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hildb2/NAFLD-Analysis/"/>
    </mc:Choice>
  </mc:AlternateContent>
  <xr:revisionPtr revIDLastSave="0" documentId="13_ncr:1_{8833579C-376E-F14F-9386-7AD6644516FC}" xr6:coauthVersionLast="37" xr6:coauthVersionMax="37" xr10:uidLastSave="{00000000-0000-0000-0000-000000000000}"/>
  <bookViews>
    <workbookView xWindow="740" yWindow="460" windowWidth="34000" windowHeight="22000" tabRatio="500" activeTab="6" xr2:uid="{00000000-000D-0000-FFFF-FFFF00000000}"/>
  </bookViews>
  <sheets>
    <sheet name="Experiments" sheetId="5" r:id="rId1"/>
    <sheet name="Weight of Food" sheetId="6" r:id="rId2"/>
    <sheet name="Template Food per Cage" sheetId="7" r:id="rId3"/>
    <sheet name="Lab" sheetId="4" r:id="rId4"/>
    <sheet name="Template Wild" sheetId="3" r:id="rId5"/>
    <sheet name="Male E 1" sheetId="8" r:id="rId6"/>
    <sheet name="OGGT" sheetId="9" r:id="rId7"/>
  </sheets>
  <definedNames>
    <definedName name="_xlnm._FilterDatabase" localSheetId="0" hidden="1">Experiments!$A$1:$O$3110</definedName>
    <definedName name="_xlnm._FilterDatabase" localSheetId="1" hidden="1">'Weight of Food'!$A$1:$K$860</definedName>
  </definedNames>
  <calcPr calcId="1790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940" i="6" l="1"/>
  <c r="G939" i="6"/>
  <c r="I939" i="6" s="1"/>
  <c r="G938" i="6"/>
  <c r="I938" i="6" s="1"/>
  <c r="G937" i="6"/>
  <c r="I937" i="6" s="1"/>
  <c r="I954" i="6"/>
  <c r="I953" i="6"/>
  <c r="I952" i="6"/>
  <c r="I951" i="6"/>
  <c r="I950" i="6"/>
  <c r="I949" i="6"/>
  <c r="I948" i="6"/>
  <c r="I947" i="6"/>
  <c r="I946" i="6"/>
  <c r="I945" i="6"/>
  <c r="I944" i="6"/>
  <c r="I943" i="6"/>
  <c r="I942" i="6"/>
  <c r="I941" i="6"/>
  <c r="I940" i="6"/>
  <c r="I936" i="6"/>
  <c r="I935" i="6"/>
  <c r="I934" i="6"/>
  <c r="I933" i="6"/>
  <c r="I932" i="6"/>
  <c r="I931" i="6"/>
  <c r="I930" i="6"/>
  <c r="I929" i="6"/>
  <c r="I928" i="6"/>
  <c r="I927" i="6"/>
  <c r="I926" i="6"/>
  <c r="I925" i="6"/>
  <c r="I924" i="6"/>
  <c r="I923" i="6"/>
  <c r="I922" i="6"/>
  <c r="I921" i="6"/>
  <c r="I920" i="6"/>
  <c r="I919" i="6"/>
  <c r="I918" i="6"/>
  <c r="I917" i="6"/>
  <c r="I916" i="6"/>
  <c r="I915" i="6"/>
  <c r="I914" i="6"/>
  <c r="I913" i="6"/>
  <c r="I912" i="6"/>
  <c r="I911" i="6"/>
  <c r="I910" i="6"/>
  <c r="I909" i="6"/>
  <c r="I908" i="6"/>
  <c r="H867" i="6"/>
  <c r="H864" i="6"/>
  <c r="I907" i="6" l="1"/>
  <c r="I906" i="6"/>
  <c r="I905" i="6"/>
  <c r="I904" i="6"/>
  <c r="I903" i="6"/>
  <c r="I902" i="6"/>
  <c r="I901" i="6"/>
  <c r="I900" i="6"/>
  <c r="I899" i="6"/>
  <c r="I898" i="6"/>
  <c r="I897" i="6"/>
  <c r="I896" i="6"/>
  <c r="I895" i="6"/>
  <c r="I894" i="6"/>
  <c r="I893" i="6"/>
  <c r="I892" i="6"/>
  <c r="I891" i="6"/>
  <c r="I890" i="6"/>
  <c r="I889" i="6"/>
  <c r="I888" i="6"/>
  <c r="I887" i="6"/>
  <c r="I886" i="6"/>
  <c r="I885" i="6"/>
  <c r="I884" i="6"/>
  <c r="I883" i="6"/>
  <c r="G868" i="6" l="1"/>
  <c r="I868" i="6" s="1"/>
  <c r="G867" i="6"/>
  <c r="G866" i="6"/>
  <c r="G865" i="6"/>
  <c r="I865" i="6" s="1"/>
  <c r="G864" i="6"/>
  <c r="G863" i="6"/>
  <c r="G862" i="6"/>
  <c r="G861" i="6"/>
  <c r="I861" i="6" s="1"/>
  <c r="H844" i="6"/>
  <c r="H842" i="6"/>
  <c r="H839" i="6"/>
  <c r="H838" i="6"/>
  <c r="I882" i="6"/>
  <c r="I881" i="6"/>
  <c r="I880" i="6"/>
  <c r="I879" i="6"/>
  <c r="I878" i="6"/>
  <c r="I877" i="6"/>
  <c r="I876" i="6"/>
  <c r="I875" i="6"/>
  <c r="I874" i="6"/>
  <c r="I873" i="6"/>
  <c r="I872" i="6"/>
  <c r="I871" i="6"/>
  <c r="I870" i="6"/>
  <c r="I869" i="6"/>
  <c r="I867" i="6"/>
  <c r="I866" i="6"/>
  <c r="I864" i="6"/>
  <c r="I863" i="6"/>
  <c r="I862" i="6"/>
  <c r="G786" i="6"/>
  <c r="H860" i="6"/>
  <c r="G860" i="6"/>
  <c r="I860" i="6" s="1"/>
  <c r="G845" i="6"/>
  <c r="G844" i="6"/>
  <c r="I844" i="6" s="1"/>
  <c r="G843" i="6"/>
  <c r="I843" i="6" s="1"/>
  <c r="G842" i="6"/>
  <c r="I842" i="6" s="1"/>
  <c r="G841" i="6"/>
  <c r="I841" i="6" s="1"/>
  <c r="G840" i="6"/>
  <c r="G839" i="6"/>
  <c r="I839" i="6" s="1"/>
  <c r="G838" i="6"/>
  <c r="I838" i="6" s="1"/>
  <c r="G837" i="6"/>
  <c r="G836" i="6"/>
  <c r="I836" i="6" s="1"/>
  <c r="G835" i="6"/>
  <c r="I835" i="6" s="1"/>
  <c r="G834" i="6"/>
  <c r="I834" i="6" s="1"/>
  <c r="G833" i="6"/>
  <c r="I833" i="6" s="1"/>
  <c r="I859" i="6"/>
  <c r="I858" i="6"/>
  <c r="I857" i="6"/>
  <c r="I856" i="6"/>
  <c r="I855" i="6"/>
  <c r="I854" i="6"/>
  <c r="I853" i="6"/>
  <c r="I852" i="6"/>
  <c r="I851" i="6"/>
  <c r="I850" i="6"/>
  <c r="I849" i="6"/>
  <c r="I848" i="6"/>
  <c r="I847" i="6"/>
  <c r="I846" i="6"/>
  <c r="I845" i="6"/>
  <c r="I840" i="6"/>
  <c r="I837" i="6"/>
  <c r="I832" i="6"/>
  <c r="I831" i="6"/>
  <c r="I830" i="6"/>
  <c r="I829" i="6"/>
  <c r="I828" i="6"/>
  <c r="I827" i="6"/>
  <c r="I826" i="6"/>
  <c r="I825" i="6"/>
  <c r="I824" i="6"/>
  <c r="I823" i="6"/>
  <c r="I822" i="6"/>
  <c r="I821" i="6"/>
  <c r="I820" i="6"/>
  <c r="I819" i="6"/>
  <c r="I818" i="6"/>
  <c r="I817" i="6"/>
  <c r="I816" i="6"/>
  <c r="I815" i="6"/>
  <c r="I814" i="6"/>
  <c r="I813" i="6"/>
  <c r="I812" i="6"/>
  <c r="I811" i="6"/>
  <c r="I810" i="6"/>
  <c r="I809" i="6"/>
  <c r="I808" i="6"/>
  <c r="I807" i="6"/>
  <c r="I806" i="6"/>
  <c r="I805" i="6"/>
  <c r="I804" i="6"/>
  <c r="H787" i="6"/>
  <c r="H786" i="6"/>
  <c r="H784" i="6"/>
  <c r="I784" i="6" s="1"/>
  <c r="H783" i="6"/>
  <c r="H782" i="6"/>
  <c r="H780" i="6"/>
  <c r="H779" i="6"/>
  <c r="G789" i="6"/>
  <c r="I789" i="6" s="1"/>
  <c r="G788" i="6"/>
  <c r="G787" i="6"/>
  <c r="G785" i="6"/>
  <c r="I785" i="6" s="1"/>
  <c r="G784" i="6"/>
  <c r="G783" i="6"/>
  <c r="I783" i="6" s="1"/>
  <c r="G782" i="6"/>
  <c r="G781" i="6"/>
  <c r="G780" i="6"/>
  <c r="G779" i="6"/>
  <c r="I779" i="6"/>
  <c r="G778" i="6"/>
  <c r="I778" i="6" s="1"/>
  <c r="G777" i="6"/>
  <c r="I777" i="6" s="1"/>
  <c r="I803" i="6"/>
  <c r="I802" i="6"/>
  <c r="I801" i="6"/>
  <c r="I800" i="6"/>
  <c r="I799" i="6"/>
  <c r="I798" i="6"/>
  <c r="I797" i="6"/>
  <c r="I796" i="6"/>
  <c r="I795" i="6"/>
  <c r="I794" i="6"/>
  <c r="I793" i="6"/>
  <c r="I792" i="6"/>
  <c r="I791" i="6"/>
  <c r="I790" i="6"/>
  <c r="I788" i="6"/>
  <c r="I787" i="6"/>
  <c r="I781" i="6"/>
  <c r="I776" i="6"/>
  <c r="I775" i="6"/>
  <c r="I774" i="6"/>
  <c r="I773" i="6"/>
  <c r="I772" i="6"/>
  <c r="I771" i="6"/>
  <c r="I770" i="6"/>
  <c r="I769" i="6"/>
  <c r="I768" i="6"/>
  <c r="I767" i="6"/>
  <c r="I766" i="6"/>
  <c r="I765" i="6"/>
  <c r="I764" i="6"/>
  <c r="I763" i="6"/>
  <c r="I762" i="6"/>
  <c r="I761" i="6"/>
  <c r="I760" i="6"/>
  <c r="I759" i="6"/>
  <c r="I758" i="6"/>
  <c r="I757" i="6"/>
  <c r="I756" i="6"/>
  <c r="I755" i="6"/>
  <c r="I754" i="6"/>
  <c r="I753" i="6"/>
  <c r="I752" i="6"/>
  <c r="I751" i="6"/>
  <c r="I750" i="6"/>
  <c r="I749" i="6"/>
  <c r="I748" i="6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44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16" i="7"/>
  <c r="I43" i="7"/>
  <c r="I42" i="7"/>
  <c r="I41" i="7"/>
  <c r="I40" i="7"/>
  <c r="I39" i="7"/>
  <c r="I38" i="7"/>
  <c r="I37" i="7"/>
  <c r="I36" i="7"/>
  <c r="I35" i="7"/>
  <c r="I34" i="7"/>
  <c r="I33" i="7"/>
  <c r="I32" i="7"/>
  <c r="I31" i="7"/>
  <c r="I720" i="6"/>
  <c r="I721" i="6"/>
  <c r="I722" i="6"/>
  <c r="I723" i="6"/>
  <c r="I724" i="6"/>
  <c r="I725" i="6"/>
  <c r="I726" i="6"/>
  <c r="I727" i="6"/>
  <c r="I728" i="6"/>
  <c r="I729" i="6"/>
  <c r="I730" i="6"/>
  <c r="I731" i="6"/>
  <c r="I732" i="6"/>
  <c r="I733" i="6"/>
  <c r="I734" i="6"/>
  <c r="I735" i="6"/>
  <c r="I736" i="6"/>
  <c r="I737" i="6"/>
  <c r="I738" i="6"/>
  <c r="I739" i="6"/>
  <c r="I740" i="6"/>
  <c r="I741" i="6"/>
  <c r="I742" i="6"/>
  <c r="I743" i="6"/>
  <c r="I744" i="6"/>
  <c r="I745" i="6"/>
  <c r="I746" i="6"/>
  <c r="I747" i="6"/>
  <c r="I719" i="6"/>
  <c r="H713" i="6"/>
  <c r="G713" i="6"/>
  <c r="I713" i="6" s="1"/>
  <c r="H712" i="6"/>
  <c r="H711" i="6"/>
  <c r="I664" i="6"/>
  <c r="I665" i="6"/>
  <c r="I666" i="6"/>
  <c r="I667" i="6"/>
  <c r="I668" i="6"/>
  <c r="I669" i="6"/>
  <c r="I670" i="6"/>
  <c r="I671" i="6"/>
  <c r="I672" i="6"/>
  <c r="I673" i="6"/>
  <c r="I674" i="6"/>
  <c r="I675" i="6"/>
  <c r="I676" i="6"/>
  <c r="I677" i="6"/>
  <c r="I678" i="6"/>
  <c r="I679" i="6"/>
  <c r="I680" i="6"/>
  <c r="I681" i="6"/>
  <c r="I682" i="6"/>
  <c r="I683" i="6"/>
  <c r="I684" i="6"/>
  <c r="I685" i="6"/>
  <c r="I686" i="6"/>
  <c r="I687" i="6"/>
  <c r="I688" i="6"/>
  <c r="I689" i="6"/>
  <c r="I690" i="6"/>
  <c r="I691" i="6"/>
  <c r="I663" i="6"/>
  <c r="G718" i="6"/>
  <c r="I718" i="6" s="1"/>
  <c r="G717" i="6"/>
  <c r="I717" i="6" s="1"/>
  <c r="G716" i="6"/>
  <c r="I716" i="6" s="1"/>
  <c r="G714" i="6"/>
  <c r="I714" i="6" s="1"/>
  <c r="G712" i="6"/>
  <c r="G711" i="6"/>
  <c r="G710" i="6"/>
  <c r="I710" i="6" s="1"/>
  <c r="G709" i="6"/>
  <c r="I709" i="6" s="1"/>
  <c r="G708" i="6"/>
  <c r="I708" i="6" s="1"/>
  <c r="G707" i="6"/>
  <c r="I707" i="6" s="1"/>
  <c r="G706" i="6"/>
  <c r="I706" i="6" s="1"/>
  <c r="I715" i="6"/>
  <c r="I705" i="6"/>
  <c r="I704" i="6"/>
  <c r="I703" i="6"/>
  <c r="I702" i="6"/>
  <c r="I701" i="6"/>
  <c r="I700" i="6"/>
  <c r="I699" i="6"/>
  <c r="I698" i="6"/>
  <c r="I697" i="6"/>
  <c r="I696" i="6"/>
  <c r="I695" i="6"/>
  <c r="I694" i="6"/>
  <c r="I693" i="6"/>
  <c r="I692" i="6"/>
  <c r="I649" i="6"/>
  <c r="I645" i="6"/>
  <c r="I15" i="7"/>
  <c r="I14" i="7"/>
  <c r="I13" i="7"/>
  <c r="I12" i="7"/>
  <c r="I11" i="7"/>
  <c r="G662" i="6"/>
  <c r="I662" i="6"/>
  <c r="G661" i="6"/>
  <c r="I661" i="6" s="1"/>
  <c r="G660" i="6"/>
  <c r="I660" i="6" s="1"/>
  <c r="G659" i="6"/>
  <c r="I659" i="6" s="1"/>
  <c r="G658" i="6"/>
  <c r="I658" i="6" s="1"/>
  <c r="G657" i="6"/>
  <c r="I657" i="6" s="1"/>
  <c r="G656" i="6"/>
  <c r="I656" i="6" s="1"/>
  <c r="G655" i="6"/>
  <c r="I655" i="6"/>
  <c r="G654" i="6"/>
  <c r="I654" i="6" s="1"/>
  <c r="G653" i="6"/>
  <c r="I653" i="6" s="1"/>
  <c r="G652" i="6"/>
  <c r="I652" i="6"/>
  <c r="G651" i="6"/>
  <c r="I651" i="6" s="1"/>
  <c r="G650" i="6"/>
  <c r="I650" i="6" s="1"/>
  <c r="I648" i="6"/>
  <c r="I647" i="6"/>
  <c r="I646" i="6"/>
  <c r="I644" i="6"/>
  <c r="I643" i="6"/>
  <c r="I642" i="6"/>
  <c r="I641" i="6"/>
  <c r="I640" i="6"/>
  <c r="I639" i="6"/>
  <c r="I638" i="6"/>
  <c r="I637" i="6"/>
  <c r="I636" i="6"/>
  <c r="H605" i="6"/>
  <c r="H604" i="6"/>
  <c r="H597" i="6"/>
  <c r="H596" i="6"/>
  <c r="H595" i="6"/>
  <c r="H594" i="6"/>
  <c r="H609" i="6"/>
  <c r="I609" i="6" s="1"/>
  <c r="H589" i="6"/>
  <c r="I589" i="6"/>
  <c r="I583" i="6"/>
  <c r="I582" i="6"/>
  <c r="I581" i="6"/>
  <c r="I580" i="6"/>
  <c r="I579" i="6"/>
  <c r="G605" i="6"/>
  <c r="G604" i="6"/>
  <c r="G603" i="6"/>
  <c r="I603" i="6" s="1"/>
  <c r="G602" i="6"/>
  <c r="I602" i="6" s="1"/>
  <c r="G601" i="6"/>
  <c r="I601" i="6"/>
  <c r="G600" i="6"/>
  <c r="I600" i="6" s="1"/>
  <c r="G599" i="6"/>
  <c r="I599" i="6" s="1"/>
  <c r="G598" i="6"/>
  <c r="I598" i="6" s="1"/>
  <c r="G597" i="6"/>
  <c r="G596" i="6"/>
  <c r="G595" i="6"/>
  <c r="G594" i="6"/>
  <c r="I594" i="6" s="1"/>
  <c r="G593" i="6"/>
  <c r="I593" i="6" s="1"/>
  <c r="G592" i="6"/>
  <c r="I592" i="6" s="1"/>
  <c r="G591" i="6"/>
  <c r="I591" i="6" s="1"/>
  <c r="I607" i="6"/>
  <c r="I608" i="6"/>
  <c r="I610" i="6"/>
  <c r="I611" i="6"/>
  <c r="I612" i="6"/>
  <c r="I613" i="6"/>
  <c r="I614" i="6"/>
  <c r="I615" i="6"/>
  <c r="I616" i="6"/>
  <c r="I617" i="6"/>
  <c r="I618" i="6"/>
  <c r="I619" i="6"/>
  <c r="I620" i="6"/>
  <c r="I621" i="6"/>
  <c r="I622" i="6"/>
  <c r="I623" i="6"/>
  <c r="I624" i="6"/>
  <c r="I625" i="6"/>
  <c r="I626" i="6"/>
  <c r="I627" i="6"/>
  <c r="I628" i="6"/>
  <c r="I629" i="6"/>
  <c r="I630" i="6"/>
  <c r="I631" i="6"/>
  <c r="I632" i="6"/>
  <c r="I633" i="6"/>
  <c r="I634" i="6"/>
  <c r="I635" i="6"/>
  <c r="I606" i="6"/>
  <c r="I590" i="6"/>
  <c r="I588" i="6"/>
  <c r="I587" i="6"/>
  <c r="I586" i="6"/>
  <c r="I585" i="6"/>
  <c r="I584" i="6"/>
  <c r="I578" i="6"/>
  <c r="I577" i="6"/>
  <c r="I576" i="6"/>
  <c r="I575" i="6"/>
  <c r="I597" i="6"/>
  <c r="I546" i="6"/>
  <c r="I547" i="6"/>
  <c r="I548" i="6"/>
  <c r="I549" i="6"/>
  <c r="I550" i="6"/>
  <c r="I551" i="6"/>
  <c r="I552" i="6"/>
  <c r="I553" i="6"/>
  <c r="I554" i="6"/>
  <c r="I555" i="6"/>
  <c r="I556" i="6"/>
  <c r="I557" i="6"/>
  <c r="I558" i="6"/>
  <c r="I559" i="6"/>
  <c r="I560" i="6"/>
  <c r="I561" i="6"/>
  <c r="I562" i="6"/>
  <c r="I563" i="6"/>
  <c r="I564" i="6"/>
  <c r="I565" i="6"/>
  <c r="I566" i="6"/>
  <c r="I567" i="6"/>
  <c r="I568" i="6"/>
  <c r="I569" i="6"/>
  <c r="I570" i="6"/>
  <c r="I571" i="6"/>
  <c r="I572" i="6"/>
  <c r="I573" i="6"/>
  <c r="I574" i="6"/>
  <c r="I545" i="6"/>
  <c r="H532" i="6"/>
  <c r="H529" i="6"/>
  <c r="G544" i="6"/>
  <c r="I544" i="6" s="1"/>
  <c r="G543" i="6"/>
  <c r="I543" i="6" s="1"/>
  <c r="G542" i="6"/>
  <c r="I542" i="6"/>
  <c r="G541" i="6"/>
  <c r="I541" i="6" s="1"/>
  <c r="G540" i="6"/>
  <c r="I540" i="6" s="1"/>
  <c r="G539" i="6"/>
  <c r="I539" i="6" s="1"/>
  <c r="G538" i="6"/>
  <c r="I538" i="6" s="1"/>
  <c r="G537" i="6"/>
  <c r="I537" i="6"/>
  <c r="G536" i="6"/>
  <c r="I536" i="6" s="1"/>
  <c r="G535" i="6"/>
  <c r="I535" i="6" s="1"/>
  <c r="G534" i="6"/>
  <c r="I534" i="6" s="1"/>
  <c r="I533" i="6"/>
  <c r="G532" i="6"/>
  <c r="G531" i="6"/>
  <c r="G530" i="6"/>
  <c r="I530" i="6" s="1"/>
  <c r="G529" i="6"/>
  <c r="H477" i="6"/>
  <c r="H475" i="6"/>
  <c r="H474" i="6"/>
  <c r="H473" i="6"/>
  <c r="H471" i="6"/>
  <c r="H470" i="6"/>
  <c r="H469" i="6"/>
  <c r="I484" i="6"/>
  <c r="I485" i="6"/>
  <c r="I486" i="6"/>
  <c r="I487" i="6"/>
  <c r="I488" i="6"/>
  <c r="I489" i="6"/>
  <c r="I490" i="6"/>
  <c r="I491" i="6"/>
  <c r="I492" i="6"/>
  <c r="I493" i="6"/>
  <c r="I494" i="6"/>
  <c r="I495" i="6"/>
  <c r="I496" i="6"/>
  <c r="I497" i="6"/>
  <c r="I498" i="6"/>
  <c r="I499" i="6"/>
  <c r="I500" i="6"/>
  <c r="I501" i="6"/>
  <c r="I502" i="6"/>
  <c r="I503" i="6"/>
  <c r="I504" i="6"/>
  <c r="I505" i="6"/>
  <c r="I506" i="6"/>
  <c r="I507" i="6"/>
  <c r="I508" i="6"/>
  <c r="I509" i="6"/>
  <c r="I510" i="6"/>
  <c r="I511" i="6"/>
  <c r="I512" i="6"/>
  <c r="I483" i="6"/>
  <c r="I531" i="6"/>
  <c r="I528" i="6"/>
  <c r="I527" i="6"/>
  <c r="I526" i="6"/>
  <c r="I525" i="6"/>
  <c r="I524" i="6"/>
  <c r="I523" i="6"/>
  <c r="I522" i="6"/>
  <c r="I521" i="6"/>
  <c r="I520" i="6"/>
  <c r="I519" i="6"/>
  <c r="I518" i="6"/>
  <c r="I517" i="6"/>
  <c r="I516" i="6"/>
  <c r="I515" i="6"/>
  <c r="I514" i="6"/>
  <c r="I513" i="6"/>
  <c r="G482" i="6"/>
  <c r="I482" i="6" s="1"/>
  <c r="G481" i="6"/>
  <c r="I481" i="6" s="1"/>
  <c r="G480" i="6"/>
  <c r="I480" i="6" s="1"/>
  <c r="G479" i="6"/>
  <c r="I479" i="6" s="1"/>
  <c r="G477" i="6"/>
  <c r="I477" i="6" s="1"/>
  <c r="G476" i="6"/>
  <c r="I476" i="6" s="1"/>
  <c r="G475" i="6"/>
  <c r="I475" i="6" s="1"/>
  <c r="G474" i="6"/>
  <c r="G473" i="6"/>
  <c r="G472" i="6"/>
  <c r="I472" i="6" s="1"/>
  <c r="G471" i="6"/>
  <c r="G470" i="6"/>
  <c r="G469" i="6"/>
  <c r="G468" i="6"/>
  <c r="I468" i="6"/>
  <c r="I478" i="6"/>
  <c r="I460" i="6"/>
  <c r="I10" i="7"/>
  <c r="I6" i="7"/>
  <c r="I456" i="6"/>
  <c r="I457" i="6"/>
  <c r="I458" i="6"/>
  <c r="I459" i="6"/>
  <c r="I417" i="6"/>
  <c r="I418" i="6"/>
  <c r="I419" i="6"/>
  <c r="I420" i="6"/>
  <c r="I421" i="6"/>
  <c r="H416" i="6"/>
  <c r="I416" i="6" s="1"/>
  <c r="I370" i="6"/>
  <c r="I369" i="6"/>
  <c r="I368" i="6"/>
  <c r="I367" i="6"/>
  <c r="I366" i="6"/>
  <c r="I365" i="6"/>
  <c r="I467" i="6"/>
  <c r="I466" i="6"/>
  <c r="I465" i="6"/>
  <c r="I464" i="6"/>
  <c r="I463" i="6"/>
  <c r="I462" i="6"/>
  <c r="I461" i="6"/>
  <c r="I455" i="6"/>
  <c r="I454" i="6"/>
  <c r="I453" i="6"/>
  <c r="I452" i="6"/>
  <c r="I451" i="6"/>
  <c r="I450" i="6"/>
  <c r="I449" i="6"/>
  <c r="I448" i="6"/>
  <c r="I447" i="6"/>
  <c r="I446" i="6"/>
  <c r="I445" i="6"/>
  <c r="I444" i="6"/>
  <c r="I443" i="6"/>
  <c r="I442" i="6"/>
  <c r="I441" i="6"/>
  <c r="I440" i="6"/>
  <c r="I439" i="6"/>
  <c r="I438" i="6"/>
  <c r="I437" i="6"/>
  <c r="G376" i="6"/>
  <c r="I376" i="6" s="1"/>
  <c r="G375" i="6"/>
  <c r="G374" i="6"/>
  <c r="G373" i="6"/>
  <c r="G372" i="6"/>
  <c r="I372" i="6" s="1"/>
  <c r="G371" i="6"/>
  <c r="G364" i="6"/>
  <c r="G363" i="6"/>
  <c r="G362" i="6"/>
  <c r="G361" i="6"/>
  <c r="G360" i="6"/>
  <c r="G359" i="6"/>
  <c r="I359" i="6" s="1"/>
  <c r="G358" i="6"/>
  <c r="G357" i="6"/>
  <c r="G356" i="6"/>
  <c r="G355" i="6"/>
  <c r="G354" i="6"/>
  <c r="H333" i="6"/>
  <c r="H327" i="6"/>
  <c r="I436" i="6"/>
  <c r="I435" i="6"/>
  <c r="I434" i="6"/>
  <c r="I433" i="6"/>
  <c r="I432" i="6"/>
  <c r="I431" i="6"/>
  <c r="I430" i="6"/>
  <c r="I429" i="6"/>
  <c r="I428" i="6"/>
  <c r="I427" i="6"/>
  <c r="I426" i="6"/>
  <c r="I425" i="6"/>
  <c r="I424" i="6"/>
  <c r="I423" i="6"/>
  <c r="I422" i="6"/>
  <c r="I403" i="6"/>
  <c r="I404" i="6"/>
  <c r="I405" i="6"/>
  <c r="I406" i="6"/>
  <c r="I407" i="6"/>
  <c r="I408" i="6"/>
  <c r="I409" i="6"/>
  <c r="I410" i="6"/>
  <c r="I411" i="6"/>
  <c r="I412" i="6"/>
  <c r="I413" i="6"/>
  <c r="I414" i="6"/>
  <c r="I415" i="6"/>
  <c r="I402" i="6"/>
  <c r="I401" i="6"/>
  <c r="I400" i="6"/>
  <c r="I399" i="6"/>
  <c r="I398" i="6"/>
  <c r="I397" i="6"/>
  <c r="I396" i="6"/>
  <c r="I395" i="6"/>
  <c r="I394" i="6"/>
  <c r="I393" i="6"/>
  <c r="I392" i="6"/>
  <c r="I391" i="6"/>
  <c r="I390" i="6"/>
  <c r="I389" i="6"/>
  <c r="I388" i="6"/>
  <c r="I387" i="6"/>
  <c r="I386" i="6"/>
  <c r="I385" i="6"/>
  <c r="I384" i="6"/>
  <c r="I383" i="6"/>
  <c r="I382" i="6"/>
  <c r="I381" i="6"/>
  <c r="I380" i="6"/>
  <c r="I379" i="6"/>
  <c r="I378" i="6"/>
  <c r="I377" i="6"/>
  <c r="I265" i="6"/>
  <c r="I264" i="6"/>
  <c r="I263" i="6"/>
  <c r="I262" i="6"/>
  <c r="I315" i="6"/>
  <c r="I313" i="6"/>
  <c r="I316" i="6"/>
  <c r="I317" i="6"/>
  <c r="I318" i="6"/>
  <c r="I375" i="6"/>
  <c r="I374" i="6"/>
  <c r="I373" i="6"/>
  <c r="I371" i="6"/>
  <c r="I364" i="6"/>
  <c r="I363" i="6"/>
  <c r="I362" i="6"/>
  <c r="I361" i="6"/>
  <c r="I360" i="6"/>
  <c r="I358" i="6"/>
  <c r="I357" i="6"/>
  <c r="I356" i="6"/>
  <c r="I355" i="6"/>
  <c r="I354" i="6"/>
  <c r="I353" i="6"/>
  <c r="I352" i="6"/>
  <c r="I351" i="6"/>
  <c r="I350" i="6"/>
  <c r="I349" i="6"/>
  <c r="I348" i="6"/>
  <c r="I347" i="6"/>
  <c r="I346" i="6"/>
  <c r="I345" i="6"/>
  <c r="I344" i="6"/>
  <c r="I343" i="6"/>
  <c r="I342" i="6"/>
  <c r="I341" i="6"/>
  <c r="I340" i="6"/>
  <c r="I339" i="6"/>
  <c r="I338" i="6"/>
  <c r="I337" i="6"/>
  <c r="I336" i="6"/>
  <c r="I320" i="6"/>
  <c r="I319" i="6"/>
  <c r="I304" i="6"/>
  <c r="I303" i="6"/>
  <c r="I302" i="6"/>
  <c r="I301" i="6"/>
  <c r="I269" i="6"/>
  <c r="I268" i="6"/>
  <c r="I267" i="6"/>
  <c r="I266" i="6"/>
  <c r="I219" i="6"/>
  <c r="I218" i="6"/>
  <c r="I217" i="6"/>
  <c r="I216" i="6"/>
  <c r="I215" i="6"/>
  <c r="I214" i="6"/>
  <c r="I7" i="7"/>
  <c r="I8" i="7"/>
  <c r="I9" i="7"/>
  <c r="I5" i="7"/>
  <c r="I4" i="7"/>
  <c r="I3" i="7"/>
  <c r="I2" i="7"/>
  <c r="G335" i="6"/>
  <c r="G334" i="6"/>
  <c r="G333" i="6"/>
  <c r="G332" i="6"/>
  <c r="I332" i="6" s="1"/>
  <c r="G331" i="6"/>
  <c r="I331" i="6" s="1"/>
  <c r="G330" i="6"/>
  <c r="G329" i="6"/>
  <c r="I329" i="6" s="1"/>
  <c r="G328" i="6"/>
  <c r="I328" i="6" s="1"/>
  <c r="G327" i="6"/>
  <c r="G326" i="6"/>
  <c r="G325" i="6"/>
  <c r="G324" i="6"/>
  <c r="G323" i="6"/>
  <c r="I323" i="6" s="1"/>
  <c r="G322" i="6"/>
  <c r="I322" i="6" s="1"/>
  <c r="G321" i="6"/>
  <c r="I321" i="6" s="1"/>
  <c r="H298" i="6"/>
  <c r="H291" i="6"/>
  <c r="I305" i="6"/>
  <c r="I306" i="6"/>
  <c r="I307" i="6"/>
  <c r="I308" i="6"/>
  <c r="I309" i="6"/>
  <c r="I310" i="6"/>
  <c r="I311" i="6"/>
  <c r="I312" i="6"/>
  <c r="I314" i="6"/>
  <c r="I324" i="6"/>
  <c r="I325" i="6"/>
  <c r="I326" i="6"/>
  <c r="I327" i="6"/>
  <c r="I330" i="6"/>
  <c r="I333" i="6"/>
  <c r="I334" i="6"/>
  <c r="I335" i="6"/>
  <c r="I279" i="6"/>
  <c r="I280" i="6"/>
  <c r="I281" i="6"/>
  <c r="I282" i="6"/>
  <c r="I283" i="6"/>
  <c r="I270" i="6"/>
  <c r="I271" i="6"/>
  <c r="I272" i="6"/>
  <c r="I273" i="6"/>
  <c r="I274" i="6"/>
  <c r="I275" i="6"/>
  <c r="I276" i="6"/>
  <c r="I277" i="6"/>
  <c r="I278" i="6"/>
  <c r="H287" i="6"/>
  <c r="H285" i="6"/>
  <c r="H284" i="6"/>
  <c r="G300" i="6"/>
  <c r="I300" i="6" s="1"/>
  <c r="G299" i="6"/>
  <c r="I299" i="6" s="1"/>
  <c r="G297" i="6"/>
  <c r="I297" i="6" s="1"/>
  <c r="G298" i="6"/>
  <c r="I298" i="6" s="1"/>
  <c r="G296" i="6"/>
  <c r="I296" i="6" s="1"/>
  <c r="G295" i="6"/>
  <c r="I295" i="6" s="1"/>
  <c r="G294" i="6"/>
  <c r="I294" i="6" s="1"/>
  <c r="G293" i="6"/>
  <c r="I293" i="6" s="1"/>
  <c r="G292" i="6"/>
  <c r="I292" i="6" s="1"/>
  <c r="G291" i="6"/>
  <c r="I291" i="6" s="1"/>
  <c r="G290" i="6"/>
  <c r="I290" i="6" s="1"/>
  <c r="G289" i="6"/>
  <c r="I289" i="6" s="1"/>
  <c r="G288" i="6"/>
  <c r="I288" i="6" s="1"/>
  <c r="G287" i="6"/>
  <c r="I287" i="6" s="1"/>
  <c r="G286" i="6"/>
  <c r="I286" i="6" s="1"/>
  <c r="G285" i="6"/>
  <c r="I285" i="6" s="1"/>
  <c r="G284" i="6"/>
  <c r="I227" i="6"/>
  <c r="K247" i="6"/>
  <c r="K243" i="6"/>
  <c r="K242" i="6"/>
  <c r="I284" i="6"/>
  <c r="I261" i="6"/>
  <c r="I260" i="6"/>
  <c r="I259" i="6"/>
  <c r="I258" i="6"/>
  <c r="I257" i="6"/>
  <c r="I256" i="6"/>
  <c r="I255" i="6"/>
  <c r="I254" i="6"/>
  <c r="I253" i="6"/>
  <c r="I252" i="6"/>
  <c r="I251" i="6"/>
  <c r="G250" i="6"/>
  <c r="I250" i="6"/>
  <c r="G249" i="6"/>
  <c r="I249" i="6" s="1"/>
  <c r="G248" i="6"/>
  <c r="I248" i="6" s="1"/>
  <c r="G247" i="6"/>
  <c r="G246" i="6"/>
  <c r="I246" i="6" s="1"/>
  <c r="G245" i="6"/>
  <c r="I245" i="6"/>
  <c r="G244" i="6"/>
  <c r="I244" i="6" s="1"/>
  <c r="G243" i="6"/>
  <c r="G242" i="6"/>
  <c r="G241" i="6"/>
  <c r="I241" i="6" s="1"/>
  <c r="G240" i="6"/>
  <c r="I240" i="6" s="1"/>
  <c r="G239" i="6"/>
  <c r="I239" i="6" s="1"/>
  <c r="G238" i="6"/>
  <c r="I238" i="6"/>
  <c r="G237" i="6"/>
  <c r="I237" i="6"/>
  <c r="G236" i="6"/>
  <c r="I236" i="6" s="1"/>
  <c r="G235" i="6"/>
  <c r="I235" i="6" s="1"/>
  <c r="G234" i="6"/>
  <c r="I234" i="6" s="1"/>
  <c r="I233" i="6"/>
  <c r="I232" i="6"/>
  <c r="I231" i="6"/>
  <c r="I230" i="6"/>
  <c r="I229" i="6"/>
  <c r="I228" i="6"/>
  <c r="I226" i="6"/>
  <c r="I225" i="6"/>
  <c r="I224" i="6"/>
  <c r="I223" i="6"/>
  <c r="I222" i="6"/>
  <c r="I221" i="6"/>
  <c r="I220" i="6"/>
  <c r="G213" i="6"/>
  <c r="I213" i="6" s="1"/>
  <c r="G212" i="6"/>
  <c r="I212" i="6" s="1"/>
  <c r="G211" i="6"/>
  <c r="I211" i="6" s="1"/>
  <c r="H210" i="6"/>
  <c r="G210" i="6"/>
  <c r="G209" i="6"/>
  <c r="I209" i="6" s="1"/>
  <c r="G208" i="6"/>
  <c r="I208" i="6" s="1"/>
  <c r="G207" i="6"/>
  <c r="I207" i="6" s="1"/>
  <c r="G206" i="6"/>
  <c r="I206" i="6" s="1"/>
  <c r="H205" i="6"/>
  <c r="G205" i="6"/>
  <c r="G204" i="6"/>
  <c r="I204" i="6" s="1"/>
  <c r="H203" i="6"/>
  <c r="G203" i="6"/>
  <c r="G202" i="6"/>
  <c r="I202" i="6" s="1"/>
  <c r="G201" i="6"/>
  <c r="I201" i="6" s="1"/>
  <c r="G200" i="6"/>
  <c r="I200" i="6" s="1"/>
  <c r="H199" i="6"/>
  <c r="G199" i="6"/>
  <c r="I199" i="6" s="1"/>
  <c r="G198" i="6"/>
  <c r="I198" i="6" s="1"/>
  <c r="H197" i="6"/>
  <c r="I197" i="6" s="1"/>
  <c r="G197" i="6"/>
  <c r="G196" i="6"/>
  <c r="I196" i="6" s="1"/>
  <c r="H195" i="6"/>
  <c r="G195" i="6"/>
  <c r="I195" i="6" s="1"/>
  <c r="G194" i="6"/>
  <c r="I194" i="6" s="1"/>
  <c r="H193" i="6"/>
  <c r="G193" i="6"/>
  <c r="H192" i="6"/>
  <c r="I192" i="6" s="1"/>
  <c r="G192" i="6"/>
  <c r="H191" i="6"/>
  <c r="G191" i="6"/>
  <c r="I191" i="6" s="1"/>
  <c r="G190" i="6"/>
  <c r="I190" i="6" s="1"/>
  <c r="G189" i="6"/>
  <c r="I189" i="6"/>
  <c r="H188" i="6"/>
  <c r="G188" i="6"/>
  <c r="I188" i="6" s="1"/>
  <c r="H187" i="6"/>
  <c r="G187" i="6"/>
  <c r="I187" i="6" s="1"/>
  <c r="H186" i="6"/>
  <c r="G186" i="6"/>
  <c r="H185" i="6"/>
  <c r="G185" i="6"/>
  <c r="G184" i="6"/>
  <c r="I184" i="6"/>
  <c r="G183" i="6"/>
  <c r="I183" i="6"/>
  <c r="G182" i="6"/>
  <c r="I182" i="6" s="1"/>
  <c r="H181" i="6"/>
  <c r="G181" i="6"/>
  <c r="H180" i="6"/>
  <c r="G180" i="6"/>
  <c r="H179" i="6"/>
  <c r="I179" i="6" s="1"/>
  <c r="G179" i="6"/>
  <c r="G178" i="6"/>
  <c r="I178" i="6" s="1"/>
  <c r="G177" i="6"/>
  <c r="I177" i="6" s="1"/>
  <c r="G176" i="6"/>
  <c r="I176" i="6" s="1"/>
  <c r="H175" i="6"/>
  <c r="G175" i="6"/>
  <c r="I175" i="6" s="1"/>
  <c r="H174" i="6"/>
  <c r="G174" i="6"/>
  <c r="H173" i="6"/>
  <c r="G173" i="6"/>
  <c r="H172" i="6"/>
  <c r="G172" i="6"/>
  <c r="I171" i="6"/>
  <c r="I170" i="6"/>
  <c r="H169" i="6"/>
  <c r="I169" i="6" s="1"/>
  <c r="I168" i="6"/>
  <c r="G167" i="6"/>
  <c r="I167" i="6" s="1"/>
  <c r="E167" i="6"/>
  <c r="E168" i="6" s="1"/>
  <c r="G166" i="6"/>
  <c r="I166" i="6" s="1"/>
  <c r="I165" i="6"/>
  <c r="I164" i="6"/>
  <c r="H163" i="6"/>
  <c r="I163" i="6" s="1"/>
  <c r="I162" i="6"/>
  <c r="G161" i="6"/>
  <c r="I161" i="6" s="1"/>
  <c r="E161" i="6"/>
  <c r="E162" i="6" s="1"/>
  <c r="G160" i="6"/>
  <c r="I160" i="6" s="1"/>
  <c r="I159" i="6"/>
  <c r="I158" i="6"/>
  <c r="H157" i="6"/>
  <c r="I157" i="6"/>
  <c r="I156" i="6"/>
  <c r="G155" i="6"/>
  <c r="I155" i="6"/>
  <c r="E155" i="6"/>
  <c r="E156" i="6" s="1"/>
  <c r="G154" i="6"/>
  <c r="I154" i="6" s="1"/>
  <c r="I153" i="6"/>
  <c r="I152" i="6"/>
  <c r="H151" i="6"/>
  <c r="G151" i="6"/>
  <c r="I150" i="6"/>
  <c r="I149" i="6"/>
  <c r="E149" i="6"/>
  <c r="E150" i="6" s="1"/>
  <c r="H148" i="6"/>
  <c r="I148" i="6" s="1"/>
  <c r="G148" i="6"/>
  <c r="I147" i="6"/>
  <c r="I146" i="6"/>
  <c r="H145" i="6"/>
  <c r="I145" i="6" s="1"/>
  <c r="G145" i="6"/>
  <c r="I144" i="6"/>
  <c r="I143" i="6"/>
  <c r="E143" i="6"/>
  <c r="E144" i="6" s="1"/>
  <c r="H142" i="6"/>
  <c r="G142" i="6"/>
  <c r="I141" i="6"/>
  <c r="I140" i="6"/>
  <c r="H139" i="6"/>
  <c r="G139" i="6"/>
  <c r="I139" i="6" s="1"/>
  <c r="I138" i="6"/>
  <c r="I137" i="6"/>
  <c r="E137" i="6"/>
  <c r="E138" i="6" s="1"/>
  <c r="H136" i="6"/>
  <c r="G136" i="6"/>
  <c r="I136" i="6" s="1"/>
  <c r="I135" i="6"/>
  <c r="I134" i="6"/>
  <c r="H133" i="6"/>
  <c r="G133" i="6"/>
  <c r="I133" i="6" s="1"/>
  <c r="I132" i="6"/>
  <c r="I131" i="6"/>
  <c r="E131" i="6"/>
  <c r="E132" i="6"/>
  <c r="H130" i="6"/>
  <c r="G130" i="6"/>
  <c r="G129" i="6"/>
  <c r="I129" i="6" s="1"/>
  <c r="G128" i="6"/>
  <c r="I128" i="6" s="1"/>
  <c r="H127" i="6"/>
  <c r="G127" i="6"/>
  <c r="G126" i="6"/>
  <c r="I126" i="6" s="1"/>
  <c r="H125" i="6"/>
  <c r="I125" i="6" s="1"/>
  <c r="G125" i="6"/>
  <c r="G124" i="6"/>
  <c r="I124" i="6" s="1"/>
  <c r="G123" i="6"/>
  <c r="I123" i="6" s="1"/>
  <c r="E123" i="6"/>
  <c r="H122" i="6"/>
  <c r="G122" i="6"/>
  <c r="H121" i="6"/>
  <c r="I121" i="6" s="1"/>
  <c r="G120" i="6"/>
  <c r="I120" i="6" s="1"/>
  <c r="H119" i="6"/>
  <c r="G119" i="6"/>
  <c r="H118" i="6"/>
  <c r="G118" i="6"/>
  <c r="G117" i="6"/>
  <c r="I117" i="6" s="1"/>
  <c r="H116" i="6"/>
  <c r="G116" i="6"/>
  <c r="G115" i="6"/>
  <c r="I115" i="6" s="1"/>
  <c r="G114" i="6"/>
  <c r="I114" i="6" s="1"/>
  <c r="E114" i="6"/>
  <c r="H113" i="6"/>
  <c r="I113" i="6" s="1"/>
  <c r="G113" i="6"/>
  <c r="H112" i="6"/>
  <c r="I112" i="6" s="1"/>
  <c r="H111" i="6"/>
  <c r="G111" i="6"/>
  <c r="H110" i="6"/>
  <c r="G110" i="6"/>
  <c r="H109" i="6"/>
  <c r="G109" i="6"/>
  <c r="G108" i="6"/>
  <c r="I108" i="6" s="1"/>
  <c r="H107" i="6"/>
  <c r="G107" i="6"/>
  <c r="G106" i="6"/>
  <c r="I106" i="6" s="1"/>
  <c r="G105" i="6"/>
  <c r="I105" i="6" s="1"/>
  <c r="E105" i="6"/>
  <c r="H104" i="6"/>
  <c r="G104" i="6"/>
  <c r="I104" i="6" s="1"/>
  <c r="H103" i="6"/>
  <c r="I103" i="6" s="1"/>
  <c r="H102" i="6"/>
  <c r="G102" i="6"/>
  <c r="H101" i="6"/>
  <c r="G101" i="6"/>
  <c r="H100" i="6"/>
  <c r="G100" i="6"/>
  <c r="G99" i="6"/>
  <c r="I99" i="6" s="1"/>
  <c r="H98" i="6"/>
  <c r="G98" i="6"/>
  <c r="G97" i="6"/>
  <c r="I97" i="6"/>
  <c r="G96" i="6"/>
  <c r="I96" i="6"/>
  <c r="E96" i="6"/>
  <c r="H95" i="6"/>
  <c r="I95" i="6" s="1"/>
  <c r="G95" i="6"/>
  <c r="H94" i="6"/>
  <c r="I94" i="6" s="1"/>
  <c r="G93" i="6"/>
  <c r="I93" i="6"/>
  <c r="H92" i="6"/>
  <c r="G92" i="6"/>
  <c r="H91" i="6"/>
  <c r="G91" i="6"/>
  <c r="I91" i="6" s="1"/>
  <c r="G90" i="6"/>
  <c r="I90" i="6" s="1"/>
  <c r="H89" i="6"/>
  <c r="G89" i="6"/>
  <c r="G88" i="6"/>
  <c r="I88" i="6" s="1"/>
  <c r="G87" i="6"/>
  <c r="I87" i="6"/>
  <c r="E87" i="6"/>
  <c r="H86" i="6"/>
  <c r="G86" i="6"/>
  <c r="H85" i="6"/>
  <c r="I85" i="6" s="1"/>
  <c r="H84" i="6"/>
  <c r="G84" i="6"/>
  <c r="H83" i="6"/>
  <c r="G83" i="6"/>
  <c r="H82" i="6"/>
  <c r="G82" i="6"/>
  <c r="G81" i="6"/>
  <c r="I81" i="6" s="1"/>
  <c r="H80" i="6"/>
  <c r="G80" i="6"/>
  <c r="G79" i="6"/>
  <c r="I79" i="6" s="1"/>
  <c r="G78" i="6"/>
  <c r="I78" i="6" s="1"/>
  <c r="E78" i="6"/>
  <c r="H77" i="6"/>
  <c r="G77" i="6"/>
  <c r="H76" i="6"/>
  <c r="I76" i="6" s="1"/>
  <c r="I75" i="6"/>
  <c r="I74" i="6"/>
  <c r="H73" i="6"/>
  <c r="I73" i="6" s="1"/>
  <c r="G72" i="6"/>
  <c r="I72" i="6" s="1"/>
  <c r="G71" i="6"/>
  <c r="I71" i="6" s="1"/>
  <c r="E71" i="6"/>
  <c r="E72" i="6" s="1"/>
  <c r="G70" i="6"/>
  <c r="I70" i="6"/>
  <c r="G69" i="6"/>
  <c r="I69" i="6" s="1"/>
  <c r="E69" i="6"/>
  <c r="H68" i="6"/>
  <c r="I68" i="6" s="1"/>
  <c r="I67" i="6"/>
  <c r="I66" i="6"/>
  <c r="I65" i="6"/>
  <c r="H64" i="6"/>
  <c r="I64" i="6" s="1"/>
  <c r="G63" i="6"/>
  <c r="I63" i="6"/>
  <c r="G62" i="6"/>
  <c r="I62" i="6" s="1"/>
  <c r="E62" i="6"/>
  <c r="E63" i="6" s="1"/>
  <c r="G61" i="6"/>
  <c r="I61" i="6" s="1"/>
  <c r="G60" i="6"/>
  <c r="I60" i="6"/>
  <c r="E60" i="6"/>
  <c r="H59" i="6"/>
  <c r="I59" i="6" s="1"/>
  <c r="I58" i="6"/>
  <c r="I57" i="6"/>
  <c r="I56" i="6"/>
  <c r="H55" i="6"/>
  <c r="I55" i="6" s="1"/>
  <c r="G54" i="6"/>
  <c r="I54" i="6" s="1"/>
  <c r="G53" i="6"/>
  <c r="I53" i="6" s="1"/>
  <c r="E53" i="6"/>
  <c r="E54" i="6" s="1"/>
  <c r="G52" i="6"/>
  <c r="I52" i="6" s="1"/>
  <c r="G51" i="6"/>
  <c r="I51" i="6" s="1"/>
  <c r="E51" i="6"/>
  <c r="H50" i="6"/>
  <c r="I50" i="6" s="1"/>
  <c r="I49" i="6"/>
  <c r="I48" i="6"/>
  <c r="I47" i="6"/>
  <c r="H46" i="6"/>
  <c r="G46" i="6"/>
  <c r="I45" i="6"/>
  <c r="I44" i="6"/>
  <c r="E44" i="6"/>
  <c r="E45" i="6" s="1"/>
  <c r="H43" i="6"/>
  <c r="G43" i="6"/>
  <c r="G42" i="6"/>
  <c r="I42" i="6" s="1"/>
  <c r="E42" i="6"/>
  <c r="H41" i="6"/>
  <c r="I41" i="6" s="1"/>
  <c r="H40" i="6"/>
  <c r="I40" i="6" s="1"/>
  <c r="I39" i="6"/>
  <c r="I38" i="6"/>
  <c r="H37" i="6"/>
  <c r="G37" i="6"/>
  <c r="I36" i="6"/>
  <c r="I35" i="6"/>
  <c r="E35" i="6"/>
  <c r="E36" i="6" s="1"/>
  <c r="H34" i="6"/>
  <c r="G34" i="6"/>
  <c r="G33" i="6"/>
  <c r="I33" i="6" s="1"/>
  <c r="E33" i="6"/>
  <c r="H32" i="6"/>
  <c r="I32" i="6" s="1"/>
  <c r="H31" i="6"/>
  <c r="I31" i="6" s="1"/>
  <c r="I30" i="6"/>
  <c r="I29" i="6"/>
  <c r="H28" i="6"/>
  <c r="G28" i="6"/>
  <c r="I27" i="6"/>
  <c r="I26" i="6"/>
  <c r="E26" i="6"/>
  <c r="E27" i="6" s="1"/>
  <c r="H25" i="6"/>
  <c r="G25" i="6"/>
  <c r="G24" i="6"/>
  <c r="I24" i="6" s="1"/>
  <c r="E24" i="6"/>
  <c r="H23" i="6"/>
  <c r="I23" i="6" s="1"/>
  <c r="H22" i="6"/>
  <c r="I22" i="6" s="1"/>
  <c r="G21" i="6"/>
  <c r="I21" i="6" s="1"/>
  <c r="G20" i="6"/>
  <c r="I20" i="6" s="1"/>
  <c r="G19" i="6"/>
  <c r="I19" i="6" s="1"/>
  <c r="H18" i="6"/>
  <c r="G18" i="6"/>
  <c r="G17" i="6"/>
  <c r="I17" i="6" s="1"/>
  <c r="G16" i="6"/>
  <c r="I16" i="6" s="1"/>
  <c r="I15" i="6"/>
  <c r="I14" i="6"/>
  <c r="I13" i="6"/>
  <c r="I12" i="6"/>
  <c r="I11" i="6"/>
  <c r="I10" i="6"/>
  <c r="I9" i="6"/>
  <c r="I8" i="6"/>
  <c r="I7" i="6"/>
  <c r="I6" i="6"/>
  <c r="I5" i="6"/>
  <c r="I4" i="6"/>
  <c r="I3" i="6"/>
  <c r="I2" i="6"/>
  <c r="I210" i="6"/>
  <c r="I205" i="6"/>
  <c r="I43" i="6"/>
  <c r="I174" i="6"/>
  <c r="I83" i="6"/>
  <c r="I100" i="6"/>
  <c r="I181" i="6"/>
  <c r="I98" i="6"/>
  <c r="I185" i="6"/>
  <c r="I110" i="6"/>
  <c r="I186" i="6"/>
  <c r="I116" i="6"/>
  <c r="I122" i="6"/>
  <c r="I127" i="6"/>
  <c r="I37" i="6"/>
  <c r="I101" i="6"/>
  <c r="I118" i="6"/>
  <c r="I142" i="6"/>
  <c r="I173" i="6"/>
  <c r="I86" i="6"/>
  <c r="I102" i="6"/>
  <c r="I80" i="6"/>
  <c r="I84" i="6"/>
  <c r="I151" i="6"/>
  <c r="I172" i="6"/>
  <c r="I180" i="6"/>
  <c r="I193" i="6"/>
  <c r="H1091" i="5"/>
  <c r="H1090" i="5"/>
  <c r="H1088" i="5"/>
  <c r="H1087" i="5"/>
  <c r="I111" i="6" l="1"/>
  <c r="I107" i="6"/>
  <c r="I25" i="6"/>
  <c r="I471" i="6"/>
  <c r="I82" i="6"/>
  <c r="I109" i="6"/>
  <c r="I604" i="6"/>
  <c r="I711" i="6"/>
  <c r="I474" i="6"/>
  <c r="I470" i="6"/>
  <c r="I780" i="6"/>
  <c r="I46" i="6"/>
  <c r="I92" i="6"/>
  <c r="I18" i="6"/>
  <c r="I469" i="6"/>
  <c r="I532" i="6"/>
  <c r="I712" i="6"/>
  <c r="I77" i="6"/>
  <c r="I89" i="6"/>
  <c r="I119" i="6"/>
  <c r="I595" i="6"/>
  <c r="I28" i="6"/>
  <c r="I596" i="6"/>
  <c r="I34" i="6"/>
  <c r="I203" i="6"/>
  <c r="I247" i="6"/>
  <c r="I473" i="6"/>
  <c r="I605" i="6"/>
  <c r="I782" i="6"/>
  <c r="I130" i="6"/>
  <c r="I243" i="6"/>
  <c r="I242" i="6"/>
  <c r="I529" i="6"/>
  <c r="I786" i="6"/>
</calcChain>
</file>

<file path=xl/sharedStrings.xml><?xml version="1.0" encoding="utf-8"?>
<sst xmlns="http://schemas.openxmlformats.org/spreadsheetml/2006/main" count="12973" uniqueCount="75">
  <si>
    <t>Experiment</t>
  </si>
  <si>
    <t>Date</t>
  </si>
  <si>
    <t>Microbiome</t>
  </si>
  <si>
    <t>Cage</t>
  </si>
  <si>
    <t>Food</t>
  </si>
  <si>
    <t>Mouse</t>
  </si>
  <si>
    <t>Lab</t>
  </si>
  <si>
    <t>Wild</t>
  </si>
  <si>
    <t>Chow</t>
  </si>
  <si>
    <t>Fat</t>
  </si>
  <si>
    <t>Weight</t>
  </si>
  <si>
    <t>Temperature</t>
  </si>
  <si>
    <t>Glucose</t>
  </si>
  <si>
    <t>Notes</t>
  </si>
  <si>
    <t>ALT</t>
  </si>
  <si>
    <t>Triglycerides</t>
  </si>
  <si>
    <t>Insulin</t>
  </si>
  <si>
    <t>Start Weight</t>
  </si>
  <si>
    <t>End Weight</t>
  </si>
  <si>
    <t>Wildling</t>
  </si>
  <si>
    <t>Week</t>
  </si>
  <si>
    <t>Diet</t>
  </si>
  <si>
    <t>before week 4 diet weight due to staff not reliable</t>
  </si>
  <si>
    <t>caretaker just added more food</t>
  </si>
  <si>
    <t>Gender</t>
  </si>
  <si>
    <t>Female</t>
  </si>
  <si>
    <t>M1 found in E2 HF1</t>
  </si>
  <si>
    <t>M1 was in cage E2 HF1 for one week, so the week previous to this measurment</t>
  </si>
  <si>
    <t>Male</t>
  </si>
  <si>
    <t>Food given by caretakes</t>
  </si>
  <si>
    <t>Caretaker just added more food</t>
  </si>
  <si>
    <t>x</t>
  </si>
  <si>
    <t>Mouse euthanized due to large hind quarter inflammation that was progressive over the course of two weeks</t>
  </si>
  <si>
    <t>Mouse was single housed due to eventually similar looking lesion</t>
  </si>
  <si>
    <t>Mouse killed due to unknown rash/infection</t>
  </si>
  <si>
    <t>euthanized due to tumor</t>
  </si>
  <si>
    <t>LPS Low Dose 2. (400ng/kg BodyWeight)</t>
  </si>
  <si>
    <t>all tubes labeld with 11/02/.2018</t>
  </si>
  <si>
    <t>all tubes labeld with 11/02/.2019</t>
  </si>
  <si>
    <t>all tubes labeld with 11/02/.2020</t>
  </si>
  <si>
    <t>all tubes labeld with 11/02/.2021</t>
  </si>
  <si>
    <t>all tubes labeld with 11/02/.2022</t>
  </si>
  <si>
    <t>all tubes labeld with 11/02/.2023</t>
  </si>
  <si>
    <t>all tubes labeld with 11/02/.2024</t>
  </si>
  <si>
    <t>all tubes labeld with 11/02/.2025</t>
  </si>
  <si>
    <t>all tubes labeld with 11/02/.2026</t>
  </si>
  <si>
    <t>all tubes labeld with 11/02/.2027</t>
  </si>
  <si>
    <t>all tubes labeld with 11/02/.2028</t>
  </si>
  <si>
    <t>all tubes labeld with 11/02/.2029</t>
  </si>
  <si>
    <t>all tubes labeld with 11/02/.2030</t>
  </si>
  <si>
    <t>all tubes labeld with 11/02/.2031</t>
  </si>
  <si>
    <t>all tubes labeld with 11/02/.2032</t>
  </si>
  <si>
    <t>all tubes labeld with 11/02/.2033</t>
  </si>
  <si>
    <t>all tubes labeld with 11/02/.2034</t>
  </si>
  <si>
    <t>all tubes labeld with 11/02/.2035</t>
  </si>
  <si>
    <t>all tubes labeld with 11/02/.2036</t>
  </si>
  <si>
    <t>all tubes labeld with 11/02/.2037</t>
  </si>
  <si>
    <t>all tubes labeld with 11/02/.2038</t>
  </si>
  <si>
    <t>all tubes labeld with 11/02/.2039</t>
  </si>
  <si>
    <t>all tubes labeld with 11/02/.2040</t>
  </si>
  <si>
    <t>all tubes labeld with 11/02/.2046</t>
  </si>
  <si>
    <t>all tubes labeld with 11/02/.2047</t>
  </si>
  <si>
    <t>all tubes labeld with 11/02/.2048</t>
  </si>
  <si>
    <t>all tubes labeld with 11/02/.2049</t>
  </si>
  <si>
    <t>all tubes labeld with 11/02/.2050</t>
  </si>
  <si>
    <t>all tubes labeld with 11/02/.2051</t>
  </si>
  <si>
    <t>all tubes labeld with 11/02/.2052</t>
  </si>
  <si>
    <t>all tubes labeld with 11/02/.2053</t>
  </si>
  <si>
    <t>all tubes labeld with 11/02/.2054</t>
  </si>
  <si>
    <t>all tubes labeld with 11/02/.2055</t>
  </si>
  <si>
    <t xml:space="preserve">LPS  </t>
  </si>
  <si>
    <t>dead</t>
  </si>
  <si>
    <t>Baseline Glucose</t>
  </si>
  <si>
    <t>Note</t>
  </si>
  <si>
    <t>High Fat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</si>
</sst>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14" fontId="0" fillId="0" borderId="0" xfId="0" applyNumberFormat="1"/>
    <xf numFmtId="0" fontId="0" fillId="0" borderId="0" xfId="0" applyFill="1" applyBorder="1"/>
    <xf numFmtId="0" fontId="0" fillId="0" borderId="0" xfId="0" applyBorder="1"/>
    <xf numFmtId="14" fontId="0" fillId="0" borderId="0" xfId="0" applyNumberFormat="1" applyBorder="1"/>
    <xf numFmtId="14" fontId="0" fillId="0" borderId="0" xfId="0" applyNumberFormat="1" applyFill="1" applyBorder="1"/>
    <xf numFmtId="0" fontId="3" fillId="0" borderId="0" xfId="0" applyFont="1" applyFill="1" applyBorder="1"/>
    <xf numFmtId="0" fontId="0" fillId="2" borderId="0" xfId="0" applyFill="1" applyBorder="1"/>
    <xf numFmtId="0" fontId="0" fillId="2" borderId="0" xfId="0" applyFill="1"/>
    <xf numFmtId="0" fontId="0" fillId="3" borderId="0" xfId="0" applyFill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EAECA-6291-F941-82E2-2A9F2D1258C6}">
  <dimension ref="A1:R3110"/>
  <sheetViews>
    <sheetView zoomScale="90" workbookViewId="0">
      <pane ySplit="1" topLeftCell="A3038" activePane="bottomLeft" state="frozen"/>
      <selection pane="bottomLeft" activeCell="H3071" sqref="H3071"/>
    </sheetView>
  </sheetViews>
  <sheetFormatPr baseColWidth="10" defaultRowHeight="16" x14ac:dyDescent="0.2"/>
  <cols>
    <col min="1" max="1" width="10.83203125" style="3"/>
    <col min="2" max="2" width="10.6640625" style="3" bestFit="1" customWidth="1"/>
    <col min="3" max="3" width="13.33203125" style="3" customWidth="1"/>
    <col min="4" max="4" width="11.1640625" style="3" bestFit="1" customWidth="1"/>
    <col min="5" max="5" width="8.6640625" style="3" customWidth="1"/>
    <col min="6" max="6" width="7.1640625" style="3" customWidth="1"/>
    <col min="7" max="7" width="9" style="3" customWidth="1"/>
    <col min="8" max="8" width="8.83203125" style="3" customWidth="1"/>
    <col min="9" max="9" width="12.6640625" style="3" customWidth="1"/>
    <col min="10" max="10" width="9.1640625" style="3" customWidth="1"/>
    <col min="11" max="11" width="12.33203125" style="3" customWidth="1"/>
    <col min="12" max="14" width="10.83203125" style="3"/>
    <col min="15" max="15" width="17.33203125" style="3" bestFit="1" customWidth="1"/>
    <col min="16" max="16384" width="10.83203125" style="3"/>
  </cols>
  <sheetData>
    <row r="1" spans="1:15" x14ac:dyDescent="0.2">
      <c r="B1" s="3" t="s">
        <v>0</v>
      </c>
      <c r="C1" s="3" t="s">
        <v>1</v>
      </c>
      <c r="D1" s="3" t="s">
        <v>2</v>
      </c>
      <c r="E1" s="3" t="s">
        <v>4</v>
      </c>
      <c r="F1" s="3" t="s">
        <v>3</v>
      </c>
      <c r="G1" s="3" t="s">
        <v>5</v>
      </c>
      <c r="H1" s="3" t="s">
        <v>10</v>
      </c>
      <c r="I1" s="3" t="s">
        <v>11</v>
      </c>
      <c r="J1" s="3" t="s">
        <v>12</v>
      </c>
      <c r="K1" s="3" t="s">
        <v>14</v>
      </c>
      <c r="L1" s="3" t="s">
        <v>15</v>
      </c>
      <c r="M1" s="3" t="s">
        <v>16</v>
      </c>
      <c r="N1" s="2" t="s">
        <v>24</v>
      </c>
      <c r="O1" s="2" t="s">
        <v>13</v>
      </c>
    </row>
    <row r="2" spans="1:15" x14ac:dyDescent="0.2">
      <c r="A2" s="3">
        <v>1</v>
      </c>
      <c r="B2" s="3">
        <v>3</v>
      </c>
      <c r="C2" s="4">
        <v>43328</v>
      </c>
      <c r="D2" s="3" t="s">
        <v>6</v>
      </c>
      <c r="E2" s="3" t="s">
        <v>9</v>
      </c>
      <c r="F2" s="3">
        <v>1</v>
      </c>
      <c r="G2" s="3">
        <v>1</v>
      </c>
      <c r="H2" s="3">
        <v>23.73</v>
      </c>
      <c r="I2" s="3">
        <v>36.299999999999997</v>
      </c>
      <c r="J2" s="3">
        <v>154</v>
      </c>
      <c r="N2" s="3" t="s">
        <v>25</v>
      </c>
    </row>
    <row r="3" spans="1:15" x14ac:dyDescent="0.2">
      <c r="A3" s="3">
        <v>2</v>
      </c>
      <c r="B3" s="3">
        <v>3</v>
      </c>
      <c r="C3" s="4">
        <v>43328</v>
      </c>
      <c r="D3" s="3" t="s">
        <v>6</v>
      </c>
      <c r="E3" s="3" t="s">
        <v>9</v>
      </c>
      <c r="F3" s="3">
        <v>1</v>
      </c>
      <c r="G3" s="3">
        <v>2</v>
      </c>
      <c r="H3" s="3">
        <v>23.85</v>
      </c>
      <c r="I3" s="3">
        <v>37.5</v>
      </c>
      <c r="J3" s="3">
        <v>214</v>
      </c>
      <c r="N3" s="3" t="s">
        <v>25</v>
      </c>
    </row>
    <row r="4" spans="1:15" x14ac:dyDescent="0.2">
      <c r="A4" s="3">
        <v>3</v>
      </c>
      <c r="B4" s="3">
        <v>3</v>
      </c>
      <c r="C4" s="4">
        <v>43328</v>
      </c>
      <c r="D4" s="3" t="s">
        <v>6</v>
      </c>
      <c r="E4" s="3" t="s">
        <v>9</v>
      </c>
      <c r="F4" s="3">
        <v>1</v>
      </c>
      <c r="G4" s="3">
        <v>3</v>
      </c>
      <c r="H4" s="3">
        <v>19.579999999999998</v>
      </c>
      <c r="I4" s="3">
        <v>36.799999999999997</v>
      </c>
      <c r="J4" s="3">
        <v>192</v>
      </c>
      <c r="N4" s="3" t="s">
        <v>25</v>
      </c>
    </row>
    <row r="5" spans="1:15" x14ac:dyDescent="0.2">
      <c r="A5" s="3">
        <v>4</v>
      </c>
      <c r="B5" s="3">
        <v>3</v>
      </c>
      <c r="C5" s="4">
        <v>43328</v>
      </c>
      <c r="D5" s="3" t="s">
        <v>6</v>
      </c>
      <c r="E5" s="3" t="s">
        <v>9</v>
      </c>
      <c r="F5" s="3">
        <v>1</v>
      </c>
      <c r="G5" s="3">
        <v>4</v>
      </c>
      <c r="H5" s="3">
        <v>24.98</v>
      </c>
      <c r="I5" s="3">
        <v>37.1</v>
      </c>
      <c r="J5" s="3">
        <v>182</v>
      </c>
      <c r="N5" s="3" t="s">
        <v>25</v>
      </c>
    </row>
    <row r="6" spans="1:15" x14ac:dyDescent="0.2">
      <c r="A6" s="3">
        <v>5</v>
      </c>
      <c r="B6" s="3">
        <v>3</v>
      </c>
      <c r="C6" s="4">
        <v>43328</v>
      </c>
      <c r="D6" s="3" t="s">
        <v>6</v>
      </c>
      <c r="E6" s="3" t="s">
        <v>9</v>
      </c>
      <c r="F6" s="3">
        <v>1</v>
      </c>
      <c r="G6" s="3">
        <v>5</v>
      </c>
      <c r="H6" s="3">
        <v>23.33</v>
      </c>
      <c r="I6" s="3">
        <v>36.799999999999997</v>
      </c>
      <c r="J6" s="3">
        <v>171</v>
      </c>
      <c r="N6" s="3" t="s">
        <v>25</v>
      </c>
    </row>
    <row r="7" spans="1:15" x14ac:dyDescent="0.2">
      <c r="A7" s="3">
        <v>6</v>
      </c>
      <c r="B7" s="3">
        <v>3</v>
      </c>
      <c r="C7" s="4">
        <v>43328</v>
      </c>
      <c r="D7" s="3" t="s">
        <v>6</v>
      </c>
      <c r="E7" s="3" t="s">
        <v>9</v>
      </c>
      <c r="F7" s="3">
        <v>2</v>
      </c>
      <c r="G7" s="3">
        <v>1</v>
      </c>
      <c r="H7" s="3">
        <v>20.82</v>
      </c>
      <c r="I7" s="3">
        <v>37.299999999999997</v>
      </c>
      <c r="J7" s="3">
        <v>175</v>
      </c>
      <c r="N7" s="3" t="s">
        <v>25</v>
      </c>
    </row>
    <row r="8" spans="1:15" x14ac:dyDescent="0.2">
      <c r="A8" s="3">
        <v>7</v>
      </c>
      <c r="B8" s="3">
        <v>3</v>
      </c>
      <c r="C8" s="4">
        <v>43328</v>
      </c>
      <c r="D8" s="3" t="s">
        <v>6</v>
      </c>
      <c r="E8" s="3" t="s">
        <v>9</v>
      </c>
      <c r="F8" s="3">
        <v>2</v>
      </c>
      <c r="G8" s="3">
        <v>2</v>
      </c>
      <c r="H8" s="3">
        <v>21.62</v>
      </c>
      <c r="I8" s="3">
        <v>37.700000000000003</v>
      </c>
      <c r="J8" s="3">
        <v>181</v>
      </c>
      <c r="N8" s="3" t="s">
        <v>25</v>
      </c>
    </row>
    <row r="9" spans="1:15" x14ac:dyDescent="0.2">
      <c r="A9" s="3">
        <v>8</v>
      </c>
      <c r="B9" s="3">
        <v>3</v>
      </c>
      <c r="C9" s="4">
        <v>43328</v>
      </c>
      <c r="D9" s="3" t="s">
        <v>6</v>
      </c>
      <c r="E9" s="3" t="s">
        <v>9</v>
      </c>
      <c r="F9" s="3">
        <v>2</v>
      </c>
      <c r="G9" s="3">
        <v>3</v>
      </c>
      <c r="H9" s="3">
        <v>21.38</v>
      </c>
      <c r="I9" s="3">
        <v>37.4</v>
      </c>
      <c r="J9" s="3">
        <v>171</v>
      </c>
      <c r="N9" s="3" t="s">
        <v>25</v>
      </c>
    </row>
    <row r="10" spans="1:15" x14ac:dyDescent="0.2">
      <c r="A10" s="3">
        <v>9</v>
      </c>
      <c r="B10" s="3">
        <v>3</v>
      </c>
      <c r="C10" s="4">
        <v>43328</v>
      </c>
      <c r="D10" s="3" t="s">
        <v>6</v>
      </c>
      <c r="E10" s="3" t="s">
        <v>9</v>
      </c>
      <c r="F10" s="3">
        <v>2</v>
      </c>
      <c r="G10" s="3">
        <v>4</v>
      </c>
      <c r="H10" s="3">
        <v>24.27</v>
      </c>
      <c r="I10" s="3">
        <v>36.799999999999997</v>
      </c>
      <c r="J10" s="3">
        <v>184</v>
      </c>
      <c r="N10" s="3" t="s">
        <v>25</v>
      </c>
    </row>
    <row r="11" spans="1:15" x14ac:dyDescent="0.2">
      <c r="A11" s="3">
        <v>10</v>
      </c>
      <c r="B11" s="3">
        <v>3</v>
      </c>
      <c r="C11" s="4">
        <v>43328</v>
      </c>
      <c r="D11" s="3" t="s">
        <v>6</v>
      </c>
      <c r="E11" s="3" t="s">
        <v>9</v>
      </c>
      <c r="F11" s="3">
        <v>2</v>
      </c>
      <c r="G11" s="3">
        <v>5</v>
      </c>
      <c r="H11" s="3">
        <v>29.19</v>
      </c>
      <c r="I11" s="3">
        <v>37</v>
      </c>
      <c r="J11" s="3">
        <v>238</v>
      </c>
      <c r="N11" s="3" t="s">
        <v>25</v>
      </c>
    </row>
    <row r="12" spans="1:15" x14ac:dyDescent="0.2">
      <c r="A12" s="3">
        <v>11</v>
      </c>
      <c r="B12" s="3">
        <v>3</v>
      </c>
      <c r="C12" s="4">
        <v>43328</v>
      </c>
      <c r="D12" s="3" t="s">
        <v>6</v>
      </c>
      <c r="E12" s="3" t="s">
        <v>9</v>
      </c>
      <c r="F12" s="3">
        <v>3</v>
      </c>
      <c r="G12" s="3">
        <v>1</v>
      </c>
      <c r="H12" s="3">
        <v>23.78</v>
      </c>
      <c r="I12" s="3">
        <v>37.4</v>
      </c>
      <c r="J12" s="3">
        <v>182</v>
      </c>
      <c r="N12" s="3" t="s">
        <v>25</v>
      </c>
    </row>
    <row r="13" spans="1:15" x14ac:dyDescent="0.2">
      <c r="A13" s="3">
        <v>12</v>
      </c>
      <c r="B13" s="3">
        <v>3</v>
      </c>
      <c r="C13" s="4">
        <v>43328</v>
      </c>
      <c r="D13" s="3" t="s">
        <v>6</v>
      </c>
      <c r="E13" s="3" t="s">
        <v>9</v>
      </c>
      <c r="F13" s="3">
        <v>3</v>
      </c>
      <c r="G13" s="3">
        <v>2</v>
      </c>
      <c r="H13" s="3">
        <v>21.48</v>
      </c>
      <c r="I13" s="3">
        <v>37.1</v>
      </c>
      <c r="J13" s="3">
        <v>210</v>
      </c>
      <c r="N13" s="3" t="s">
        <v>25</v>
      </c>
    </row>
    <row r="14" spans="1:15" x14ac:dyDescent="0.2">
      <c r="A14" s="3">
        <v>13</v>
      </c>
      <c r="B14" s="3">
        <v>3</v>
      </c>
      <c r="C14" s="4">
        <v>43328</v>
      </c>
      <c r="D14" s="3" t="s">
        <v>6</v>
      </c>
      <c r="E14" s="3" t="s">
        <v>9</v>
      </c>
      <c r="F14" s="3">
        <v>3</v>
      </c>
      <c r="G14" s="3">
        <v>3</v>
      </c>
      <c r="H14" s="3">
        <v>24.28</v>
      </c>
      <c r="I14" s="3">
        <v>37.299999999999997</v>
      </c>
      <c r="J14" s="3">
        <v>212</v>
      </c>
      <c r="N14" s="3" t="s">
        <v>25</v>
      </c>
    </row>
    <row r="15" spans="1:15" x14ac:dyDescent="0.2">
      <c r="A15" s="3">
        <v>14</v>
      </c>
      <c r="B15" s="3">
        <v>3</v>
      </c>
      <c r="C15" s="4">
        <v>43328</v>
      </c>
      <c r="D15" s="3" t="s">
        <v>6</v>
      </c>
      <c r="E15" s="3" t="s">
        <v>9</v>
      </c>
      <c r="F15" s="3">
        <v>3</v>
      </c>
      <c r="G15" s="3">
        <v>4</v>
      </c>
      <c r="H15" s="3">
        <v>21.26</v>
      </c>
      <c r="I15" s="3">
        <v>36.9</v>
      </c>
      <c r="J15" s="3">
        <v>180</v>
      </c>
      <c r="N15" s="3" t="s">
        <v>25</v>
      </c>
    </row>
    <row r="16" spans="1:15" x14ac:dyDescent="0.2">
      <c r="A16" s="3">
        <v>15</v>
      </c>
      <c r="B16" s="3">
        <v>3</v>
      </c>
      <c r="C16" s="4">
        <v>43328</v>
      </c>
      <c r="D16" s="3" t="s">
        <v>6</v>
      </c>
      <c r="E16" s="3" t="s">
        <v>9</v>
      </c>
      <c r="F16" s="3">
        <v>3</v>
      </c>
      <c r="G16" s="3">
        <v>5</v>
      </c>
      <c r="H16" s="3">
        <v>23.15</v>
      </c>
      <c r="I16" s="3">
        <v>37.200000000000003</v>
      </c>
      <c r="J16" s="3">
        <v>219</v>
      </c>
      <c r="N16" s="3" t="s">
        <v>25</v>
      </c>
    </row>
    <row r="17" spans="1:14" x14ac:dyDescent="0.2">
      <c r="A17" s="3">
        <v>16</v>
      </c>
      <c r="B17" s="3">
        <v>3</v>
      </c>
      <c r="C17" s="4">
        <v>43328</v>
      </c>
      <c r="D17" s="3" t="s">
        <v>6</v>
      </c>
      <c r="E17" s="3" t="s">
        <v>9</v>
      </c>
      <c r="F17" s="3">
        <v>4</v>
      </c>
      <c r="G17" s="3">
        <v>1</v>
      </c>
      <c r="H17" s="3">
        <v>22.2</v>
      </c>
      <c r="I17" s="3">
        <v>36.9</v>
      </c>
      <c r="J17" s="3">
        <v>166</v>
      </c>
      <c r="N17" s="3" t="s">
        <v>25</v>
      </c>
    </row>
    <row r="18" spans="1:14" x14ac:dyDescent="0.2">
      <c r="A18" s="3">
        <v>17</v>
      </c>
      <c r="B18" s="3">
        <v>3</v>
      </c>
      <c r="C18" s="4">
        <v>43328</v>
      </c>
      <c r="D18" s="3" t="s">
        <v>6</v>
      </c>
      <c r="E18" s="3" t="s">
        <v>9</v>
      </c>
      <c r="F18" s="3">
        <v>4</v>
      </c>
      <c r="G18" s="3">
        <v>2</v>
      </c>
      <c r="H18" s="3">
        <v>23.85</v>
      </c>
      <c r="I18" s="3">
        <v>37.1</v>
      </c>
      <c r="J18" s="3">
        <v>178</v>
      </c>
      <c r="N18" s="3" t="s">
        <v>25</v>
      </c>
    </row>
    <row r="19" spans="1:14" x14ac:dyDescent="0.2">
      <c r="A19" s="3">
        <v>18</v>
      </c>
      <c r="B19" s="3">
        <v>3</v>
      </c>
      <c r="C19" s="4">
        <v>43328</v>
      </c>
      <c r="D19" s="3" t="s">
        <v>6</v>
      </c>
      <c r="E19" s="3" t="s">
        <v>9</v>
      </c>
      <c r="F19" s="3">
        <v>4</v>
      </c>
      <c r="G19" s="3">
        <v>3</v>
      </c>
      <c r="H19" s="3">
        <v>21.92</v>
      </c>
      <c r="I19" s="3">
        <v>36.9</v>
      </c>
      <c r="J19" s="3">
        <v>130</v>
      </c>
      <c r="N19" s="3" t="s">
        <v>25</v>
      </c>
    </row>
    <row r="20" spans="1:14" x14ac:dyDescent="0.2">
      <c r="A20" s="3">
        <v>19</v>
      </c>
      <c r="B20" s="3">
        <v>3</v>
      </c>
      <c r="C20" s="4">
        <v>43328</v>
      </c>
      <c r="D20" s="3" t="s">
        <v>6</v>
      </c>
      <c r="E20" s="3" t="s">
        <v>9</v>
      </c>
      <c r="F20" s="3">
        <v>4</v>
      </c>
      <c r="G20" s="3">
        <v>4</v>
      </c>
      <c r="H20" s="3">
        <v>20.32</v>
      </c>
      <c r="I20" s="3">
        <v>37.299999999999997</v>
      </c>
      <c r="J20" s="3">
        <v>174</v>
      </c>
      <c r="N20" s="3" t="s">
        <v>25</v>
      </c>
    </row>
    <row r="21" spans="1:14" x14ac:dyDescent="0.2">
      <c r="A21" s="3">
        <v>20</v>
      </c>
      <c r="B21" s="3">
        <v>3</v>
      </c>
      <c r="C21" s="4">
        <v>43328</v>
      </c>
      <c r="D21" s="3" t="s">
        <v>6</v>
      </c>
      <c r="E21" s="3" t="s">
        <v>9</v>
      </c>
      <c r="F21" s="3">
        <v>4</v>
      </c>
      <c r="G21" s="3">
        <v>5</v>
      </c>
      <c r="H21" s="3">
        <v>22.68</v>
      </c>
      <c r="I21" s="3">
        <v>36.799999999999997</v>
      </c>
      <c r="J21" s="3">
        <v>191</v>
      </c>
      <c r="N21" s="3" t="s">
        <v>25</v>
      </c>
    </row>
    <row r="22" spans="1:14" x14ac:dyDescent="0.2">
      <c r="A22" s="3">
        <v>21</v>
      </c>
      <c r="B22" s="3">
        <v>3</v>
      </c>
      <c r="C22" s="4">
        <v>43328</v>
      </c>
      <c r="D22" s="3" t="s">
        <v>6</v>
      </c>
      <c r="E22" s="3" t="s">
        <v>8</v>
      </c>
      <c r="F22" s="3">
        <v>1</v>
      </c>
      <c r="G22" s="3">
        <v>1</v>
      </c>
      <c r="H22" s="3">
        <v>21.56</v>
      </c>
      <c r="I22" s="3">
        <v>38</v>
      </c>
      <c r="J22" s="3">
        <v>180</v>
      </c>
      <c r="N22" s="3" t="s">
        <v>25</v>
      </c>
    </row>
    <row r="23" spans="1:14" x14ac:dyDescent="0.2">
      <c r="A23" s="3">
        <v>22</v>
      </c>
      <c r="B23" s="3">
        <v>3</v>
      </c>
      <c r="C23" s="4">
        <v>43328</v>
      </c>
      <c r="D23" s="3" t="s">
        <v>6</v>
      </c>
      <c r="E23" s="3" t="s">
        <v>8</v>
      </c>
      <c r="F23" s="3">
        <v>1</v>
      </c>
      <c r="G23" s="3">
        <v>2</v>
      </c>
      <c r="H23" s="3">
        <v>19.77</v>
      </c>
      <c r="I23" s="3">
        <v>36.5</v>
      </c>
      <c r="J23" s="3">
        <v>151</v>
      </c>
      <c r="N23" s="3" t="s">
        <v>25</v>
      </c>
    </row>
    <row r="24" spans="1:14" x14ac:dyDescent="0.2">
      <c r="A24" s="3">
        <v>23</v>
      </c>
      <c r="B24" s="3">
        <v>3</v>
      </c>
      <c r="C24" s="4">
        <v>43328</v>
      </c>
      <c r="D24" s="3" t="s">
        <v>6</v>
      </c>
      <c r="E24" s="3" t="s">
        <v>8</v>
      </c>
      <c r="F24" s="3">
        <v>1</v>
      </c>
      <c r="G24" s="3">
        <v>3</v>
      </c>
      <c r="H24" s="3">
        <v>20.27</v>
      </c>
      <c r="I24" s="3">
        <v>37.299999999999997</v>
      </c>
      <c r="J24" s="3">
        <v>159</v>
      </c>
      <c r="N24" s="3" t="s">
        <v>25</v>
      </c>
    </row>
    <row r="25" spans="1:14" x14ac:dyDescent="0.2">
      <c r="A25" s="3">
        <v>24</v>
      </c>
      <c r="B25" s="3">
        <v>3</v>
      </c>
      <c r="C25" s="4">
        <v>43328</v>
      </c>
      <c r="D25" s="3" t="s">
        <v>6</v>
      </c>
      <c r="E25" s="3" t="s">
        <v>8</v>
      </c>
      <c r="F25" s="3">
        <v>1</v>
      </c>
      <c r="G25" s="3">
        <v>4</v>
      </c>
      <c r="H25" s="3">
        <v>19.09</v>
      </c>
      <c r="I25" s="3">
        <v>37.4</v>
      </c>
      <c r="J25" s="3">
        <v>174</v>
      </c>
      <c r="N25" s="3" t="s">
        <v>25</v>
      </c>
    </row>
    <row r="26" spans="1:14" x14ac:dyDescent="0.2">
      <c r="A26" s="3">
        <v>25</v>
      </c>
      <c r="B26" s="3">
        <v>3</v>
      </c>
      <c r="C26" s="4">
        <v>43328</v>
      </c>
      <c r="D26" s="3" t="s">
        <v>6</v>
      </c>
      <c r="E26" s="3" t="s">
        <v>8</v>
      </c>
      <c r="F26" s="3">
        <v>1</v>
      </c>
      <c r="G26" s="3">
        <v>5</v>
      </c>
      <c r="H26" s="3">
        <v>21.47</v>
      </c>
      <c r="I26" s="3">
        <v>37.700000000000003</v>
      </c>
      <c r="J26" s="3">
        <v>184</v>
      </c>
      <c r="N26" s="3" t="s">
        <v>25</v>
      </c>
    </row>
    <row r="27" spans="1:14" x14ac:dyDescent="0.2">
      <c r="A27" s="3">
        <v>26</v>
      </c>
      <c r="B27" s="3">
        <v>3</v>
      </c>
      <c r="C27" s="4">
        <v>43328</v>
      </c>
      <c r="D27" s="3" t="s">
        <v>6</v>
      </c>
      <c r="E27" s="3" t="s">
        <v>8</v>
      </c>
      <c r="F27" s="3">
        <v>2</v>
      </c>
      <c r="G27" s="3">
        <v>1</v>
      </c>
      <c r="H27" s="3">
        <v>19.66</v>
      </c>
      <c r="I27" s="3">
        <v>36.700000000000003</v>
      </c>
      <c r="J27" s="3">
        <v>134</v>
      </c>
      <c r="N27" s="3" t="s">
        <v>25</v>
      </c>
    </row>
    <row r="28" spans="1:14" x14ac:dyDescent="0.2">
      <c r="A28" s="3">
        <v>27</v>
      </c>
      <c r="B28" s="3">
        <v>3</v>
      </c>
      <c r="C28" s="4">
        <v>43328</v>
      </c>
      <c r="D28" s="3" t="s">
        <v>6</v>
      </c>
      <c r="E28" s="3" t="s">
        <v>8</v>
      </c>
      <c r="F28" s="3">
        <v>2</v>
      </c>
      <c r="G28" s="3">
        <v>2</v>
      </c>
      <c r="H28" s="3">
        <v>22.08</v>
      </c>
      <c r="I28" s="3">
        <v>36.9</v>
      </c>
      <c r="J28" s="3">
        <v>156</v>
      </c>
      <c r="N28" s="3" t="s">
        <v>25</v>
      </c>
    </row>
    <row r="29" spans="1:14" x14ac:dyDescent="0.2">
      <c r="A29" s="3">
        <v>28</v>
      </c>
      <c r="B29" s="3">
        <v>3</v>
      </c>
      <c r="C29" s="4">
        <v>43328</v>
      </c>
      <c r="D29" s="3" t="s">
        <v>6</v>
      </c>
      <c r="E29" s="3" t="s">
        <v>8</v>
      </c>
      <c r="F29" s="3">
        <v>2</v>
      </c>
      <c r="G29" s="3">
        <v>3</v>
      </c>
      <c r="H29" s="3">
        <v>19.52</v>
      </c>
      <c r="I29" s="3">
        <v>36.700000000000003</v>
      </c>
      <c r="J29" s="3">
        <v>178</v>
      </c>
      <c r="N29" s="3" t="s">
        <v>25</v>
      </c>
    </row>
    <row r="30" spans="1:14" x14ac:dyDescent="0.2">
      <c r="A30" s="3">
        <v>29</v>
      </c>
      <c r="B30" s="3">
        <v>3</v>
      </c>
      <c r="C30" s="4">
        <v>43328</v>
      </c>
      <c r="D30" s="3" t="s">
        <v>6</v>
      </c>
      <c r="E30" s="3" t="s">
        <v>8</v>
      </c>
      <c r="F30" s="3">
        <v>2</v>
      </c>
      <c r="G30" s="3">
        <v>4</v>
      </c>
      <c r="H30" s="3">
        <v>19.23</v>
      </c>
      <c r="I30" s="3">
        <v>37.700000000000003</v>
      </c>
      <c r="J30" s="3">
        <v>167</v>
      </c>
      <c r="N30" s="3" t="s">
        <v>25</v>
      </c>
    </row>
    <row r="31" spans="1:14" x14ac:dyDescent="0.2">
      <c r="A31" s="3">
        <v>30</v>
      </c>
      <c r="B31" s="3">
        <v>3</v>
      </c>
      <c r="C31" s="4">
        <v>43328</v>
      </c>
      <c r="D31" s="3" t="s">
        <v>6</v>
      </c>
      <c r="E31" s="3" t="s">
        <v>8</v>
      </c>
      <c r="F31" s="3">
        <v>2</v>
      </c>
      <c r="G31" s="3">
        <v>5</v>
      </c>
      <c r="H31" s="3">
        <v>24.59</v>
      </c>
      <c r="I31" s="3">
        <v>36.9</v>
      </c>
      <c r="J31" s="3">
        <v>174</v>
      </c>
      <c r="N31" s="3" t="s">
        <v>25</v>
      </c>
    </row>
    <row r="32" spans="1:14" x14ac:dyDescent="0.2">
      <c r="A32" s="3">
        <v>31</v>
      </c>
      <c r="B32" s="3">
        <v>3</v>
      </c>
      <c r="C32" s="4">
        <v>43328</v>
      </c>
      <c r="D32" s="3" t="s">
        <v>6</v>
      </c>
      <c r="E32" s="3" t="s">
        <v>8</v>
      </c>
      <c r="F32" s="3">
        <v>3</v>
      </c>
      <c r="G32" s="3">
        <v>1</v>
      </c>
      <c r="H32" s="3">
        <v>20.350000000000001</v>
      </c>
      <c r="I32" s="3">
        <v>37.200000000000003</v>
      </c>
      <c r="J32" s="3">
        <v>149</v>
      </c>
      <c r="N32" s="3" t="s">
        <v>25</v>
      </c>
    </row>
    <row r="33" spans="1:14" x14ac:dyDescent="0.2">
      <c r="A33" s="3">
        <v>32</v>
      </c>
      <c r="B33" s="3">
        <v>3</v>
      </c>
      <c r="C33" s="4">
        <v>43328</v>
      </c>
      <c r="D33" s="3" t="s">
        <v>6</v>
      </c>
      <c r="E33" s="3" t="s">
        <v>8</v>
      </c>
      <c r="F33" s="3">
        <v>3</v>
      </c>
      <c r="G33" s="3">
        <v>2</v>
      </c>
      <c r="H33" s="3">
        <v>19.98</v>
      </c>
      <c r="I33" s="3">
        <v>36</v>
      </c>
      <c r="J33" s="3">
        <v>144</v>
      </c>
      <c r="N33" s="3" t="s">
        <v>25</v>
      </c>
    </row>
    <row r="34" spans="1:14" x14ac:dyDescent="0.2">
      <c r="A34" s="3">
        <v>33</v>
      </c>
      <c r="B34" s="3">
        <v>3</v>
      </c>
      <c r="C34" s="4">
        <v>43328</v>
      </c>
      <c r="D34" s="3" t="s">
        <v>6</v>
      </c>
      <c r="E34" s="3" t="s">
        <v>8</v>
      </c>
      <c r="F34" s="3">
        <v>3</v>
      </c>
      <c r="G34" s="3">
        <v>3</v>
      </c>
      <c r="H34" s="3">
        <v>18.34</v>
      </c>
      <c r="I34" s="3">
        <v>36.4</v>
      </c>
      <c r="J34" s="3">
        <v>132</v>
      </c>
      <c r="N34" s="3" t="s">
        <v>25</v>
      </c>
    </row>
    <row r="35" spans="1:14" x14ac:dyDescent="0.2">
      <c r="A35" s="3">
        <v>34</v>
      </c>
      <c r="B35" s="3">
        <v>3</v>
      </c>
      <c r="C35" s="4">
        <v>43328</v>
      </c>
      <c r="D35" s="3" t="s">
        <v>6</v>
      </c>
      <c r="E35" s="3" t="s">
        <v>8</v>
      </c>
      <c r="F35" s="3">
        <v>3</v>
      </c>
      <c r="G35" s="3">
        <v>4</v>
      </c>
      <c r="H35" s="3">
        <v>20.81</v>
      </c>
      <c r="I35" s="3">
        <v>36.299999999999997</v>
      </c>
      <c r="J35" s="3">
        <v>135</v>
      </c>
      <c r="N35" s="3" t="s">
        <v>25</v>
      </c>
    </row>
    <row r="36" spans="1:14" x14ac:dyDescent="0.2">
      <c r="A36" s="3">
        <v>35</v>
      </c>
      <c r="B36" s="3">
        <v>3</v>
      </c>
      <c r="C36" s="4">
        <v>43328</v>
      </c>
      <c r="D36" s="3" t="s">
        <v>6</v>
      </c>
      <c r="E36" s="3" t="s">
        <v>8</v>
      </c>
      <c r="F36" s="3">
        <v>3</v>
      </c>
      <c r="G36" s="3">
        <v>5</v>
      </c>
      <c r="H36" s="3">
        <v>21.49</v>
      </c>
      <c r="I36" s="3">
        <v>37.4</v>
      </c>
      <c r="J36" s="3">
        <v>157</v>
      </c>
      <c r="N36" s="3" t="s">
        <v>25</v>
      </c>
    </row>
    <row r="37" spans="1:14" x14ac:dyDescent="0.2">
      <c r="A37" s="3">
        <v>1</v>
      </c>
      <c r="B37" s="3">
        <v>3</v>
      </c>
      <c r="C37" s="4">
        <v>43320</v>
      </c>
      <c r="D37" s="3" t="s">
        <v>6</v>
      </c>
      <c r="E37" s="3" t="s">
        <v>9</v>
      </c>
      <c r="F37" s="3">
        <v>1</v>
      </c>
      <c r="G37" s="3">
        <v>1</v>
      </c>
      <c r="H37" s="3">
        <v>20.260000000000002</v>
      </c>
      <c r="J37" s="3">
        <v>121</v>
      </c>
      <c r="N37" s="3" t="s">
        <v>25</v>
      </c>
    </row>
    <row r="38" spans="1:14" x14ac:dyDescent="0.2">
      <c r="A38" s="3">
        <v>2</v>
      </c>
      <c r="B38" s="3">
        <v>3</v>
      </c>
      <c r="C38" s="4">
        <v>43320</v>
      </c>
      <c r="D38" s="3" t="s">
        <v>6</v>
      </c>
      <c r="E38" s="3" t="s">
        <v>9</v>
      </c>
      <c r="F38" s="3">
        <v>1</v>
      </c>
      <c r="G38" s="3">
        <v>2</v>
      </c>
      <c r="H38" s="3">
        <v>19.98</v>
      </c>
      <c r="J38" s="3">
        <v>180</v>
      </c>
      <c r="N38" s="3" t="s">
        <v>25</v>
      </c>
    </row>
    <row r="39" spans="1:14" x14ac:dyDescent="0.2">
      <c r="A39" s="3">
        <v>3</v>
      </c>
      <c r="B39" s="3">
        <v>3</v>
      </c>
      <c r="C39" s="4">
        <v>43320</v>
      </c>
      <c r="D39" s="3" t="s">
        <v>6</v>
      </c>
      <c r="E39" s="3" t="s">
        <v>9</v>
      </c>
      <c r="F39" s="3">
        <v>1</v>
      </c>
      <c r="G39" s="3">
        <v>3</v>
      </c>
      <c r="H39" s="3">
        <v>17.8</v>
      </c>
      <c r="J39" s="3">
        <v>144</v>
      </c>
      <c r="N39" s="3" t="s">
        <v>25</v>
      </c>
    </row>
    <row r="40" spans="1:14" x14ac:dyDescent="0.2">
      <c r="A40" s="3">
        <v>4</v>
      </c>
      <c r="B40" s="3">
        <v>3</v>
      </c>
      <c r="C40" s="4">
        <v>43320</v>
      </c>
      <c r="D40" s="3" t="s">
        <v>6</v>
      </c>
      <c r="E40" s="3" t="s">
        <v>9</v>
      </c>
      <c r="F40" s="3">
        <v>1</v>
      </c>
      <c r="G40" s="3">
        <v>4</v>
      </c>
      <c r="H40" s="3">
        <v>21.9</v>
      </c>
      <c r="J40" s="3">
        <v>199</v>
      </c>
      <c r="N40" s="3" t="s">
        <v>25</v>
      </c>
    </row>
    <row r="41" spans="1:14" x14ac:dyDescent="0.2">
      <c r="A41" s="3">
        <v>5</v>
      </c>
      <c r="B41" s="3">
        <v>3</v>
      </c>
      <c r="C41" s="4">
        <v>43320</v>
      </c>
      <c r="D41" s="3" t="s">
        <v>6</v>
      </c>
      <c r="E41" s="3" t="s">
        <v>9</v>
      </c>
      <c r="F41" s="3">
        <v>1</v>
      </c>
      <c r="G41" s="3">
        <v>5</v>
      </c>
      <c r="H41" s="3">
        <v>22</v>
      </c>
      <c r="J41" s="3">
        <v>130</v>
      </c>
      <c r="N41" s="3" t="s">
        <v>25</v>
      </c>
    </row>
    <row r="42" spans="1:14" x14ac:dyDescent="0.2">
      <c r="A42" s="3">
        <v>6</v>
      </c>
      <c r="B42" s="3">
        <v>3</v>
      </c>
      <c r="C42" s="4">
        <v>43320</v>
      </c>
      <c r="D42" s="3" t="s">
        <v>6</v>
      </c>
      <c r="E42" s="3" t="s">
        <v>9</v>
      </c>
      <c r="F42" s="3">
        <v>2</v>
      </c>
      <c r="G42" s="3">
        <v>1</v>
      </c>
      <c r="H42" s="3">
        <v>20.079999999999998</v>
      </c>
      <c r="J42" s="3">
        <v>168</v>
      </c>
      <c r="N42" s="3" t="s">
        <v>25</v>
      </c>
    </row>
    <row r="43" spans="1:14" x14ac:dyDescent="0.2">
      <c r="A43" s="3">
        <v>7</v>
      </c>
      <c r="B43" s="3">
        <v>3</v>
      </c>
      <c r="C43" s="4">
        <v>43320</v>
      </c>
      <c r="D43" s="3" t="s">
        <v>6</v>
      </c>
      <c r="E43" s="3" t="s">
        <v>9</v>
      </c>
      <c r="F43" s="3">
        <v>2</v>
      </c>
      <c r="G43" s="3">
        <v>2</v>
      </c>
      <c r="H43" s="3">
        <v>19.45</v>
      </c>
      <c r="J43" s="3">
        <v>174</v>
      </c>
      <c r="N43" s="3" t="s">
        <v>25</v>
      </c>
    </row>
    <row r="44" spans="1:14" x14ac:dyDescent="0.2">
      <c r="A44" s="3">
        <v>8</v>
      </c>
      <c r="B44" s="3">
        <v>3</v>
      </c>
      <c r="C44" s="4">
        <v>43320</v>
      </c>
      <c r="D44" s="3" t="s">
        <v>6</v>
      </c>
      <c r="E44" s="3" t="s">
        <v>9</v>
      </c>
      <c r="F44" s="3">
        <v>2</v>
      </c>
      <c r="G44" s="3">
        <v>3</v>
      </c>
      <c r="H44" s="3">
        <v>19.260000000000002</v>
      </c>
      <c r="J44" s="3">
        <v>144</v>
      </c>
      <c r="N44" s="3" t="s">
        <v>25</v>
      </c>
    </row>
    <row r="45" spans="1:14" x14ac:dyDescent="0.2">
      <c r="A45" s="3">
        <v>9</v>
      </c>
      <c r="B45" s="3">
        <v>3</v>
      </c>
      <c r="C45" s="4">
        <v>43320</v>
      </c>
      <c r="D45" s="3" t="s">
        <v>6</v>
      </c>
      <c r="E45" s="3" t="s">
        <v>9</v>
      </c>
      <c r="F45" s="3">
        <v>2</v>
      </c>
      <c r="G45" s="3">
        <v>4</v>
      </c>
      <c r="H45" s="3">
        <v>21.16</v>
      </c>
      <c r="J45" s="3">
        <v>129</v>
      </c>
      <c r="N45" s="3" t="s">
        <v>25</v>
      </c>
    </row>
    <row r="46" spans="1:14" x14ac:dyDescent="0.2">
      <c r="A46" s="3">
        <v>10</v>
      </c>
      <c r="B46" s="3">
        <v>3</v>
      </c>
      <c r="C46" s="4">
        <v>43320</v>
      </c>
      <c r="D46" s="3" t="s">
        <v>6</v>
      </c>
      <c r="E46" s="3" t="s">
        <v>9</v>
      </c>
      <c r="F46" s="3">
        <v>2</v>
      </c>
      <c r="G46" s="3">
        <v>5</v>
      </c>
      <c r="H46" s="3">
        <v>23.56</v>
      </c>
      <c r="J46" s="3">
        <v>185</v>
      </c>
      <c r="N46" s="3" t="s">
        <v>25</v>
      </c>
    </row>
    <row r="47" spans="1:14" x14ac:dyDescent="0.2">
      <c r="A47" s="3">
        <v>11</v>
      </c>
      <c r="B47" s="3">
        <v>3</v>
      </c>
      <c r="C47" s="4">
        <v>43320</v>
      </c>
      <c r="D47" s="3" t="s">
        <v>6</v>
      </c>
      <c r="E47" s="3" t="s">
        <v>9</v>
      </c>
      <c r="F47" s="3">
        <v>3</v>
      </c>
      <c r="G47" s="3">
        <v>1</v>
      </c>
      <c r="H47" s="3">
        <v>19.39</v>
      </c>
      <c r="J47" s="3">
        <v>162</v>
      </c>
      <c r="N47" s="3" t="s">
        <v>25</v>
      </c>
    </row>
    <row r="48" spans="1:14" x14ac:dyDescent="0.2">
      <c r="A48" s="3">
        <v>12</v>
      </c>
      <c r="B48" s="3">
        <v>3</v>
      </c>
      <c r="C48" s="4">
        <v>43320</v>
      </c>
      <c r="D48" s="3" t="s">
        <v>6</v>
      </c>
      <c r="E48" s="3" t="s">
        <v>9</v>
      </c>
      <c r="F48" s="3">
        <v>3</v>
      </c>
      <c r="G48" s="3">
        <v>2</v>
      </c>
      <c r="H48" s="3">
        <v>19.32</v>
      </c>
      <c r="J48" s="3">
        <v>180</v>
      </c>
      <c r="N48" s="3" t="s">
        <v>25</v>
      </c>
    </row>
    <row r="49" spans="1:14" x14ac:dyDescent="0.2">
      <c r="A49" s="3">
        <v>13</v>
      </c>
      <c r="B49" s="3">
        <v>3</v>
      </c>
      <c r="C49" s="4">
        <v>43320</v>
      </c>
      <c r="D49" s="3" t="s">
        <v>6</v>
      </c>
      <c r="E49" s="3" t="s">
        <v>9</v>
      </c>
      <c r="F49" s="3">
        <v>3</v>
      </c>
      <c r="G49" s="3">
        <v>3</v>
      </c>
      <c r="H49" s="3">
        <v>20.399999999999999</v>
      </c>
      <c r="J49" s="3">
        <v>173</v>
      </c>
      <c r="N49" s="3" t="s">
        <v>25</v>
      </c>
    </row>
    <row r="50" spans="1:14" x14ac:dyDescent="0.2">
      <c r="A50" s="3">
        <v>14</v>
      </c>
      <c r="B50" s="3">
        <v>3</v>
      </c>
      <c r="C50" s="4">
        <v>43320</v>
      </c>
      <c r="D50" s="3" t="s">
        <v>6</v>
      </c>
      <c r="E50" s="3" t="s">
        <v>9</v>
      </c>
      <c r="F50" s="3">
        <v>3</v>
      </c>
      <c r="G50" s="3">
        <v>4</v>
      </c>
      <c r="H50" s="3">
        <v>19.28</v>
      </c>
      <c r="J50" s="3">
        <v>149</v>
      </c>
      <c r="N50" s="3" t="s">
        <v>25</v>
      </c>
    </row>
    <row r="51" spans="1:14" x14ac:dyDescent="0.2">
      <c r="A51" s="3">
        <v>15</v>
      </c>
      <c r="B51" s="3">
        <v>3</v>
      </c>
      <c r="C51" s="4">
        <v>43320</v>
      </c>
      <c r="D51" s="3" t="s">
        <v>6</v>
      </c>
      <c r="E51" s="3" t="s">
        <v>9</v>
      </c>
      <c r="F51" s="3">
        <v>3</v>
      </c>
      <c r="G51" s="3">
        <v>5</v>
      </c>
      <c r="H51" s="3">
        <v>19.989999999999998</v>
      </c>
      <c r="J51" s="3">
        <v>140</v>
      </c>
      <c r="N51" s="3" t="s">
        <v>25</v>
      </c>
    </row>
    <row r="52" spans="1:14" x14ac:dyDescent="0.2">
      <c r="A52" s="3">
        <v>16</v>
      </c>
      <c r="B52" s="3">
        <v>3</v>
      </c>
      <c r="C52" s="4">
        <v>43320</v>
      </c>
      <c r="D52" s="3" t="s">
        <v>6</v>
      </c>
      <c r="E52" s="3" t="s">
        <v>9</v>
      </c>
      <c r="F52" s="3">
        <v>4</v>
      </c>
      <c r="G52" s="3">
        <v>1</v>
      </c>
      <c r="H52" s="3">
        <v>18.739999999999998</v>
      </c>
      <c r="J52" s="3">
        <v>137</v>
      </c>
      <c r="N52" s="3" t="s">
        <v>25</v>
      </c>
    </row>
    <row r="53" spans="1:14" x14ac:dyDescent="0.2">
      <c r="A53" s="3">
        <v>17</v>
      </c>
      <c r="B53" s="3">
        <v>3</v>
      </c>
      <c r="C53" s="4">
        <v>43320</v>
      </c>
      <c r="D53" s="3" t="s">
        <v>6</v>
      </c>
      <c r="E53" s="3" t="s">
        <v>9</v>
      </c>
      <c r="F53" s="3">
        <v>4</v>
      </c>
      <c r="G53" s="3">
        <v>2</v>
      </c>
      <c r="H53" s="3">
        <v>20.96</v>
      </c>
      <c r="J53" s="3">
        <v>188</v>
      </c>
      <c r="N53" s="3" t="s">
        <v>25</v>
      </c>
    </row>
    <row r="54" spans="1:14" x14ac:dyDescent="0.2">
      <c r="A54" s="3">
        <v>18</v>
      </c>
      <c r="B54" s="3">
        <v>3</v>
      </c>
      <c r="C54" s="4">
        <v>43320</v>
      </c>
      <c r="D54" s="3" t="s">
        <v>6</v>
      </c>
      <c r="E54" s="3" t="s">
        <v>9</v>
      </c>
      <c r="F54" s="3">
        <v>4</v>
      </c>
      <c r="G54" s="3">
        <v>3</v>
      </c>
      <c r="H54" s="3">
        <v>19.059999999999999</v>
      </c>
      <c r="J54" s="3">
        <v>151</v>
      </c>
      <c r="N54" s="3" t="s">
        <v>25</v>
      </c>
    </row>
    <row r="55" spans="1:14" x14ac:dyDescent="0.2">
      <c r="A55" s="3">
        <v>19</v>
      </c>
      <c r="B55" s="3">
        <v>3</v>
      </c>
      <c r="C55" s="4">
        <v>43320</v>
      </c>
      <c r="D55" s="3" t="s">
        <v>6</v>
      </c>
      <c r="E55" s="3" t="s">
        <v>9</v>
      </c>
      <c r="F55" s="3">
        <v>4</v>
      </c>
      <c r="G55" s="3">
        <v>4</v>
      </c>
      <c r="H55" s="3">
        <v>18.86</v>
      </c>
      <c r="J55" s="3">
        <v>160</v>
      </c>
      <c r="N55" s="3" t="s">
        <v>25</v>
      </c>
    </row>
    <row r="56" spans="1:14" x14ac:dyDescent="0.2">
      <c r="A56" s="3">
        <v>20</v>
      </c>
      <c r="B56" s="3">
        <v>3</v>
      </c>
      <c r="C56" s="4">
        <v>43320</v>
      </c>
      <c r="D56" s="3" t="s">
        <v>6</v>
      </c>
      <c r="E56" s="3" t="s">
        <v>9</v>
      </c>
      <c r="F56" s="3">
        <v>4</v>
      </c>
      <c r="G56" s="3">
        <v>5</v>
      </c>
      <c r="H56" s="3">
        <v>20.079999999999998</v>
      </c>
      <c r="J56" s="3">
        <v>161</v>
      </c>
      <c r="N56" s="3" t="s">
        <v>25</v>
      </c>
    </row>
    <row r="57" spans="1:14" x14ac:dyDescent="0.2">
      <c r="A57" s="3">
        <v>21</v>
      </c>
      <c r="B57" s="3">
        <v>3</v>
      </c>
      <c r="C57" s="4">
        <v>43320</v>
      </c>
      <c r="D57" s="3" t="s">
        <v>6</v>
      </c>
      <c r="E57" s="3" t="s">
        <v>8</v>
      </c>
      <c r="F57" s="3">
        <v>1</v>
      </c>
      <c r="G57" s="3">
        <v>1</v>
      </c>
      <c r="H57" s="3">
        <v>20.2</v>
      </c>
      <c r="J57" s="3">
        <v>163</v>
      </c>
      <c r="N57" s="3" t="s">
        <v>25</v>
      </c>
    </row>
    <row r="58" spans="1:14" x14ac:dyDescent="0.2">
      <c r="A58" s="3">
        <v>22</v>
      </c>
      <c r="B58" s="3">
        <v>3</v>
      </c>
      <c r="C58" s="4">
        <v>43320</v>
      </c>
      <c r="D58" s="3" t="s">
        <v>6</v>
      </c>
      <c r="E58" s="3" t="s">
        <v>8</v>
      </c>
      <c r="F58" s="3">
        <v>1</v>
      </c>
      <c r="G58" s="3">
        <v>2</v>
      </c>
      <c r="H58" s="3">
        <v>18.53</v>
      </c>
      <c r="J58" s="3">
        <v>149</v>
      </c>
      <c r="N58" s="3" t="s">
        <v>25</v>
      </c>
    </row>
    <row r="59" spans="1:14" x14ac:dyDescent="0.2">
      <c r="A59" s="3">
        <v>23</v>
      </c>
      <c r="B59" s="3">
        <v>3</v>
      </c>
      <c r="C59" s="4">
        <v>43320</v>
      </c>
      <c r="D59" s="3" t="s">
        <v>6</v>
      </c>
      <c r="E59" s="3" t="s">
        <v>8</v>
      </c>
      <c r="F59" s="3">
        <v>1</v>
      </c>
      <c r="G59" s="3">
        <v>3</v>
      </c>
      <c r="H59" s="3">
        <v>18.93</v>
      </c>
      <c r="J59" s="3">
        <v>140</v>
      </c>
      <c r="N59" s="3" t="s">
        <v>25</v>
      </c>
    </row>
    <row r="60" spans="1:14" x14ac:dyDescent="0.2">
      <c r="A60" s="3">
        <v>24</v>
      </c>
      <c r="B60" s="3">
        <v>3</v>
      </c>
      <c r="C60" s="4">
        <v>43320</v>
      </c>
      <c r="D60" s="3" t="s">
        <v>6</v>
      </c>
      <c r="E60" s="3" t="s">
        <v>8</v>
      </c>
      <c r="F60" s="3">
        <v>1</v>
      </c>
      <c r="G60" s="3">
        <v>4</v>
      </c>
      <c r="H60" s="3">
        <v>18</v>
      </c>
      <c r="J60" s="3">
        <v>105</v>
      </c>
      <c r="N60" s="3" t="s">
        <v>25</v>
      </c>
    </row>
    <row r="61" spans="1:14" x14ac:dyDescent="0.2">
      <c r="A61" s="3">
        <v>25</v>
      </c>
      <c r="B61" s="3">
        <v>3</v>
      </c>
      <c r="C61" s="4">
        <v>43320</v>
      </c>
      <c r="D61" s="3" t="s">
        <v>6</v>
      </c>
      <c r="E61" s="3" t="s">
        <v>8</v>
      </c>
      <c r="F61" s="3">
        <v>1</v>
      </c>
      <c r="G61" s="3">
        <v>5</v>
      </c>
      <c r="H61" s="3">
        <v>20.079999999999998</v>
      </c>
      <c r="J61" s="3">
        <v>167</v>
      </c>
      <c r="N61" s="3" t="s">
        <v>25</v>
      </c>
    </row>
    <row r="62" spans="1:14" x14ac:dyDescent="0.2">
      <c r="A62" s="3">
        <v>26</v>
      </c>
      <c r="B62" s="3">
        <v>3</v>
      </c>
      <c r="C62" s="4">
        <v>43320</v>
      </c>
      <c r="D62" s="3" t="s">
        <v>6</v>
      </c>
      <c r="E62" s="3" t="s">
        <v>8</v>
      </c>
      <c r="F62" s="3">
        <v>2</v>
      </c>
      <c r="G62" s="3">
        <v>1</v>
      </c>
      <c r="H62" s="3">
        <v>18.88</v>
      </c>
      <c r="J62" s="3">
        <v>172</v>
      </c>
      <c r="N62" s="3" t="s">
        <v>25</v>
      </c>
    </row>
    <row r="63" spans="1:14" x14ac:dyDescent="0.2">
      <c r="A63" s="3">
        <v>27</v>
      </c>
      <c r="B63" s="3">
        <v>3</v>
      </c>
      <c r="C63" s="4">
        <v>43320</v>
      </c>
      <c r="D63" s="3" t="s">
        <v>6</v>
      </c>
      <c r="E63" s="3" t="s">
        <v>8</v>
      </c>
      <c r="F63" s="3">
        <v>2</v>
      </c>
      <c r="G63" s="3">
        <v>2</v>
      </c>
      <c r="H63" s="3">
        <v>20.68</v>
      </c>
      <c r="J63" s="3">
        <v>130</v>
      </c>
      <c r="N63" s="3" t="s">
        <v>25</v>
      </c>
    </row>
    <row r="64" spans="1:14" x14ac:dyDescent="0.2">
      <c r="A64" s="3">
        <v>28</v>
      </c>
      <c r="B64" s="3">
        <v>3</v>
      </c>
      <c r="C64" s="4">
        <v>43320</v>
      </c>
      <c r="D64" s="3" t="s">
        <v>6</v>
      </c>
      <c r="E64" s="3" t="s">
        <v>8</v>
      </c>
      <c r="F64" s="3">
        <v>2</v>
      </c>
      <c r="G64" s="3">
        <v>3</v>
      </c>
      <c r="H64" s="3">
        <v>18.89</v>
      </c>
      <c r="J64" s="3">
        <v>144</v>
      </c>
      <c r="N64" s="3" t="s">
        <v>25</v>
      </c>
    </row>
    <row r="65" spans="1:14" x14ac:dyDescent="0.2">
      <c r="A65" s="3">
        <v>29</v>
      </c>
      <c r="B65" s="3">
        <v>3</v>
      </c>
      <c r="C65" s="4">
        <v>43320</v>
      </c>
      <c r="D65" s="3" t="s">
        <v>6</v>
      </c>
      <c r="E65" s="3" t="s">
        <v>8</v>
      </c>
      <c r="F65" s="3">
        <v>2</v>
      </c>
      <c r="G65" s="3">
        <v>4</v>
      </c>
      <c r="H65" s="3">
        <v>18.68</v>
      </c>
      <c r="J65" s="3">
        <v>179</v>
      </c>
      <c r="N65" s="3" t="s">
        <v>25</v>
      </c>
    </row>
    <row r="66" spans="1:14" x14ac:dyDescent="0.2">
      <c r="A66" s="3">
        <v>30</v>
      </c>
      <c r="B66" s="3">
        <v>3</v>
      </c>
      <c r="C66" s="4">
        <v>43320</v>
      </c>
      <c r="D66" s="3" t="s">
        <v>6</v>
      </c>
      <c r="E66" s="3" t="s">
        <v>8</v>
      </c>
      <c r="F66" s="3">
        <v>2</v>
      </c>
      <c r="G66" s="3">
        <v>5</v>
      </c>
      <c r="H66" s="3">
        <v>22.78</v>
      </c>
      <c r="J66" s="3">
        <v>169</v>
      </c>
      <c r="N66" s="3" t="s">
        <v>25</v>
      </c>
    </row>
    <row r="67" spans="1:14" x14ac:dyDescent="0.2">
      <c r="A67" s="3">
        <v>31</v>
      </c>
      <c r="B67" s="3">
        <v>3</v>
      </c>
      <c r="C67" s="4">
        <v>43320</v>
      </c>
      <c r="D67" s="3" t="s">
        <v>6</v>
      </c>
      <c r="E67" s="3" t="s">
        <v>8</v>
      </c>
      <c r="F67" s="3">
        <v>3</v>
      </c>
      <c r="G67" s="3">
        <v>1</v>
      </c>
      <c r="H67" s="3">
        <v>20.07</v>
      </c>
      <c r="J67" s="3">
        <v>131</v>
      </c>
      <c r="N67" s="3" t="s">
        <v>25</v>
      </c>
    </row>
    <row r="68" spans="1:14" x14ac:dyDescent="0.2">
      <c r="A68" s="3">
        <v>32</v>
      </c>
      <c r="B68" s="3">
        <v>3</v>
      </c>
      <c r="C68" s="4">
        <v>43320</v>
      </c>
      <c r="D68" s="3" t="s">
        <v>6</v>
      </c>
      <c r="E68" s="3" t="s">
        <v>8</v>
      </c>
      <c r="F68" s="3">
        <v>3</v>
      </c>
      <c r="G68" s="3">
        <v>2</v>
      </c>
      <c r="H68" s="3">
        <v>18.350000000000001</v>
      </c>
      <c r="J68" s="3">
        <v>147</v>
      </c>
      <c r="N68" s="3" t="s">
        <v>25</v>
      </c>
    </row>
    <row r="69" spans="1:14" x14ac:dyDescent="0.2">
      <c r="A69" s="3">
        <v>33</v>
      </c>
      <c r="B69" s="3">
        <v>3</v>
      </c>
      <c r="C69" s="4">
        <v>43320</v>
      </c>
      <c r="D69" s="3" t="s">
        <v>6</v>
      </c>
      <c r="E69" s="3" t="s">
        <v>8</v>
      </c>
      <c r="F69" s="3">
        <v>3</v>
      </c>
      <c r="G69" s="3">
        <v>3</v>
      </c>
      <c r="H69" s="3">
        <v>17.77</v>
      </c>
      <c r="J69" s="3">
        <v>160</v>
      </c>
      <c r="N69" s="3" t="s">
        <v>25</v>
      </c>
    </row>
    <row r="70" spans="1:14" x14ac:dyDescent="0.2">
      <c r="A70" s="3">
        <v>34</v>
      </c>
      <c r="B70" s="3">
        <v>3</v>
      </c>
      <c r="C70" s="4">
        <v>43320</v>
      </c>
      <c r="D70" s="3" t="s">
        <v>6</v>
      </c>
      <c r="E70" s="3" t="s">
        <v>8</v>
      </c>
      <c r="F70" s="3">
        <v>3</v>
      </c>
      <c r="G70" s="3">
        <v>4</v>
      </c>
      <c r="H70" s="3">
        <v>19.75</v>
      </c>
      <c r="J70" s="3">
        <v>175</v>
      </c>
      <c r="N70" s="3" t="s">
        <v>25</v>
      </c>
    </row>
    <row r="71" spans="1:14" x14ac:dyDescent="0.2">
      <c r="A71" s="3">
        <v>35</v>
      </c>
      <c r="B71" s="3">
        <v>3</v>
      </c>
      <c r="C71" s="4">
        <v>43320</v>
      </c>
      <c r="D71" s="3" t="s">
        <v>6</v>
      </c>
      <c r="E71" s="3" t="s">
        <v>8</v>
      </c>
      <c r="F71" s="3">
        <v>3</v>
      </c>
      <c r="G71" s="3">
        <v>5</v>
      </c>
      <c r="H71" s="3">
        <v>20.88</v>
      </c>
      <c r="J71" s="3">
        <v>161</v>
      </c>
      <c r="N71" s="3" t="s">
        <v>25</v>
      </c>
    </row>
    <row r="72" spans="1:14" x14ac:dyDescent="0.2">
      <c r="A72" s="3">
        <v>1</v>
      </c>
      <c r="B72" s="3">
        <v>3</v>
      </c>
      <c r="C72" s="4">
        <v>43321</v>
      </c>
      <c r="D72" s="3" t="s">
        <v>7</v>
      </c>
      <c r="E72" s="3" t="s">
        <v>9</v>
      </c>
      <c r="F72" s="3">
        <v>1</v>
      </c>
      <c r="G72" s="3">
        <v>1</v>
      </c>
      <c r="H72" s="3">
        <v>18.57</v>
      </c>
      <c r="I72" s="3">
        <v>37</v>
      </c>
      <c r="J72" s="3">
        <v>168</v>
      </c>
      <c r="N72" s="3" t="s">
        <v>25</v>
      </c>
    </row>
    <row r="73" spans="1:14" x14ac:dyDescent="0.2">
      <c r="A73" s="3">
        <v>2</v>
      </c>
      <c r="B73" s="3">
        <v>3</v>
      </c>
      <c r="C73" s="4">
        <v>43321</v>
      </c>
      <c r="D73" s="3" t="s">
        <v>7</v>
      </c>
      <c r="E73" s="3" t="s">
        <v>9</v>
      </c>
      <c r="F73" s="3">
        <v>1</v>
      </c>
      <c r="G73" s="3">
        <v>2</v>
      </c>
      <c r="H73" s="3">
        <v>18.82</v>
      </c>
      <c r="I73" s="3">
        <v>36.799999999999997</v>
      </c>
      <c r="J73" s="3">
        <v>182</v>
      </c>
      <c r="N73" s="3" t="s">
        <v>25</v>
      </c>
    </row>
    <row r="74" spans="1:14" x14ac:dyDescent="0.2">
      <c r="A74" s="3">
        <v>3</v>
      </c>
      <c r="B74" s="3">
        <v>3</v>
      </c>
      <c r="C74" s="4">
        <v>43321</v>
      </c>
      <c r="D74" s="3" t="s">
        <v>7</v>
      </c>
      <c r="E74" s="3" t="s">
        <v>9</v>
      </c>
      <c r="F74" s="3">
        <v>1</v>
      </c>
      <c r="G74" s="3">
        <v>3</v>
      </c>
      <c r="H74" s="3">
        <v>18.309999999999999</v>
      </c>
      <c r="I74" s="3">
        <v>37</v>
      </c>
      <c r="J74" s="3">
        <v>172</v>
      </c>
      <c r="N74" s="3" t="s">
        <v>25</v>
      </c>
    </row>
    <row r="75" spans="1:14" x14ac:dyDescent="0.2">
      <c r="A75" s="3">
        <v>4</v>
      </c>
      <c r="B75" s="3">
        <v>3</v>
      </c>
      <c r="C75" s="4">
        <v>43321</v>
      </c>
      <c r="D75" s="3" t="s">
        <v>7</v>
      </c>
      <c r="E75" s="3" t="s">
        <v>9</v>
      </c>
      <c r="F75" s="3">
        <v>1</v>
      </c>
      <c r="G75" s="3">
        <v>4</v>
      </c>
      <c r="H75" s="3">
        <v>20.34</v>
      </c>
      <c r="I75" s="3">
        <v>36.299999999999997</v>
      </c>
      <c r="J75" s="3">
        <v>150</v>
      </c>
      <c r="N75" s="3" t="s">
        <v>25</v>
      </c>
    </row>
    <row r="76" spans="1:14" x14ac:dyDescent="0.2">
      <c r="A76" s="3">
        <v>5</v>
      </c>
      <c r="B76" s="3">
        <v>3</v>
      </c>
      <c r="C76" s="4">
        <v>43321</v>
      </c>
      <c r="D76" s="3" t="s">
        <v>7</v>
      </c>
      <c r="E76" s="3" t="s">
        <v>9</v>
      </c>
      <c r="F76" s="3">
        <v>1</v>
      </c>
      <c r="G76" s="3">
        <v>5</v>
      </c>
      <c r="H76" s="3">
        <v>20.170000000000002</v>
      </c>
      <c r="I76" s="3">
        <v>36.5</v>
      </c>
      <c r="J76" s="3">
        <v>130</v>
      </c>
      <c r="N76" s="3" t="s">
        <v>25</v>
      </c>
    </row>
    <row r="77" spans="1:14" x14ac:dyDescent="0.2">
      <c r="A77" s="3">
        <v>6</v>
      </c>
      <c r="B77" s="3">
        <v>3</v>
      </c>
      <c r="C77" s="4">
        <v>43321</v>
      </c>
      <c r="D77" s="3" t="s">
        <v>7</v>
      </c>
      <c r="E77" s="3" t="s">
        <v>9</v>
      </c>
      <c r="F77" s="3">
        <v>2</v>
      </c>
      <c r="G77" s="3">
        <v>1</v>
      </c>
      <c r="H77" s="3">
        <v>18.75</v>
      </c>
      <c r="I77" s="3">
        <v>36.5</v>
      </c>
      <c r="J77" s="3">
        <v>162</v>
      </c>
      <c r="N77" s="3" t="s">
        <v>25</v>
      </c>
    </row>
    <row r="78" spans="1:14" x14ac:dyDescent="0.2">
      <c r="A78" s="3">
        <v>7</v>
      </c>
      <c r="B78" s="3">
        <v>3</v>
      </c>
      <c r="C78" s="4">
        <v>43321</v>
      </c>
      <c r="D78" s="3" t="s">
        <v>7</v>
      </c>
      <c r="E78" s="3" t="s">
        <v>9</v>
      </c>
      <c r="F78" s="3">
        <v>2</v>
      </c>
      <c r="G78" s="3">
        <v>2</v>
      </c>
      <c r="H78" s="3">
        <v>18.71</v>
      </c>
      <c r="I78" s="3">
        <v>37</v>
      </c>
      <c r="J78" s="3">
        <v>105</v>
      </c>
      <c r="N78" s="3" t="s">
        <v>25</v>
      </c>
    </row>
    <row r="79" spans="1:14" x14ac:dyDescent="0.2">
      <c r="A79" s="3">
        <v>8</v>
      </c>
      <c r="B79" s="3">
        <v>3</v>
      </c>
      <c r="C79" s="4">
        <v>43321</v>
      </c>
      <c r="D79" s="3" t="s">
        <v>7</v>
      </c>
      <c r="E79" s="3" t="s">
        <v>9</v>
      </c>
      <c r="F79" s="3">
        <v>2</v>
      </c>
      <c r="G79" s="3">
        <v>3</v>
      </c>
      <c r="H79" s="3">
        <v>18.93</v>
      </c>
      <c r="I79" s="3">
        <v>37</v>
      </c>
      <c r="J79" s="3">
        <v>184</v>
      </c>
      <c r="N79" s="3" t="s">
        <v>25</v>
      </c>
    </row>
    <row r="80" spans="1:14" x14ac:dyDescent="0.2">
      <c r="A80" s="3">
        <v>9</v>
      </c>
      <c r="B80" s="3">
        <v>3</v>
      </c>
      <c r="C80" s="4">
        <v>43321</v>
      </c>
      <c r="D80" s="3" t="s">
        <v>7</v>
      </c>
      <c r="E80" s="3" t="s">
        <v>9</v>
      </c>
      <c r="F80" s="3">
        <v>2</v>
      </c>
      <c r="G80" s="3">
        <v>4</v>
      </c>
      <c r="H80" s="3">
        <v>16.98</v>
      </c>
      <c r="I80" s="3">
        <v>37.700000000000003</v>
      </c>
      <c r="J80" s="3">
        <v>185</v>
      </c>
      <c r="N80" s="3" t="s">
        <v>25</v>
      </c>
    </row>
    <row r="81" spans="1:14" x14ac:dyDescent="0.2">
      <c r="A81" s="3">
        <v>10</v>
      </c>
      <c r="B81" s="3">
        <v>3</v>
      </c>
      <c r="C81" s="4">
        <v>43321</v>
      </c>
      <c r="D81" s="3" t="s">
        <v>7</v>
      </c>
      <c r="E81" s="3" t="s">
        <v>9</v>
      </c>
      <c r="F81" s="3">
        <v>2</v>
      </c>
      <c r="G81" s="3">
        <v>5</v>
      </c>
      <c r="H81" s="3">
        <v>18.649999999999999</v>
      </c>
      <c r="I81" s="3">
        <v>37.5</v>
      </c>
      <c r="J81" s="3">
        <v>154</v>
      </c>
      <c r="N81" s="3" t="s">
        <v>25</v>
      </c>
    </row>
    <row r="82" spans="1:14" x14ac:dyDescent="0.2">
      <c r="A82" s="3">
        <v>11</v>
      </c>
      <c r="B82" s="3">
        <v>3</v>
      </c>
      <c r="C82" s="4">
        <v>43321</v>
      </c>
      <c r="D82" s="3" t="s">
        <v>7</v>
      </c>
      <c r="E82" s="3" t="s">
        <v>9</v>
      </c>
      <c r="F82" s="3">
        <v>3</v>
      </c>
      <c r="G82" s="3">
        <v>1</v>
      </c>
      <c r="H82" s="3">
        <v>17.64</v>
      </c>
      <c r="I82" s="3">
        <v>37.5</v>
      </c>
      <c r="J82" s="3">
        <v>81</v>
      </c>
      <c r="N82" s="3" t="s">
        <v>25</v>
      </c>
    </row>
    <row r="83" spans="1:14" x14ac:dyDescent="0.2">
      <c r="A83" s="3">
        <v>12</v>
      </c>
      <c r="B83" s="3">
        <v>3</v>
      </c>
      <c r="C83" s="4">
        <v>43321</v>
      </c>
      <c r="D83" s="3" t="s">
        <v>7</v>
      </c>
      <c r="E83" s="3" t="s">
        <v>9</v>
      </c>
      <c r="F83" s="3">
        <v>3</v>
      </c>
      <c r="G83" s="3">
        <v>2</v>
      </c>
      <c r="H83" s="3">
        <v>15.88</v>
      </c>
      <c r="I83" s="3">
        <v>37.5</v>
      </c>
      <c r="J83" s="3">
        <v>89</v>
      </c>
      <c r="N83" s="3" t="s">
        <v>25</v>
      </c>
    </row>
    <row r="84" spans="1:14" x14ac:dyDescent="0.2">
      <c r="A84" s="3">
        <v>13</v>
      </c>
      <c r="B84" s="3">
        <v>3</v>
      </c>
      <c r="C84" s="4">
        <v>43321</v>
      </c>
      <c r="D84" s="3" t="s">
        <v>7</v>
      </c>
      <c r="E84" s="3" t="s">
        <v>9</v>
      </c>
      <c r="F84" s="3">
        <v>3</v>
      </c>
      <c r="G84" s="3">
        <v>3</v>
      </c>
      <c r="H84" s="3">
        <v>17.68</v>
      </c>
      <c r="I84" s="3">
        <v>37</v>
      </c>
      <c r="J84" s="3">
        <v>139</v>
      </c>
      <c r="N84" s="3" t="s">
        <v>25</v>
      </c>
    </row>
    <row r="85" spans="1:14" x14ac:dyDescent="0.2">
      <c r="A85" s="3">
        <v>14</v>
      </c>
      <c r="B85" s="3">
        <v>3</v>
      </c>
      <c r="C85" s="4">
        <v>43321</v>
      </c>
      <c r="D85" s="3" t="s">
        <v>7</v>
      </c>
      <c r="E85" s="3" t="s">
        <v>9</v>
      </c>
      <c r="F85" s="3">
        <v>3</v>
      </c>
      <c r="G85" s="3">
        <v>4</v>
      </c>
      <c r="H85" s="3">
        <v>18.559999999999999</v>
      </c>
      <c r="I85" s="3">
        <v>35.799999999999997</v>
      </c>
      <c r="J85" s="3">
        <v>118</v>
      </c>
      <c r="N85" s="3" t="s">
        <v>25</v>
      </c>
    </row>
    <row r="86" spans="1:14" x14ac:dyDescent="0.2">
      <c r="A86" s="3">
        <v>15</v>
      </c>
      <c r="B86" s="3">
        <v>3</v>
      </c>
      <c r="C86" s="4">
        <v>43321</v>
      </c>
      <c r="D86" s="3" t="s">
        <v>7</v>
      </c>
      <c r="E86" s="3" t="s">
        <v>9</v>
      </c>
      <c r="F86" s="3">
        <v>3</v>
      </c>
      <c r="G86" s="3">
        <v>5</v>
      </c>
      <c r="H86" s="3">
        <v>17.079999999999998</v>
      </c>
      <c r="I86" s="3">
        <v>37.6</v>
      </c>
      <c r="J86" s="3">
        <v>153</v>
      </c>
      <c r="N86" s="3" t="s">
        <v>25</v>
      </c>
    </row>
    <row r="87" spans="1:14" x14ac:dyDescent="0.2">
      <c r="A87" s="3">
        <v>16</v>
      </c>
      <c r="B87" s="3">
        <v>3</v>
      </c>
      <c r="C87" s="4">
        <v>43321</v>
      </c>
      <c r="D87" s="3" t="s">
        <v>7</v>
      </c>
      <c r="E87" s="3" t="s">
        <v>9</v>
      </c>
      <c r="F87" s="3">
        <v>4</v>
      </c>
      <c r="G87" s="3">
        <v>1</v>
      </c>
      <c r="H87" s="3">
        <v>17.98</v>
      </c>
      <c r="I87" s="3">
        <v>37.200000000000003</v>
      </c>
      <c r="J87" s="3">
        <v>176</v>
      </c>
      <c r="N87" s="3" t="s">
        <v>25</v>
      </c>
    </row>
    <row r="88" spans="1:14" x14ac:dyDescent="0.2">
      <c r="A88" s="3">
        <v>17</v>
      </c>
      <c r="B88" s="3">
        <v>3</v>
      </c>
      <c r="C88" s="4">
        <v>43321</v>
      </c>
      <c r="D88" s="3" t="s">
        <v>7</v>
      </c>
      <c r="E88" s="3" t="s">
        <v>9</v>
      </c>
      <c r="F88" s="3">
        <v>4</v>
      </c>
      <c r="G88" s="3">
        <v>2</v>
      </c>
      <c r="H88" s="3">
        <v>17.079999999999998</v>
      </c>
      <c r="I88" s="3">
        <v>37</v>
      </c>
      <c r="J88" s="3">
        <v>163</v>
      </c>
      <c r="N88" s="3" t="s">
        <v>25</v>
      </c>
    </row>
    <row r="89" spans="1:14" x14ac:dyDescent="0.2">
      <c r="A89" s="3">
        <v>18</v>
      </c>
      <c r="B89" s="3">
        <v>3</v>
      </c>
      <c r="C89" s="4">
        <v>43321</v>
      </c>
      <c r="D89" s="3" t="s">
        <v>7</v>
      </c>
      <c r="E89" s="3" t="s">
        <v>9</v>
      </c>
      <c r="F89" s="3">
        <v>4</v>
      </c>
      <c r="G89" s="3">
        <v>3</v>
      </c>
      <c r="H89" s="3">
        <v>18.46</v>
      </c>
      <c r="I89" s="3">
        <v>36</v>
      </c>
      <c r="J89" s="3">
        <v>112</v>
      </c>
      <c r="N89" s="3" t="s">
        <v>25</v>
      </c>
    </row>
    <row r="90" spans="1:14" x14ac:dyDescent="0.2">
      <c r="A90" s="3">
        <v>19</v>
      </c>
      <c r="B90" s="3">
        <v>3</v>
      </c>
      <c r="C90" s="4">
        <v>43321</v>
      </c>
      <c r="D90" s="3" t="s">
        <v>7</v>
      </c>
      <c r="E90" s="3" t="s">
        <v>9</v>
      </c>
      <c r="F90" s="3">
        <v>4</v>
      </c>
      <c r="G90" s="3">
        <v>4</v>
      </c>
      <c r="H90" s="3">
        <v>18.100000000000001</v>
      </c>
      <c r="I90" s="3">
        <v>37.1</v>
      </c>
      <c r="J90" s="3">
        <v>150</v>
      </c>
      <c r="N90" s="3" t="s">
        <v>25</v>
      </c>
    </row>
    <row r="91" spans="1:14" x14ac:dyDescent="0.2">
      <c r="A91" s="3">
        <v>20</v>
      </c>
      <c r="B91" s="3">
        <v>3</v>
      </c>
      <c r="C91" s="4">
        <v>43321</v>
      </c>
      <c r="D91" s="3" t="s">
        <v>7</v>
      </c>
      <c r="E91" s="3" t="s">
        <v>9</v>
      </c>
      <c r="F91" s="3">
        <v>4</v>
      </c>
      <c r="G91" s="3">
        <v>5</v>
      </c>
      <c r="H91" s="3">
        <v>18.239999999999998</v>
      </c>
      <c r="I91" s="3">
        <v>36.4</v>
      </c>
      <c r="J91" s="3">
        <v>125</v>
      </c>
      <c r="N91" s="3" t="s">
        <v>25</v>
      </c>
    </row>
    <row r="92" spans="1:14" x14ac:dyDescent="0.2">
      <c r="A92" s="3">
        <v>21</v>
      </c>
      <c r="B92" s="3">
        <v>3</v>
      </c>
      <c r="C92" s="4">
        <v>43321</v>
      </c>
      <c r="D92" s="3" t="s">
        <v>7</v>
      </c>
      <c r="E92" s="3" t="s">
        <v>8</v>
      </c>
      <c r="F92" s="3">
        <v>1</v>
      </c>
      <c r="G92" s="3">
        <v>1</v>
      </c>
      <c r="H92" s="3">
        <v>19.850000000000001</v>
      </c>
      <c r="I92" s="3">
        <v>36.6</v>
      </c>
      <c r="J92" s="3">
        <v>141</v>
      </c>
      <c r="N92" s="3" t="s">
        <v>25</v>
      </c>
    </row>
    <row r="93" spans="1:14" x14ac:dyDescent="0.2">
      <c r="A93" s="3">
        <v>22</v>
      </c>
      <c r="B93" s="3">
        <v>3</v>
      </c>
      <c r="C93" s="4">
        <v>43321</v>
      </c>
      <c r="D93" s="3" t="s">
        <v>7</v>
      </c>
      <c r="E93" s="3" t="s">
        <v>8</v>
      </c>
      <c r="F93" s="3">
        <v>1</v>
      </c>
      <c r="G93" s="3">
        <v>2</v>
      </c>
      <c r="H93" s="3">
        <v>18.23</v>
      </c>
      <c r="I93" s="3">
        <v>36.299999999999997</v>
      </c>
      <c r="J93" s="3">
        <v>112</v>
      </c>
      <c r="N93" s="3" t="s">
        <v>25</v>
      </c>
    </row>
    <row r="94" spans="1:14" x14ac:dyDescent="0.2">
      <c r="A94" s="3">
        <v>23</v>
      </c>
      <c r="B94" s="3">
        <v>3</v>
      </c>
      <c r="C94" s="4">
        <v>43321</v>
      </c>
      <c r="D94" s="3" t="s">
        <v>7</v>
      </c>
      <c r="E94" s="3" t="s">
        <v>8</v>
      </c>
      <c r="F94" s="3">
        <v>1</v>
      </c>
      <c r="G94" s="3">
        <v>3</v>
      </c>
      <c r="H94" s="3">
        <v>18.010000000000002</v>
      </c>
      <c r="I94" s="3">
        <v>37.4</v>
      </c>
      <c r="J94" s="3">
        <v>146</v>
      </c>
      <c r="N94" s="3" t="s">
        <v>25</v>
      </c>
    </row>
    <row r="95" spans="1:14" x14ac:dyDescent="0.2">
      <c r="A95" s="3">
        <v>24</v>
      </c>
      <c r="B95" s="3">
        <v>3</v>
      </c>
      <c r="C95" s="4">
        <v>43321</v>
      </c>
      <c r="D95" s="3" t="s">
        <v>7</v>
      </c>
      <c r="E95" s="3" t="s">
        <v>8</v>
      </c>
      <c r="F95" s="3">
        <v>1</v>
      </c>
      <c r="G95" s="3">
        <v>4</v>
      </c>
      <c r="H95" s="3">
        <v>17.61</v>
      </c>
      <c r="I95" s="3">
        <v>37</v>
      </c>
      <c r="J95" s="3">
        <v>156</v>
      </c>
      <c r="N95" s="3" t="s">
        <v>25</v>
      </c>
    </row>
    <row r="96" spans="1:14" x14ac:dyDescent="0.2">
      <c r="A96" s="3">
        <v>25</v>
      </c>
      <c r="B96" s="3">
        <v>3</v>
      </c>
      <c r="C96" s="4">
        <v>43321</v>
      </c>
      <c r="D96" s="3" t="s">
        <v>7</v>
      </c>
      <c r="E96" s="3" t="s">
        <v>8</v>
      </c>
      <c r="F96" s="3">
        <v>1</v>
      </c>
      <c r="G96" s="3">
        <v>5</v>
      </c>
      <c r="H96" s="3">
        <v>20.18</v>
      </c>
      <c r="I96" s="3">
        <v>35.9</v>
      </c>
      <c r="J96" s="3">
        <v>93</v>
      </c>
      <c r="N96" s="3" t="s">
        <v>25</v>
      </c>
    </row>
    <row r="97" spans="1:14" x14ac:dyDescent="0.2">
      <c r="A97" s="3">
        <v>26</v>
      </c>
      <c r="B97" s="3">
        <v>3</v>
      </c>
      <c r="C97" s="4">
        <v>43321</v>
      </c>
      <c r="D97" s="3" t="s">
        <v>7</v>
      </c>
      <c r="E97" s="3" t="s">
        <v>8</v>
      </c>
      <c r="F97" s="3">
        <v>2</v>
      </c>
      <c r="G97" s="3">
        <v>1</v>
      </c>
      <c r="H97" s="3">
        <v>20.68</v>
      </c>
      <c r="I97" s="3">
        <v>36.5</v>
      </c>
      <c r="J97" s="3">
        <v>145</v>
      </c>
      <c r="N97" s="3" t="s">
        <v>25</v>
      </c>
    </row>
    <row r="98" spans="1:14" x14ac:dyDescent="0.2">
      <c r="A98" s="3">
        <v>27</v>
      </c>
      <c r="B98" s="3">
        <v>3</v>
      </c>
      <c r="C98" s="4">
        <v>43321</v>
      </c>
      <c r="D98" s="3" t="s">
        <v>7</v>
      </c>
      <c r="E98" s="3" t="s">
        <v>8</v>
      </c>
      <c r="F98" s="3">
        <v>2</v>
      </c>
      <c r="G98" s="3">
        <v>2</v>
      </c>
      <c r="H98" s="3">
        <v>18.68</v>
      </c>
      <c r="I98" s="3">
        <v>37</v>
      </c>
      <c r="J98" s="3">
        <v>147</v>
      </c>
      <c r="N98" s="3" t="s">
        <v>25</v>
      </c>
    </row>
    <row r="99" spans="1:14" x14ac:dyDescent="0.2">
      <c r="A99" s="3">
        <v>28</v>
      </c>
      <c r="B99" s="3">
        <v>3</v>
      </c>
      <c r="C99" s="4">
        <v>43321</v>
      </c>
      <c r="D99" s="3" t="s">
        <v>7</v>
      </c>
      <c r="E99" s="3" t="s">
        <v>8</v>
      </c>
      <c r="F99" s="3">
        <v>2</v>
      </c>
      <c r="G99" s="3">
        <v>3</v>
      </c>
      <c r="H99" s="3">
        <v>20.21</v>
      </c>
      <c r="I99" s="3">
        <v>37.299999999999997</v>
      </c>
      <c r="J99" s="3">
        <v>138</v>
      </c>
      <c r="N99" s="3" t="s">
        <v>25</v>
      </c>
    </row>
    <row r="100" spans="1:14" x14ac:dyDescent="0.2">
      <c r="A100" s="3">
        <v>29</v>
      </c>
      <c r="B100" s="3">
        <v>3</v>
      </c>
      <c r="C100" s="4">
        <v>43321</v>
      </c>
      <c r="D100" s="3" t="s">
        <v>7</v>
      </c>
      <c r="E100" s="3" t="s">
        <v>8</v>
      </c>
      <c r="F100" s="3">
        <v>2</v>
      </c>
      <c r="G100" s="3">
        <v>4</v>
      </c>
      <c r="H100" s="3">
        <v>18.78</v>
      </c>
      <c r="I100" s="3">
        <v>36.700000000000003</v>
      </c>
      <c r="J100" s="3">
        <v>155</v>
      </c>
      <c r="N100" s="3" t="s">
        <v>25</v>
      </c>
    </row>
    <row r="101" spans="1:14" x14ac:dyDescent="0.2">
      <c r="A101" s="3">
        <v>30</v>
      </c>
      <c r="B101" s="3">
        <v>3</v>
      </c>
      <c r="C101" s="4">
        <v>43321</v>
      </c>
      <c r="D101" s="3" t="s">
        <v>7</v>
      </c>
      <c r="E101" s="3" t="s">
        <v>8</v>
      </c>
      <c r="F101" s="3">
        <v>2</v>
      </c>
      <c r="G101" s="3">
        <v>5</v>
      </c>
      <c r="H101" s="3">
        <v>19.079999999999998</v>
      </c>
      <c r="I101" s="3">
        <v>36.299999999999997</v>
      </c>
      <c r="J101" s="3">
        <v>101</v>
      </c>
      <c r="N101" s="3" t="s">
        <v>25</v>
      </c>
    </row>
    <row r="102" spans="1:14" x14ac:dyDescent="0.2">
      <c r="A102" s="3">
        <v>1</v>
      </c>
      <c r="B102" s="3">
        <v>1</v>
      </c>
      <c r="C102" s="4">
        <v>43329</v>
      </c>
      <c r="D102" s="3" t="s">
        <v>7</v>
      </c>
      <c r="E102" s="3" t="s">
        <v>9</v>
      </c>
      <c r="F102" s="3">
        <v>1</v>
      </c>
      <c r="G102" s="3">
        <v>1</v>
      </c>
      <c r="H102" s="3">
        <v>22.35</v>
      </c>
      <c r="J102" s="3">
        <v>183</v>
      </c>
      <c r="N102" s="3" t="s">
        <v>25</v>
      </c>
    </row>
    <row r="103" spans="1:14" x14ac:dyDescent="0.2">
      <c r="A103" s="3">
        <v>2</v>
      </c>
      <c r="B103" s="3">
        <v>1</v>
      </c>
      <c r="C103" s="4">
        <v>43329</v>
      </c>
      <c r="D103" s="3" t="s">
        <v>7</v>
      </c>
      <c r="E103" s="3" t="s">
        <v>9</v>
      </c>
      <c r="F103" s="3">
        <v>1</v>
      </c>
      <c r="G103" s="3">
        <v>2</v>
      </c>
      <c r="H103" s="3">
        <v>22.99</v>
      </c>
      <c r="J103" s="3">
        <v>147</v>
      </c>
      <c r="N103" s="3" t="s">
        <v>25</v>
      </c>
    </row>
    <row r="104" spans="1:14" x14ac:dyDescent="0.2">
      <c r="A104" s="3">
        <v>3</v>
      </c>
      <c r="B104" s="3">
        <v>1</v>
      </c>
      <c r="C104" s="4">
        <v>43329</v>
      </c>
      <c r="D104" s="3" t="s">
        <v>7</v>
      </c>
      <c r="E104" s="3" t="s">
        <v>9</v>
      </c>
      <c r="F104" s="3">
        <v>1</v>
      </c>
      <c r="G104" s="3">
        <v>3</v>
      </c>
      <c r="H104" s="3">
        <v>23.25</v>
      </c>
      <c r="J104" s="3">
        <v>151</v>
      </c>
      <c r="N104" s="3" t="s">
        <v>25</v>
      </c>
    </row>
    <row r="105" spans="1:14" x14ac:dyDescent="0.2">
      <c r="A105" s="3">
        <v>4</v>
      </c>
      <c r="B105" s="3">
        <v>1</v>
      </c>
      <c r="C105" s="4">
        <v>43329</v>
      </c>
      <c r="D105" s="3" t="s">
        <v>7</v>
      </c>
      <c r="E105" s="3" t="s">
        <v>9</v>
      </c>
      <c r="F105" s="3">
        <v>1</v>
      </c>
      <c r="G105" s="3">
        <v>4</v>
      </c>
      <c r="H105" s="3">
        <v>19.66</v>
      </c>
      <c r="J105" s="3">
        <v>161</v>
      </c>
      <c r="N105" s="3" t="s">
        <v>25</v>
      </c>
    </row>
    <row r="106" spans="1:14" x14ac:dyDescent="0.2">
      <c r="A106" s="3">
        <v>5</v>
      </c>
      <c r="B106" s="3">
        <v>1</v>
      </c>
      <c r="C106" s="4">
        <v>43329</v>
      </c>
      <c r="D106" s="3" t="s">
        <v>7</v>
      </c>
      <c r="E106" s="3" t="s">
        <v>9</v>
      </c>
      <c r="F106" s="3">
        <v>1</v>
      </c>
      <c r="G106" s="3">
        <v>5</v>
      </c>
      <c r="H106" s="3">
        <v>20.93</v>
      </c>
      <c r="J106" s="3">
        <v>159</v>
      </c>
      <c r="N106" s="3" t="s">
        <v>25</v>
      </c>
    </row>
    <row r="107" spans="1:14" x14ac:dyDescent="0.2">
      <c r="A107" s="3">
        <v>6</v>
      </c>
      <c r="B107" s="3">
        <v>1</v>
      </c>
      <c r="C107" s="4">
        <v>43329</v>
      </c>
      <c r="D107" s="3" t="s">
        <v>7</v>
      </c>
      <c r="E107" s="3" t="s">
        <v>9</v>
      </c>
      <c r="F107" s="3">
        <v>2</v>
      </c>
      <c r="G107" s="3">
        <v>1</v>
      </c>
      <c r="H107" s="3">
        <v>28.94</v>
      </c>
      <c r="J107" s="3">
        <v>193</v>
      </c>
      <c r="N107" s="3" t="s">
        <v>25</v>
      </c>
    </row>
    <row r="108" spans="1:14" x14ac:dyDescent="0.2">
      <c r="A108" s="3">
        <v>7</v>
      </c>
      <c r="B108" s="3">
        <v>1</v>
      </c>
      <c r="C108" s="4">
        <v>43329</v>
      </c>
      <c r="D108" s="3" t="s">
        <v>7</v>
      </c>
      <c r="E108" s="3" t="s">
        <v>9</v>
      </c>
      <c r="F108" s="3">
        <v>2</v>
      </c>
      <c r="G108" s="3">
        <v>2</v>
      </c>
      <c r="H108" s="3">
        <v>20.47</v>
      </c>
      <c r="I108" s="3">
        <v>37.799999999999997</v>
      </c>
      <c r="J108" s="3">
        <v>146</v>
      </c>
      <c r="N108" s="3" t="s">
        <v>25</v>
      </c>
    </row>
    <row r="109" spans="1:14" x14ac:dyDescent="0.2">
      <c r="A109" s="3">
        <v>8</v>
      </c>
      <c r="B109" s="3">
        <v>1</v>
      </c>
      <c r="C109" s="4">
        <v>43329</v>
      </c>
      <c r="D109" s="3" t="s">
        <v>7</v>
      </c>
      <c r="E109" s="3" t="s">
        <v>9</v>
      </c>
      <c r="F109" s="3">
        <v>2</v>
      </c>
      <c r="G109" s="3">
        <v>3</v>
      </c>
      <c r="H109" s="3">
        <v>24.06</v>
      </c>
      <c r="J109" s="3">
        <v>150</v>
      </c>
      <c r="N109" s="3" t="s">
        <v>25</v>
      </c>
    </row>
    <row r="110" spans="1:14" x14ac:dyDescent="0.2">
      <c r="A110" s="3">
        <v>9</v>
      </c>
      <c r="B110" s="3">
        <v>1</v>
      </c>
      <c r="C110" s="4">
        <v>43329</v>
      </c>
      <c r="D110" s="3" t="s">
        <v>7</v>
      </c>
      <c r="E110" s="3" t="s">
        <v>9</v>
      </c>
      <c r="F110" s="3">
        <v>2</v>
      </c>
      <c r="G110" s="3">
        <v>4</v>
      </c>
      <c r="H110" s="3">
        <v>22.89</v>
      </c>
      <c r="J110" s="3">
        <v>126</v>
      </c>
      <c r="N110" s="3" t="s">
        <v>25</v>
      </c>
    </row>
    <row r="111" spans="1:14" x14ac:dyDescent="0.2">
      <c r="A111" s="3">
        <v>10</v>
      </c>
      <c r="B111" s="3">
        <v>1</v>
      </c>
      <c r="C111" s="4">
        <v>43329</v>
      </c>
      <c r="D111" s="3" t="s">
        <v>7</v>
      </c>
      <c r="E111" s="3" t="s">
        <v>9</v>
      </c>
      <c r="F111" s="3">
        <v>2</v>
      </c>
      <c r="G111" s="3">
        <v>5</v>
      </c>
      <c r="H111" s="3">
        <v>22.96</v>
      </c>
      <c r="J111" s="3">
        <v>143</v>
      </c>
      <c r="N111" s="3" t="s">
        <v>25</v>
      </c>
    </row>
    <row r="112" spans="1:14" x14ac:dyDescent="0.2">
      <c r="A112" s="3">
        <v>11</v>
      </c>
      <c r="B112" s="3">
        <v>1</v>
      </c>
      <c r="C112" s="4">
        <v>43329</v>
      </c>
      <c r="D112" s="3" t="s">
        <v>7</v>
      </c>
      <c r="E112" s="3" t="s">
        <v>9</v>
      </c>
      <c r="F112" s="3">
        <v>3</v>
      </c>
      <c r="G112" s="3">
        <v>1</v>
      </c>
      <c r="H112" s="3">
        <v>24.01</v>
      </c>
      <c r="I112" s="3">
        <v>36.9</v>
      </c>
      <c r="J112" s="3">
        <v>107</v>
      </c>
      <c r="N112" s="3" t="s">
        <v>25</v>
      </c>
    </row>
    <row r="113" spans="1:14" x14ac:dyDescent="0.2">
      <c r="A113" s="3">
        <v>12</v>
      </c>
      <c r="B113" s="3">
        <v>1</v>
      </c>
      <c r="C113" s="4">
        <v>43329</v>
      </c>
      <c r="D113" s="3" t="s">
        <v>7</v>
      </c>
      <c r="E113" s="3" t="s">
        <v>9</v>
      </c>
      <c r="F113" s="3">
        <v>3</v>
      </c>
      <c r="G113" s="3">
        <v>2</v>
      </c>
      <c r="H113" s="3">
        <v>24.25</v>
      </c>
      <c r="I113" s="3">
        <v>37.5</v>
      </c>
      <c r="J113" s="3">
        <v>177</v>
      </c>
      <c r="N113" s="3" t="s">
        <v>25</v>
      </c>
    </row>
    <row r="114" spans="1:14" x14ac:dyDescent="0.2">
      <c r="A114" s="3">
        <v>13</v>
      </c>
      <c r="B114" s="3">
        <v>1</v>
      </c>
      <c r="C114" s="4">
        <v>43329</v>
      </c>
      <c r="D114" s="3" t="s">
        <v>7</v>
      </c>
      <c r="E114" s="3" t="s">
        <v>9</v>
      </c>
      <c r="F114" s="3">
        <v>3</v>
      </c>
      <c r="G114" s="3">
        <v>3</v>
      </c>
      <c r="H114" s="3">
        <v>24.28</v>
      </c>
      <c r="I114" s="3">
        <v>37.9</v>
      </c>
      <c r="J114" s="3">
        <v>142</v>
      </c>
      <c r="N114" s="3" t="s">
        <v>25</v>
      </c>
    </row>
    <row r="115" spans="1:14" x14ac:dyDescent="0.2">
      <c r="A115" s="3">
        <v>14</v>
      </c>
      <c r="B115" s="3">
        <v>1</v>
      </c>
      <c r="C115" s="4">
        <v>43329</v>
      </c>
      <c r="D115" s="3" t="s">
        <v>7</v>
      </c>
      <c r="E115" s="3" t="s">
        <v>9</v>
      </c>
      <c r="F115" s="3">
        <v>3</v>
      </c>
      <c r="G115" s="3">
        <v>4</v>
      </c>
      <c r="H115" s="3">
        <v>22.88</v>
      </c>
      <c r="J115" s="3">
        <v>204</v>
      </c>
      <c r="N115" s="3" t="s">
        <v>25</v>
      </c>
    </row>
    <row r="116" spans="1:14" x14ac:dyDescent="0.2">
      <c r="A116" s="3">
        <v>15</v>
      </c>
      <c r="B116" s="3">
        <v>1</v>
      </c>
      <c r="C116" s="4">
        <v>43329</v>
      </c>
      <c r="D116" s="3" t="s">
        <v>7</v>
      </c>
      <c r="E116" s="3" t="s">
        <v>9</v>
      </c>
      <c r="F116" s="3">
        <v>3</v>
      </c>
      <c r="G116" s="3">
        <v>5</v>
      </c>
      <c r="H116" s="3">
        <v>23.34</v>
      </c>
      <c r="I116" s="3">
        <v>37.799999999999997</v>
      </c>
      <c r="J116" s="3">
        <v>211</v>
      </c>
      <c r="N116" s="3" t="s">
        <v>25</v>
      </c>
    </row>
    <row r="117" spans="1:14" x14ac:dyDescent="0.2">
      <c r="A117" s="3">
        <v>16</v>
      </c>
      <c r="B117" s="3">
        <v>1</v>
      </c>
      <c r="C117" s="4">
        <v>43329</v>
      </c>
      <c r="D117" s="3" t="s">
        <v>7</v>
      </c>
      <c r="E117" s="3" t="s">
        <v>9</v>
      </c>
      <c r="F117" s="3">
        <v>4</v>
      </c>
      <c r="G117" s="3">
        <v>1</v>
      </c>
      <c r="H117" s="3">
        <v>23.67</v>
      </c>
      <c r="I117" s="3">
        <v>37.4</v>
      </c>
      <c r="J117" s="3">
        <v>184</v>
      </c>
      <c r="N117" s="3" t="s">
        <v>25</v>
      </c>
    </row>
    <row r="118" spans="1:14" x14ac:dyDescent="0.2">
      <c r="A118" s="3">
        <v>17</v>
      </c>
      <c r="B118" s="3">
        <v>1</v>
      </c>
      <c r="C118" s="4">
        <v>43329</v>
      </c>
      <c r="D118" s="3" t="s">
        <v>7</v>
      </c>
      <c r="E118" s="3" t="s">
        <v>9</v>
      </c>
      <c r="F118" s="3">
        <v>4</v>
      </c>
      <c r="G118" s="3">
        <v>2</v>
      </c>
      <c r="H118" s="3">
        <v>24.47</v>
      </c>
      <c r="I118" s="3">
        <v>36.9</v>
      </c>
      <c r="J118" s="3">
        <v>147</v>
      </c>
      <c r="N118" s="3" t="s">
        <v>25</v>
      </c>
    </row>
    <row r="119" spans="1:14" x14ac:dyDescent="0.2">
      <c r="A119" s="3">
        <v>18</v>
      </c>
      <c r="B119" s="3">
        <v>1</v>
      </c>
      <c r="C119" s="4">
        <v>43329</v>
      </c>
      <c r="D119" s="3" t="s">
        <v>7</v>
      </c>
      <c r="E119" s="3" t="s">
        <v>9</v>
      </c>
      <c r="F119" s="3">
        <v>4</v>
      </c>
      <c r="G119" s="3">
        <v>3</v>
      </c>
      <c r="H119" s="3">
        <v>28.75</v>
      </c>
      <c r="I119" s="3">
        <v>37.4</v>
      </c>
      <c r="J119" s="3">
        <v>170</v>
      </c>
      <c r="N119" s="3" t="s">
        <v>25</v>
      </c>
    </row>
    <row r="120" spans="1:14" x14ac:dyDescent="0.2">
      <c r="A120" s="3">
        <v>19</v>
      </c>
      <c r="B120" s="3">
        <v>1</v>
      </c>
      <c r="C120" s="4">
        <v>43329</v>
      </c>
      <c r="D120" s="3" t="s">
        <v>7</v>
      </c>
      <c r="E120" s="3" t="s">
        <v>9</v>
      </c>
      <c r="F120" s="3">
        <v>4</v>
      </c>
      <c r="G120" s="3">
        <v>4</v>
      </c>
      <c r="H120" s="3">
        <v>20.62</v>
      </c>
      <c r="I120" s="3">
        <v>37.4</v>
      </c>
      <c r="J120" s="3">
        <v>184</v>
      </c>
      <c r="N120" s="3" t="s">
        <v>25</v>
      </c>
    </row>
    <row r="121" spans="1:14" x14ac:dyDescent="0.2">
      <c r="A121" s="3">
        <v>20</v>
      </c>
      <c r="B121" s="3">
        <v>1</v>
      </c>
      <c r="C121" s="4">
        <v>43329</v>
      </c>
      <c r="D121" s="3" t="s">
        <v>7</v>
      </c>
      <c r="E121" s="3" t="s">
        <v>9</v>
      </c>
      <c r="F121" s="3">
        <v>4</v>
      </c>
      <c r="G121" s="3">
        <v>5</v>
      </c>
      <c r="H121" s="3">
        <v>29.44</v>
      </c>
      <c r="I121" s="3">
        <v>36.700000000000003</v>
      </c>
      <c r="J121" s="3">
        <v>160</v>
      </c>
      <c r="N121" s="3" t="s">
        <v>25</v>
      </c>
    </row>
    <row r="122" spans="1:14" x14ac:dyDescent="0.2">
      <c r="A122" s="3">
        <v>21</v>
      </c>
      <c r="B122" s="3">
        <v>1</v>
      </c>
      <c r="C122" s="4">
        <v>43329</v>
      </c>
      <c r="D122" s="3" t="s">
        <v>7</v>
      </c>
      <c r="E122" s="3" t="s">
        <v>8</v>
      </c>
      <c r="F122" s="3">
        <v>1</v>
      </c>
      <c r="G122" s="3">
        <v>1</v>
      </c>
      <c r="H122" s="3">
        <v>22.8</v>
      </c>
      <c r="J122" s="3">
        <v>113</v>
      </c>
      <c r="N122" s="3" t="s">
        <v>25</v>
      </c>
    </row>
    <row r="123" spans="1:14" x14ac:dyDescent="0.2">
      <c r="A123" s="3">
        <v>22</v>
      </c>
      <c r="B123" s="3">
        <v>1</v>
      </c>
      <c r="C123" s="4">
        <v>43329</v>
      </c>
      <c r="D123" s="3" t="s">
        <v>7</v>
      </c>
      <c r="E123" s="3" t="s">
        <v>8</v>
      </c>
      <c r="F123" s="3">
        <v>1</v>
      </c>
      <c r="G123" s="3">
        <v>2</v>
      </c>
      <c r="H123" s="3">
        <v>21.78</v>
      </c>
      <c r="J123" s="3">
        <v>159</v>
      </c>
      <c r="N123" s="3" t="s">
        <v>25</v>
      </c>
    </row>
    <row r="124" spans="1:14" x14ac:dyDescent="0.2">
      <c r="A124" s="3">
        <v>23</v>
      </c>
      <c r="B124" s="3">
        <v>1</v>
      </c>
      <c r="C124" s="4">
        <v>43329</v>
      </c>
      <c r="D124" s="3" t="s">
        <v>7</v>
      </c>
      <c r="E124" s="3" t="s">
        <v>8</v>
      </c>
      <c r="F124" s="3">
        <v>1</v>
      </c>
      <c r="G124" s="3">
        <v>3</v>
      </c>
      <c r="H124" s="3">
        <v>20.57</v>
      </c>
      <c r="I124" s="3">
        <v>37.299999999999997</v>
      </c>
      <c r="J124" s="3">
        <v>132</v>
      </c>
      <c r="N124" s="3" t="s">
        <v>25</v>
      </c>
    </row>
    <row r="125" spans="1:14" x14ac:dyDescent="0.2">
      <c r="A125" s="3">
        <v>24</v>
      </c>
      <c r="B125" s="3">
        <v>1</v>
      </c>
      <c r="C125" s="4">
        <v>43329</v>
      </c>
      <c r="D125" s="3" t="s">
        <v>7</v>
      </c>
      <c r="E125" s="3" t="s">
        <v>8</v>
      </c>
      <c r="F125" s="3">
        <v>1</v>
      </c>
      <c r="G125" s="3">
        <v>4</v>
      </c>
      <c r="H125" s="3">
        <v>22.03</v>
      </c>
      <c r="I125" s="3">
        <v>37.4</v>
      </c>
      <c r="J125" s="3">
        <v>150</v>
      </c>
      <c r="N125" s="3" t="s">
        <v>25</v>
      </c>
    </row>
    <row r="126" spans="1:14" x14ac:dyDescent="0.2">
      <c r="A126" s="3">
        <v>25</v>
      </c>
      <c r="B126" s="3">
        <v>1</v>
      </c>
      <c r="C126" s="4">
        <v>43329</v>
      </c>
      <c r="D126" s="3" t="s">
        <v>7</v>
      </c>
      <c r="E126" s="3" t="s">
        <v>8</v>
      </c>
      <c r="F126" s="3">
        <v>1</v>
      </c>
      <c r="G126" s="3">
        <v>5</v>
      </c>
      <c r="H126" s="3">
        <v>21.6</v>
      </c>
      <c r="I126" s="3">
        <v>37.4</v>
      </c>
      <c r="J126" s="3">
        <v>144</v>
      </c>
      <c r="N126" s="3" t="s">
        <v>25</v>
      </c>
    </row>
    <row r="127" spans="1:14" x14ac:dyDescent="0.2">
      <c r="A127" s="3">
        <v>26</v>
      </c>
      <c r="B127" s="3">
        <v>1</v>
      </c>
      <c r="C127" s="4">
        <v>43329</v>
      </c>
      <c r="D127" s="3" t="s">
        <v>7</v>
      </c>
      <c r="E127" s="3" t="s">
        <v>8</v>
      </c>
      <c r="F127" s="3">
        <v>2</v>
      </c>
      <c r="G127" s="3">
        <v>1</v>
      </c>
      <c r="H127" s="3">
        <v>22.34</v>
      </c>
      <c r="I127" s="3">
        <v>37.5</v>
      </c>
      <c r="J127" s="3">
        <v>147</v>
      </c>
      <c r="N127" s="3" t="s">
        <v>25</v>
      </c>
    </row>
    <row r="128" spans="1:14" x14ac:dyDescent="0.2">
      <c r="A128" s="3">
        <v>27</v>
      </c>
      <c r="B128" s="3">
        <v>1</v>
      </c>
      <c r="C128" s="4">
        <v>43329</v>
      </c>
      <c r="D128" s="3" t="s">
        <v>7</v>
      </c>
      <c r="E128" s="3" t="s">
        <v>8</v>
      </c>
      <c r="F128" s="3">
        <v>2</v>
      </c>
      <c r="G128" s="3">
        <v>2</v>
      </c>
      <c r="H128" s="3">
        <v>22.68</v>
      </c>
      <c r="I128" s="3">
        <v>37.9</v>
      </c>
      <c r="J128" s="3">
        <v>165</v>
      </c>
      <c r="N128" s="3" t="s">
        <v>25</v>
      </c>
    </row>
    <row r="129" spans="1:14" x14ac:dyDescent="0.2">
      <c r="A129" s="3">
        <v>28</v>
      </c>
      <c r="B129" s="3">
        <v>1</v>
      </c>
      <c r="C129" s="4">
        <v>43329</v>
      </c>
      <c r="D129" s="3" t="s">
        <v>7</v>
      </c>
      <c r="E129" s="3" t="s">
        <v>8</v>
      </c>
      <c r="F129" s="3">
        <v>2</v>
      </c>
      <c r="G129" s="3">
        <v>3</v>
      </c>
      <c r="H129" s="3">
        <v>25.51</v>
      </c>
      <c r="I129" s="3">
        <v>37.5</v>
      </c>
      <c r="J129" s="3">
        <v>145</v>
      </c>
      <c r="N129" s="3" t="s">
        <v>25</v>
      </c>
    </row>
    <row r="130" spans="1:14" x14ac:dyDescent="0.2">
      <c r="A130" s="3">
        <v>29</v>
      </c>
      <c r="B130" s="3">
        <v>1</v>
      </c>
      <c r="C130" s="4">
        <v>43329</v>
      </c>
      <c r="D130" s="3" t="s">
        <v>7</v>
      </c>
      <c r="E130" s="3" t="s">
        <v>8</v>
      </c>
      <c r="F130" s="3">
        <v>2</v>
      </c>
      <c r="G130" s="3">
        <v>4</v>
      </c>
      <c r="H130" s="3">
        <v>22.52</v>
      </c>
      <c r="J130" s="3">
        <v>166</v>
      </c>
      <c r="N130" s="3" t="s">
        <v>25</v>
      </c>
    </row>
    <row r="131" spans="1:14" x14ac:dyDescent="0.2">
      <c r="A131" s="3">
        <v>30</v>
      </c>
      <c r="B131" s="3">
        <v>1</v>
      </c>
      <c r="C131" s="4">
        <v>43329</v>
      </c>
      <c r="D131" s="3" t="s">
        <v>7</v>
      </c>
      <c r="E131" s="3" t="s">
        <v>8</v>
      </c>
      <c r="F131" s="3">
        <v>2</v>
      </c>
      <c r="G131" s="3">
        <v>5</v>
      </c>
      <c r="H131" s="3">
        <v>18.5</v>
      </c>
      <c r="I131" s="3">
        <v>37.299999999999997</v>
      </c>
      <c r="J131" s="3">
        <v>126</v>
      </c>
      <c r="N131" s="3" t="s">
        <v>25</v>
      </c>
    </row>
    <row r="132" spans="1:14" x14ac:dyDescent="0.2">
      <c r="A132" s="3">
        <v>1</v>
      </c>
      <c r="B132" s="3">
        <v>2</v>
      </c>
      <c r="C132" s="4">
        <v>43329</v>
      </c>
      <c r="D132" s="3" t="s">
        <v>7</v>
      </c>
      <c r="E132" s="3" t="s">
        <v>9</v>
      </c>
      <c r="F132" s="3">
        <v>1</v>
      </c>
      <c r="G132" s="3">
        <v>1</v>
      </c>
      <c r="H132" s="3">
        <v>22.79</v>
      </c>
      <c r="I132" s="3">
        <v>37.9</v>
      </c>
      <c r="J132" s="3">
        <v>181</v>
      </c>
      <c r="N132" s="3" t="s">
        <v>25</v>
      </c>
    </row>
    <row r="133" spans="1:14" x14ac:dyDescent="0.2">
      <c r="A133" s="3">
        <v>2</v>
      </c>
      <c r="B133" s="3">
        <v>2</v>
      </c>
      <c r="C133" s="4">
        <v>43329</v>
      </c>
      <c r="D133" s="3" t="s">
        <v>7</v>
      </c>
      <c r="E133" s="3" t="s">
        <v>9</v>
      </c>
      <c r="F133" s="3">
        <v>1</v>
      </c>
      <c r="G133" s="3">
        <v>2</v>
      </c>
      <c r="H133" s="3">
        <v>27.01</v>
      </c>
      <c r="I133" s="3">
        <v>37.4</v>
      </c>
      <c r="J133" s="3">
        <v>167</v>
      </c>
      <c r="N133" s="3" t="s">
        <v>25</v>
      </c>
    </row>
    <row r="134" spans="1:14" x14ac:dyDescent="0.2">
      <c r="A134" s="3">
        <v>3</v>
      </c>
      <c r="B134" s="3">
        <v>2</v>
      </c>
      <c r="C134" s="4">
        <v>43329</v>
      </c>
      <c r="D134" s="3" t="s">
        <v>7</v>
      </c>
      <c r="E134" s="3" t="s">
        <v>9</v>
      </c>
      <c r="F134" s="3">
        <v>1</v>
      </c>
      <c r="G134" s="3">
        <v>3</v>
      </c>
      <c r="H134" s="3">
        <v>23.08</v>
      </c>
      <c r="I134" s="3">
        <v>37.700000000000003</v>
      </c>
      <c r="J134" s="3">
        <v>133</v>
      </c>
      <c r="N134" s="3" t="s">
        <v>25</v>
      </c>
    </row>
    <row r="135" spans="1:14" x14ac:dyDescent="0.2">
      <c r="A135" s="3">
        <v>4</v>
      </c>
      <c r="B135" s="3">
        <v>2</v>
      </c>
      <c r="C135" s="4">
        <v>43329</v>
      </c>
      <c r="D135" s="3" t="s">
        <v>7</v>
      </c>
      <c r="E135" s="3" t="s">
        <v>9</v>
      </c>
      <c r="F135" s="3">
        <v>1</v>
      </c>
      <c r="G135" s="3">
        <v>4</v>
      </c>
      <c r="H135" s="3">
        <v>29.84</v>
      </c>
      <c r="I135" s="3">
        <v>37.299999999999997</v>
      </c>
      <c r="J135" s="3">
        <v>163</v>
      </c>
      <c r="N135" s="3" t="s">
        <v>25</v>
      </c>
    </row>
    <row r="136" spans="1:14" x14ac:dyDescent="0.2">
      <c r="A136" s="3">
        <v>5</v>
      </c>
      <c r="B136" s="3">
        <v>2</v>
      </c>
      <c r="C136" s="4">
        <v>43329</v>
      </c>
      <c r="D136" s="3" t="s">
        <v>7</v>
      </c>
      <c r="E136" s="3" t="s">
        <v>9</v>
      </c>
      <c r="F136" s="3">
        <v>1</v>
      </c>
      <c r="G136" s="3">
        <v>5</v>
      </c>
      <c r="H136" s="3">
        <v>19.670000000000002</v>
      </c>
      <c r="I136" s="3">
        <v>37.4</v>
      </c>
      <c r="J136" s="3">
        <v>180</v>
      </c>
      <c r="N136" s="3" t="s">
        <v>25</v>
      </c>
    </row>
    <row r="137" spans="1:14" x14ac:dyDescent="0.2">
      <c r="A137" s="3">
        <v>6</v>
      </c>
      <c r="B137" s="3">
        <v>2</v>
      </c>
      <c r="C137" s="4">
        <v>43329</v>
      </c>
      <c r="D137" s="3" t="s">
        <v>7</v>
      </c>
      <c r="E137" s="3" t="s">
        <v>9</v>
      </c>
      <c r="F137" s="3">
        <v>2</v>
      </c>
      <c r="G137" s="3">
        <v>1</v>
      </c>
      <c r="H137" s="3">
        <v>22.67</v>
      </c>
      <c r="I137" s="3">
        <v>37.6</v>
      </c>
      <c r="J137" s="3">
        <v>148</v>
      </c>
      <c r="N137" s="3" t="s">
        <v>25</v>
      </c>
    </row>
    <row r="138" spans="1:14" x14ac:dyDescent="0.2">
      <c r="A138" s="3">
        <v>7</v>
      </c>
      <c r="B138" s="3">
        <v>2</v>
      </c>
      <c r="C138" s="4">
        <v>43329</v>
      </c>
      <c r="D138" s="3" t="s">
        <v>7</v>
      </c>
      <c r="E138" s="3" t="s">
        <v>9</v>
      </c>
      <c r="F138" s="3">
        <v>2</v>
      </c>
      <c r="G138" s="3">
        <v>2</v>
      </c>
      <c r="H138" s="3">
        <v>25.19</v>
      </c>
      <c r="I138" s="3">
        <v>37.4</v>
      </c>
      <c r="J138" s="3">
        <v>169</v>
      </c>
      <c r="N138" s="3" t="s">
        <v>25</v>
      </c>
    </row>
    <row r="139" spans="1:14" x14ac:dyDescent="0.2">
      <c r="A139" s="3">
        <v>8</v>
      </c>
      <c r="B139" s="3">
        <v>2</v>
      </c>
      <c r="C139" s="4">
        <v>43329</v>
      </c>
      <c r="D139" s="3" t="s">
        <v>7</v>
      </c>
      <c r="E139" s="3" t="s">
        <v>9</v>
      </c>
      <c r="F139" s="3">
        <v>2</v>
      </c>
      <c r="G139" s="3">
        <v>3</v>
      </c>
      <c r="H139" s="3">
        <v>25.74</v>
      </c>
      <c r="I139" s="3">
        <v>37.4</v>
      </c>
      <c r="J139" s="3">
        <v>160</v>
      </c>
      <c r="N139" s="3" t="s">
        <v>25</v>
      </c>
    </row>
    <row r="140" spans="1:14" x14ac:dyDescent="0.2">
      <c r="A140" s="3">
        <v>9</v>
      </c>
      <c r="B140" s="3">
        <v>2</v>
      </c>
      <c r="C140" s="4">
        <v>43329</v>
      </c>
      <c r="D140" s="3" t="s">
        <v>7</v>
      </c>
      <c r="E140" s="3" t="s">
        <v>9</v>
      </c>
      <c r="F140" s="3">
        <v>2</v>
      </c>
      <c r="G140" s="3">
        <v>4</v>
      </c>
      <c r="H140" s="3">
        <v>19.34</v>
      </c>
      <c r="I140" s="3">
        <v>38.1</v>
      </c>
      <c r="J140" s="3">
        <v>194</v>
      </c>
      <c r="N140" s="3" t="s">
        <v>25</v>
      </c>
    </row>
    <row r="141" spans="1:14" x14ac:dyDescent="0.2">
      <c r="A141" s="3">
        <v>10</v>
      </c>
      <c r="B141" s="3">
        <v>2</v>
      </c>
      <c r="C141" s="4">
        <v>43329</v>
      </c>
      <c r="D141" s="3" t="s">
        <v>7</v>
      </c>
      <c r="E141" s="3" t="s">
        <v>9</v>
      </c>
      <c r="F141" s="3">
        <v>2</v>
      </c>
      <c r="G141" s="3">
        <v>5</v>
      </c>
      <c r="H141" s="3">
        <v>23.84</v>
      </c>
      <c r="I141" s="3">
        <v>37.5</v>
      </c>
      <c r="J141" s="3">
        <v>148</v>
      </c>
      <c r="N141" s="3" t="s">
        <v>25</v>
      </c>
    </row>
    <row r="142" spans="1:14" x14ac:dyDescent="0.2">
      <c r="A142" s="3">
        <v>11</v>
      </c>
      <c r="B142" s="3">
        <v>2</v>
      </c>
      <c r="C142" s="4">
        <v>43329</v>
      </c>
      <c r="D142" s="3" t="s">
        <v>7</v>
      </c>
      <c r="E142" s="3" t="s">
        <v>9</v>
      </c>
      <c r="F142" s="3">
        <v>3</v>
      </c>
      <c r="G142" s="3">
        <v>1</v>
      </c>
      <c r="H142" s="3">
        <v>19.23</v>
      </c>
      <c r="I142" s="3">
        <v>37.1</v>
      </c>
      <c r="J142" s="3">
        <v>134</v>
      </c>
      <c r="N142" s="3" t="s">
        <v>25</v>
      </c>
    </row>
    <row r="143" spans="1:14" x14ac:dyDescent="0.2">
      <c r="A143" s="3">
        <v>12</v>
      </c>
      <c r="B143" s="3">
        <v>2</v>
      </c>
      <c r="C143" s="4">
        <v>43329</v>
      </c>
      <c r="D143" s="3" t="s">
        <v>7</v>
      </c>
      <c r="E143" s="3" t="s">
        <v>9</v>
      </c>
      <c r="F143" s="3">
        <v>3</v>
      </c>
      <c r="G143" s="3">
        <v>2</v>
      </c>
      <c r="H143" s="3">
        <v>20.399999999999999</v>
      </c>
      <c r="I143" s="3">
        <v>37.799999999999997</v>
      </c>
      <c r="J143" s="3">
        <v>136</v>
      </c>
      <c r="N143" s="3" t="s">
        <v>25</v>
      </c>
    </row>
    <row r="144" spans="1:14" x14ac:dyDescent="0.2">
      <c r="A144" s="3">
        <v>13</v>
      </c>
      <c r="B144" s="3">
        <v>2</v>
      </c>
      <c r="C144" s="4">
        <v>43329</v>
      </c>
      <c r="D144" s="3" t="s">
        <v>7</v>
      </c>
      <c r="E144" s="3" t="s">
        <v>9</v>
      </c>
      <c r="F144" s="3">
        <v>3</v>
      </c>
      <c r="G144" s="3">
        <v>3</v>
      </c>
      <c r="H144" s="3">
        <v>24.21</v>
      </c>
      <c r="I144" s="3">
        <v>37.799999999999997</v>
      </c>
      <c r="J144" s="3">
        <v>171</v>
      </c>
      <c r="N144" s="3" t="s">
        <v>25</v>
      </c>
    </row>
    <row r="145" spans="1:14" x14ac:dyDescent="0.2">
      <c r="A145" s="3">
        <v>14</v>
      </c>
      <c r="B145" s="3">
        <v>2</v>
      </c>
      <c r="C145" s="4">
        <v>43329</v>
      </c>
      <c r="D145" s="3" t="s">
        <v>7</v>
      </c>
      <c r="E145" s="3" t="s">
        <v>9</v>
      </c>
      <c r="F145" s="3">
        <v>3</v>
      </c>
      <c r="G145" s="3">
        <v>4</v>
      </c>
      <c r="H145" s="3">
        <v>26.29</v>
      </c>
      <c r="I145" s="3">
        <v>37.5</v>
      </c>
      <c r="J145" s="3">
        <v>173</v>
      </c>
      <c r="N145" s="3" t="s">
        <v>25</v>
      </c>
    </row>
    <row r="146" spans="1:14" x14ac:dyDescent="0.2">
      <c r="A146" s="3">
        <v>15</v>
      </c>
      <c r="B146" s="3">
        <v>2</v>
      </c>
      <c r="C146" s="4">
        <v>43329</v>
      </c>
      <c r="D146" s="3" t="s">
        <v>7</v>
      </c>
      <c r="E146" s="3" t="s">
        <v>9</v>
      </c>
      <c r="F146" s="3">
        <v>3</v>
      </c>
      <c r="G146" s="3">
        <v>5</v>
      </c>
      <c r="H146" s="3">
        <v>22.47</v>
      </c>
      <c r="I146" s="3">
        <v>37.5</v>
      </c>
      <c r="J146" s="3">
        <v>163</v>
      </c>
      <c r="N146" s="3" t="s">
        <v>25</v>
      </c>
    </row>
    <row r="147" spans="1:14" x14ac:dyDescent="0.2">
      <c r="A147" s="3">
        <v>16</v>
      </c>
      <c r="B147" s="3">
        <v>2</v>
      </c>
      <c r="C147" s="4">
        <v>43329</v>
      </c>
      <c r="D147" s="3" t="s">
        <v>7</v>
      </c>
      <c r="E147" s="3" t="s">
        <v>9</v>
      </c>
      <c r="F147" s="3">
        <v>4</v>
      </c>
      <c r="G147" s="3">
        <v>1</v>
      </c>
      <c r="H147" s="3">
        <v>21.74</v>
      </c>
      <c r="I147" s="3">
        <v>38.200000000000003</v>
      </c>
      <c r="J147" s="3">
        <v>149</v>
      </c>
      <c r="N147" s="3" t="s">
        <v>25</v>
      </c>
    </row>
    <row r="148" spans="1:14" x14ac:dyDescent="0.2">
      <c r="A148" s="3">
        <v>17</v>
      </c>
      <c r="B148" s="3">
        <v>2</v>
      </c>
      <c r="C148" s="4">
        <v>43329</v>
      </c>
      <c r="D148" s="3" t="s">
        <v>7</v>
      </c>
      <c r="E148" s="3" t="s">
        <v>9</v>
      </c>
      <c r="F148" s="3">
        <v>4</v>
      </c>
      <c r="G148" s="3">
        <v>2</v>
      </c>
      <c r="H148" s="3">
        <v>22.1</v>
      </c>
      <c r="I148" s="3">
        <v>38.1</v>
      </c>
      <c r="J148" s="3">
        <v>176</v>
      </c>
      <c r="N148" s="3" t="s">
        <v>25</v>
      </c>
    </row>
    <row r="149" spans="1:14" x14ac:dyDescent="0.2">
      <c r="A149" s="3">
        <v>18</v>
      </c>
      <c r="B149" s="3">
        <v>2</v>
      </c>
      <c r="C149" s="4">
        <v>43329</v>
      </c>
      <c r="D149" s="3" t="s">
        <v>7</v>
      </c>
      <c r="E149" s="3" t="s">
        <v>9</v>
      </c>
      <c r="F149" s="3">
        <v>4</v>
      </c>
      <c r="G149" s="3">
        <v>3</v>
      </c>
      <c r="H149" s="3">
        <v>27.33</v>
      </c>
      <c r="I149" s="3">
        <v>37.200000000000003</v>
      </c>
      <c r="J149" s="3">
        <v>167</v>
      </c>
      <c r="N149" s="3" t="s">
        <v>25</v>
      </c>
    </row>
    <row r="150" spans="1:14" x14ac:dyDescent="0.2">
      <c r="A150" s="3">
        <v>19</v>
      </c>
      <c r="B150" s="3">
        <v>2</v>
      </c>
      <c r="C150" s="4">
        <v>43329</v>
      </c>
      <c r="D150" s="3" t="s">
        <v>7</v>
      </c>
      <c r="E150" s="3" t="s">
        <v>9</v>
      </c>
      <c r="F150" s="3">
        <v>4</v>
      </c>
      <c r="G150" s="3">
        <v>4</v>
      </c>
      <c r="H150" s="3">
        <v>23.71</v>
      </c>
      <c r="I150" s="3">
        <v>37.299999999999997</v>
      </c>
      <c r="J150" s="3">
        <v>145</v>
      </c>
      <c r="N150" s="3" t="s">
        <v>25</v>
      </c>
    </row>
    <row r="151" spans="1:14" x14ac:dyDescent="0.2">
      <c r="A151" s="3">
        <v>20</v>
      </c>
      <c r="B151" s="3">
        <v>2</v>
      </c>
      <c r="C151" s="4">
        <v>43329</v>
      </c>
      <c r="D151" s="3" t="s">
        <v>7</v>
      </c>
      <c r="E151" s="3" t="s">
        <v>9</v>
      </c>
      <c r="F151" s="3">
        <v>4</v>
      </c>
      <c r="G151" s="3">
        <v>5</v>
      </c>
      <c r="H151" s="3">
        <v>21.93</v>
      </c>
      <c r="I151" s="3">
        <v>38</v>
      </c>
      <c r="J151" s="3">
        <v>173</v>
      </c>
      <c r="N151" s="3" t="s">
        <v>25</v>
      </c>
    </row>
    <row r="152" spans="1:14" x14ac:dyDescent="0.2">
      <c r="A152" s="3">
        <v>21</v>
      </c>
      <c r="B152" s="3">
        <v>2</v>
      </c>
      <c r="C152" s="4">
        <v>43329</v>
      </c>
      <c r="D152" s="3" t="s">
        <v>7</v>
      </c>
      <c r="E152" s="3" t="s">
        <v>8</v>
      </c>
      <c r="F152" s="3">
        <v>1</v>
      </c>
      <c r="G152" s="3">
        <v>1</v>
      </c>
      <c r="H152" s="3">
        <v>23.95</v>
      </c>
      <c r="J152" s="3">
        <v>131</v>
      </c>
      <c r="N152" s="3" t="s">
        <v>25</v>
      </c>
    </row>
    <row r="153" spans="1:14" x14ac:dyDescent="0.2">
      <c r="A153" s="3">
        <v>22</v>
      </c>
      <c r="B153" s="3">
        <v>2</v>
      </c>
      <c r="C153" s="4">
        <v>43329</v>
      </c>
      <c r="D153" s="3" t="s">
        <v>7</v>
      </c>
      <c r="E153" s="3" t="s">
        <v>8</v>
      </c>
      <c r="F153" s="3">
        <v>1</v>
      </c>
      <c r="G153" s="3">
        <v>2</v>
      </c>
      <c r="H153" s="3">
        <v>19.940000000000001</v>
      </c>
      <c r="I153" s="3">
        <v>38.1</v>
      </c>
      <c r="J153" s="3">
        <v>154</v>
      </c>
      <c r="N153" s="3" t="s">
        <v>25</v>
      </c>
    </row>
    <row r="154" spans="1:14" x14ac:dyDescent="0.2">
      <c r="A154" s="3">
        <v>23</v>
      </c>
      <c r="B154" s="3">
        <v>2</v>
      </c>
      <c r="C154" s="4">
        <v>43329</v>
      </c>
      <c r="D154" s="3" t="s">
        <v>7</v>
      </c>
      <c r="E154" s="3" t="s">
        <v>8</v>
      </c>
      <c r="F154" s="3">
        <v>1</v>
      </c>
      <c r="G154" s="3">
        <v>3</v>
      </c>
      <c r="H154" s="3">
        <v>21.63</v>
      </c>
      <c r="I154" s="3">
        <v>36.299999999999997</v>
      </c>
      <c r="J154" s="3">
        <v>104</v>
      </c>
      <c r="N154" s="3" t="s">
        <v>25</v>
      </c>
    </row>
    <row r="155" spans="1:14" x14ac:dyDescent="0.2">
      <c r="A155" s="3">
        <v>24</v>
      </c>
      <c r="B155" s="3">
        <v>2</v>
      </c>
      <c r="C155" s="4">
        <v>43329</v>
      </c>
      <c r="D155" s="3" t="s">
        <v>7</v>
      </c>
      <c r="E155" s="3" t="s">
        <v>8</v>
      </c>
      <c r="F155" s="3">
        <v>1</v>
      </c>
      <c r="G155" s="3">
        <v>4</v>
      </c>
      <c r="H155" s="3">
        <v>21.35</v>
      </c>
      <c r="I155" s="3">
        <v>37.4</v>
      </c>
      <c r="J155" s="3">
        <v>153</v>
      </c>
      <c r="N155" s="3" t="s">
        <v>25</v>
      </c>
    </row>
    <row r="156" spans="1:14" x14ac:dyDescent="0.2">
      <c r="A156" s="3">
        <v>25</v>
      </c>
      <c r="B156" s="3">
        <v>2</v>
      </c>
      <c r="C156" s="4">
        <v>43329</v>
      </c>
      <c r="D156" s="3" t="s">
        <v>7</v>
      </c>
      <c r="E156" s="3" t="s">
        <v>8</v>
      </c>
      <c r="F156" s="3">
        <v>1</v>
      </c>
      <c r="G156" s="3">
        <v>5</v>
      </c>
      <c r="H156" s="3">
        <v>24.51</v>
      </c>
      <c r="I156" s="3">
        <v>37.200000000000003</v>
      </c>
      <c r="J156" s="3">
        <v>129</v>
      </c>
      <c r="N156" s="3" t="s">
        <v>25</v>
      </c>
    </row>
    <row r="157" spans="1:14" x14ac:dyDescent="0.2">
      <c r="A157" s="3">
        <v>26</v>
      </c>
      <c r="B157" s="3">
        <v>2</v>
      </c>
      <c r="C157" s="4">
        <v>43329</v>
      </c>
      <c r="D157" s="3" t="s">
        <v>7</v>
      </c>
      <c r="E157" s="3" t="s">
        <v>8</v>
      </c>
      <c r="F157" s="3">
        <v>2</v>
      </c>
      <c r="G157" s="3">
        <v>1</v>
      </c>
      <c r="H157" s="3">
        <v>25.93</v>
      </c>
      <c r="I157" s="3">
        <v>36.4</v>
      </c>
      <c r="J157" s="3">
        <v>121</v>
      </c>
      <c r="N157" s="3" t="s">
        <v>25</v>
      </c>
    </row>
    <row r="158" spans="1:14" x14ac:dyDescent="0.2">
      <c r="A158" s="3">
        <v>27</v>
      </c>
      <c r="B158" s="3">
        <v>2</v>
      </c>
      <c r="C158" s="4">
        <v>43329</v>
      </c>
      <c r="D158" s="3" t="s">
        <v>7</v>
      </c>
      <c r="E158" s="3" t="s">
        <v>8</v>
      </c>
      <c r="F158" s="3">
        <v>2</v>
      </c>
      <c r="G158" s="3">
        <v>2</v>
      </c>
      <c r="H158" s="3">
        <v>19.940000000000001</v>
      </c>
      <c r="I158" s="3">
        <v>36.6</v>
      </c>
      <c r="J158" s="3">
        <v>110</v>
      </c>
      <c r="N158" s="3" t="s">
        <v>25</v>
      </c>
    </row>
    <row r="159" spans="1:14" x14ac:dyDescent="0.2">
      <c r="A159" s="3">
        <v>28</v>
      </c>
      <c r="B159" s="3">
        <v>2</v>
      </c>
      <c r="C159" s="4">
        <v>43329</v>
      </c>
      <c r="D159" s="3" t="s">
        <v>7</v>
      </c>
      <c r="E159" s="3" t="s">
        <v>8</v>
      </c>
      <c r="F159" s="3">
        <v>2</v>
      </c>
      <c r="G159" s="3">
        <v>3</v>
      </c>
      <c r="H159" s="3">
        <v>20.32</v>
      </c>
      <c r="I159" s="3">
        <v>36.9</v>
      </c>
      <c r="J159" s="3">
        <v>119</v>
      </c>
      <c r="N159" s="3" t="s">
        <v>25</v>
      </c>
    </row>
    <row r="160" spans="1:14" x14ac:dyDescent="0.2">
      <c r="A160" s="3">
        <v>29</v>
      </c>
      <c r="B160" s="3">
        <v>2</v>
      </c>
      <c r="C160" s="4">
        <v>43329</v>
      </c>
      <c r="D160" s="3" t="s">
        <v>7</v>
      </c>
      <c r="E160" s="3" t="s">
        <v>8</v>
      </c>
      <c r="F160" s="3">
        <v>2</v>
      </c>
      <c r="G160" s="3">
        <v>4</v>
      </c>
      <c r="H160" s="3">
        <v>19.899999999999999</v>
      </c>
      <c r="I160" s="3">
        <v>37.799999999999997</v>
      </c>
      <c r="J160" s="3">
        <v>136</v>
      </c>
      <c r="N160" s="3" t="s">
        <v>25</v>
      </c>
    </row>
    <row r="161" spans="1:14" x14ac:dyDescent="0.2">
      <c r="A161" s="3">
        <v>30</v>
      </c>
      <c r="B161" s="3">
        <v>2</v>
      </c>
      <c r="C161" s="4">
        <v>43329</v>
      </c>
      <c r="D161" s="3" t="s">
        <v>7</v>
      </c>
      <c r="E161" s="3" t="s">
        <v>8</v>
      </c>
      <c r="F161" s="3">
        <v>2</v>
      </c>
      <c r="G161" s="3">
        <v>5</v>
      </c>
      <c r="H161" s="3">
        <v>23.16</v>
      </c>
      <c r="I161" s="3">
        <v>37.5</v>
      </c>
      <c r="J161" s="3">
        <v>150</v>
      </c>
      <c r="N161" s="3" t="s">
        <v>25</v>
      </c>
    </row>
    <row r="162" spans="1:14" x14ac:dyDescent="0.2">
      <c r="A162" s="3">
        <v>1</v>
      </c>
      <c r="B162" s="3">
        <v>3</v>
      </c>
      <c r="C162" s="4">
        <v>43329</v>
      </c>
      <c r="D162" s="3" t="s">
        <v>7</v>
      </c>
      <c r="E162" s="3" t="s">
        <v>9</v>
      </c>
      <c r="F162" s="3">
        <v>1</v>
      </c>
      <c r="G162" s="3">
        <v>1</v>
      </c>
      <c r="H162" s="3">
        <v>19.12</v>
      </c>
      <c r="I162" s="3">
        <v>37.6</v>
      </c>
      <c r="J162" s="3">
        <v>160</v>
      </c>
      <c r="N162" s="3" t="s">
        <v>25</v>
      </c>
    </row>
    <row r="163" spans="1:14" x14ac:dyDescent="0.2">
      <c r="A163" s="3">
        <v>2</v>
      </c>
      <c r="B163" s="3">
        <v>3</v>
      </c>
      <c r="C163" s="4">
        <v>43329</v>
      </c>
      <c r="D163" s="3" t="s">
        <v>7</v>
      </c>
      <c r="E163" s="3" t="s">
        <v>9</v>
      </c>
      <c r="F163" s="3">
        <v>1</v>
      </c>
      <c r="G163" s="3">
        <v>2</v>
      </c>
      <c r="H163" s="3">
        <v>19.739999999999998</v>
      </c>
      <c r="I163" s="3">
        <v>37.6</v>
      </c>
      <c r="J163" s="3">
        <v>171</v>
      </c>
      <c r="N163" s="3" t="s">
        <v>25</v>
      </c>
    </row>
    <row r="164" spans="1:14" x14ac:dyDescent="0.2">
      <c r="A164" s="3">
        <v>3</v>
      </c>
      <c r="B164" s="3">
        <v>3</v>
      </c>
      <c r="C164" s="4">
        <v>43329</v>
      </c>
      <c r="D164" s="3" t="s">
        <v>7</v>
      </c>
      <c r="E164" s="3" t="s">
        <v>9</v>
      </c>
      <c r="F164" s="3">
        <v>1</v>
      </c>
      <c r="G164" s="3">
        <v>3</v>
      </c>
      <c r="H164" s="3">
        <v>19.13</v>
      </c>
      <c r="I164" s="3">
        <v>37.6</v>
      </c>
      <c r="J164" s="3">
        <v>147</v>
      </c>
      <c r="N164" s="3" t="s">
        <v>25</v>
      </c>
    </row>
    <row r="165" spans="1:14" x14ac:dyDescent="0.2">
      <c r="A165" s="3">
        <v>4</v>
      </c>
      <c r="B165" s="3">
        <v>3</v>
      </c>
      <c r="C165" s="4">
        <v>43329</v>
      </c>
      <c r="D165" s="3" t="s">
        <v>7</v>
      </c>
      <c r="E165" s="3" t="s">
        <v>9</v>
      </c>
      <c r="F165" s="3">
        <v>1</v>
      </c>
      <c r="G165" s="3">
        <v>4</v>
      </c>
      <c r="H165" s="3">
        <v>21.89</v>
      </c>
      <c r="I165" s="3">
        <v>37.799999999999997</v>
      </c>
      <c r="J165" s="3">
        <v>167</v>
      </c>
      <c r="N165" s="3" t="s">
        <v>25</v>
      </c>
    </row>
    <row r="166" spans="1:14" x14ac:dyDescent="0.2">
      <c r="A166" s="3">
        <v>5</v>
      </c>
      <c r="B166" s="3">
        <v>3</v>
      </c>
      <c r="C166" s="4">
        <v>43329</v>
      </c>
      <c r="D166" s="3" t="s">
        <v>7</v>
      </c>
      <c r="E166" s="3" t="s">
        <v>9</v>
      </c>
      <c r="F166" s="3">
        <v>1</v>
      </c>
      <c r="G166" s="3">
        <v>5</v>
      </c>
      <c r="H166" s="3">
        <v>22.03</v>
      </c>
      <c r="I166" s="3">
        <v>38.1</v>
      </c>
      <c r="J166" s="3">
        <v>143</v>
      </c>
      <c r="N166" s="3" t="s">
        <v>25</v>
      </c>
    </row>
    <row r="167" spans="1:14" x14ac:dyDescent="0.2">
      <c r="A167" s="3">
        <v>6</v>
      </c>
      <c r="B167" s="3">
        <v>3</v>
      </c>
      <c r="C167" s="4">
        <v>43329</v>
      </c>
      <c r="D167" s="3" t="s">
        <v>7</v>
      </c>
      <c r="E167" s="3" t="s">
        <v>9</v>
      </c>
      <c r="F167" s="3">
        <v>2</v>
      </c>
      <c r="G167" s="3">
        <v>1</v>
      </c>
      <c r="H167" s="3">
        <v>18.7</v>
      </c>
      <c r="I167" s="3">
        <v>37.5</v>
      </c>
      <c r="J167" s="3">
        <v>174</v>
      </c>
      <c r="N167" s="3" t="s">
        <v>25</v>
      </c>
    </row>
    <row r="168" spans="1:14" x14ac:dyDescent="0.2">
      <c r="A168" s="3">
        <v>7</v>
      </c>
      <c r="B168" s="3">
        <v>3</v>
      </c>
      <c r="C168" s="4">
        <v>43329</v>
      </c>
      <c r="D168" s="3" t="s">
        <v>7</v>
      </c>
      <c r="E168" s="3" t="s">
        <v>9</v>
      </c>
      <c r="F168" s="3">
        <v>2</v>
      </c>
      <c r="G168" s="3">
        <v>2</v>
      </c>
      <c r="H168" s="3">
        <v>19.11</v>
      </c>
      <c r="I168" s="3">
        <v>37.700000000000003</v>
      </c>
      <c r="J168" s="3">
        <v>158</v>
      </c>
      <c r="N168" s="3" t="s">
        <v>25</v>
      </c>
    </row>
    <row r="169" spans="1:14" x14ac:dyDescent="0.2">
      <c r="A169" s="3">
        <v>8</v>
      </c>
      <c r="B169" s="3">
        <v>3</v>
      </c>
      <c r="C169" s="4">
        <v>43329</v>
      </c>
      <c r="D169" s="3" t="s">
        <v>7</v>
      </c>
      <c r="E169" s="3" t="s">
        <v>9</v>
      </c>
      <c r="F169" s="3">
        <v>2</v>
      </c>
      <c r="G169" s="3">
        <v>3</v>
      </c>
      <c r="H169" s="3">
        <v>19.28</v>
      </c>
      <c r="I169" s="3">
        <v>37.6</v>
      </c>
      <c r="J169" s="3">
        <v>47</v>
      </c>
      <c r="N169" s="3" t="s">
        <v>25</v>
      </c>
    </row>
    <row r="170" spans="1:14" x14ac:dyDescent="0.2">
      <c r="A170" s="3">
        <v>9</v>
      </c>
      <c r="B170" s="3">
        <v>3</v>
      </c>
      <c r="C170" s="4">
        <v>43329</v>
      </c>
      <c r="D170" s="3" t="s">
        <v>7</v>
      </c>
      <c r="E170" s="3" t="s">
        <v>9</v>
      </c>
      <c r="F170" s="3">
        <v>2</v>
      </c>
      <c r="G170" s="3">
        <v>4</v>
      </c>
      <c r="H170" s="3">
        <v>17.43</v>
      </c>
      <c r="I170" s="3">
        <v>37.5</v>
      </c>
      <c r="J170" s="3">
        <v>124</v>
      </c>
      <c r="N170" s="3" t="s">
        <v>25</v>
      </c>
    </row>
    <row r="171" spans="1:14" x14ac:dyDescent="0.2">
      <c r="A171" s="3">
        <v>10</v>
      </c>
      <c r="B171" s="3">
        <v>3</v>
      </c>
      <c r="C171" s="4">
        <v>43329</v>
      </c>
      <c r="D171" s="3" t="s">
        <v>7</v>
      </c>
      <c r="E171" s="3" t="s">
        <v>9</v>
      </c>
      <c r="F171" s="3">
        <v>2</v>
      </c>
      <c r="G171" s="3">
        <v>5</v>
      </c>
      <c r="H171" s="3">
        <v>19.88</v>
      </c>
      <c r="J171" s="3">
        <v>175</v>
      </c>
      <c r="N171" s="3" t="s">
        <v>25</v>
      </c>
    </row>
    <row r="172" spans="1:14" x14ac:dyDescent="0.2">
      <c r="A172" s="3">
        <v>11</v>
      </c>
      <c r="B172" s="3">
        <v>3</v>
      </c>
      <c r="C172" s="4">
        <v>43329</v>
      </c>
      <c r="D172" s="3" t="s">
        <v>7</v>
      </c>
      <c r="E172" s="3" t="s">
        <v>9</v>
      </c>
      <c r="F172" s="3">
        <v>3</v>
      </c>
      <c r="G172" s="3">
        <v>1</v>
      </c>
      <c r="H172" s="3">
        <v>18.03</v>
      </c>
      <c r="I172" s="3">
        <v>37.5</v>
      </c>
      <c r="J172" s="3">
        <v>173</v>
      </c>
      <c r="N172" s="3" t="s">
        <v>25</v>
      </c>
    </row>
    <row r="173" spans="1:14" x14ac:dyDescent="0.2">
      <c r="A173" s="3">
        <v>12</v>
      </c>
      <c r="B173" s="3">
        <v>3</v>
      </c>
      <c r="C173" s="4">
        <v>43329</v>
      </c>
      <c r="D173" s="3" t="s">
        <v>7</v>
      </c>
      <c r="E173" s="3" t="s">
        <v>9</v>
      </c>
      <c r="F173" s="3">
        <v>3</v>
      </c>
      <c r="G173" s="3">
        <v>2</v>
      </c>
      <c r="H173" s="3">
        <v>18.22</v>
      </c>
      <c r="I173" s="3">
        <v>38</v>
      </c>
      <c r="J173" s="3">
        <v>196</v>
      </c>
      <c r="N173" s="3" t="s">
        <v>25</v>
      </c>
    </row>
    <row r="174" spans="1:14" x14ac:dyDescent="0.2">
      <c r="A174" s="3">
        <v>13</v>
      </c>
      <c r="B174" s="3">
        <v>3</v>
      </c>
      <c r="C174" s="4">
        <v>43329</v>
      </c>
      <c r="D174" s="3" t="s">
        <v>7</v>
      </c>
      <c r="E174" s="3" t="s">
        <v>9</v>
      </c>
      <c r="F174" s="3">
        <v>3</v>
      </c>
      <c r="G174" s="3">
        <v>3</v>
      </c>
      <c r="H174" s="3">
        <v>19.37</v>
      </c>
      <c r="I174" s="3">
        <v>37.799999999999997</v>
      </c>
      <c r="J174" s="3">
        <v>183</v>
      </c>
      <c r="N174" s="3" t="s">
        <v>25</v>
      </c>
    </row>
    <row r="175" spans="1:14" x14ac:dyDescent="0.2">
      <c r="A175" s="3">
        <v>14</v>
      </c>
      <c r="B175" s="3">
        <v>3</v>
      </c>
      <c r="C175" s="4">
        <v>43329</v>
      </c>
      <c r="D175" s="3" t="s">
        <v>7</v>
      </c>
      <c r="E175" s="3" t="s">
        <v>9</v>
      </c>
      <c r="F175" s="3">
        <v>3</v>
      </c>
      <c r="G175" s="3">
        <v>4</v>
      </c>
      <c r="H175" s="3">
        <v>17.93</v>
      </c>
      <c r="I175" s="3">
        <v>38</v>
      </c>
      <c r="J175" s="3">
        <v>123</v>
      </c>
      <c r="N175" s="3" t="s">
        <v>25</v>
      </c>
    </row>
    <row r="176" spans="1:14" x14ac:dyDescent="0.2">
      <c r="A176" s="3">
        <v>15</v>
      </c>
      <c r="B176" s="3">
        <v>3</v>
      </c>
      <c r="C176" s="4">
        <v>43329</v>
      </c>
      <c r="D176" s="3" t="s">
        <v>7</v>
      </c>
      <c r="E176" s="3" t="s">
        <v>9</v>
      </c>
      <c r="F176" s="3">
        <v>3</v>
      </c>
      <c r="G176" s="3">
        <v>5</v>
      </c>
      <c r="H176" s="3">
        <v>18.670000000000002</v>
      </c>
      <c r="I176" s="3">
        <v>37</v>
      </c>
      <c r="J176" s="3">
        <v>108</v>
      </c>
      <c r="N176" s="3" t="s">
        <v>25</v>
      </c>
    </row>
    <row r="177" spans="1:14" x14ac:dyDescent="0.2">
      <c r="A177" s="3">
        <v>16</v>
      </c>
      <c r="B177" s="3">
        <v>3</v>
      </c>
      <c r="C177" s="4">
        <v>43329</v>
      </c>
      <c r="D177" s="3" t="s">
        <v>7</v>
      </c>
      <c r="E177" s="3" t="s">
        <v>9</v>
      </c>
      <c r="F177" s="3">
        <v>4</v>
      </c>
      <c r="G177" s="3">
        <v>1</v>
      </c>
      <c r="H177" s="3">
        <v>18.7</v>
      </c>
      <c r="I177" s="3">
        <v>37.9</v>
      </c>
      <c r="J177" s="3">
        <v>136</v>
      </c>
      <c r="N177" s="3" t="s">
        <v>25</v>
      </c>
    </row>
    <row r="178" spans="1:14" x14ac:dyDescent="0.2">
      <c r="A178" s="3">
        <v>17</v>
      </c>
      <c r="B178" s="3">
        <v>3</v>
      </c>
      <c r="C178" s="4">
        <v>43329</v>
      </c>
      <c r="D178" s="3" t="s">
        <v>7</v>
      </c>
      <c r="E178" s="3" t="s">
        <v>9</v>
      </c>
      <c r="F178" s="3">
        <v>4</v>
      </c>
      <c r="G178" s="3">
        <v>2</v>
      </c>
      <c r="H178" s="3">
        <v>16.46</v>
      </c>
      <c r="I178" s="3">
        <v>37.700000000000003</v>
      </c>
      <c r="J178" s="3">
        <v>92</v>
      </c>
      <c r="N178" s="3" t="s">
        <v>25</v>
      </c>
    </row>
    <row r="179" spans="1:14" x14ac:dyDescent="0.2">
      <c r="A179" s="3">
        <v>18</v>
      </c>
      <c r="B179" s="3">
        <v>3</v>
      </c>
      <c r="C179" s="4">
        <v>43329</v>
      </c>
      <c r="D179" s="3" t="s">
        <v>7</v>
      </c>
      <c r="E179" s="3" t="s">
        <v>9</v>
      </c>
      <c r="F179" s="3">
        <v>4</v>
      </c>
      <c r="G179" s="3">
        <v>3</v>
      </c>
      <c r="H179" s="3">
        <v>18.16</v>
      </c>
      <c r="I179" s="3">
        <v>38</v>
      </c>
      <c r="J179" s="3">
        <v>114</v>
      </c>
      <c r="N179" s="3" t="s">
        <v>25</v>
      </c>
    </row>
    <row r="180" spans="1:14" x14ac:dyDescent="0.2">
      <c r="A180" s="3">
        <v>19</v>
      </c>
      <c r="B180" s="3">
        <v>3</v>
      </c>
      <c r="C180" s="4">
        <v>43329</v>
      </c>
      <c r="D180" s="3" t="s">
        <v>7</v>
      </c>
      <c r="E180" s="3" t="s">
        <v>9</v>
      </c>
      <c r="F180" s="3">
        <v>4</v>
      </c>
      <c r="G180" s="3">
        <v>4</v>
      </c>
      <c r="H180" s="3">
        <v>17.2</v>
      </c>
      <c r="I180" s="3">
        <v>37.6</v>
      </c>
      <c r="J180" s="3">
        <v>120</v>
      </c>
      <c r="N180" s="3" t="s">
        <v>25</v>
      </c>
    </row>
    <row r="181" spans="1:14" x14ac:dyDescent="0.2">
      <c r="A181" s="3">
        <v>20</v>
      </c>
      <c r="B181" s="3">
        <v>3</v>
      </c>
      <c r="C181" s="4">
        <v>43329</v>
      </c>
      <c r="D181" s="3" t="s">
        <v>7</v>
      </c>
      <c r="E181" s="3" t="s">
        <v>9</v>
      </c>
      <c r="F181" s="3">
        <v>4</v>
      </c>
      <c r="G181" s="3">
        <v>5</v>
      </c>
      <c r="H181" s="3">
        <v>18.13</v>
      </c>
      <c r="I181" s="3">
        <v>38</v>
      </c>
      <c r="J181" s="3">
        <v>99</v>
      </c>
      <c r="N181" s="3" t="s">
        <v>25</v>
      </c>
    </row>
    <row r="182" spans="1:14" x14ac:dyDescent="0.2">
      <c r="A182" s="3">
        <v>21</v>
      </c>
      <c r="B182" s="3">
        <v>3</v>
      </c>
      <c r="C182" s="4">
        <v>43329</v>
      </c>
      <c r="D182" s="3" t="s">
        <v>7</v>
      </c>
      <c r="E182" s="3" t="s">
        <v>8</v>
      </c>
      <c r="F182" s="3">
        <v>1</v>
      </c>
      <c r="G182" s="3">
        <v>1</v>
      </c>
      <c r="H182" s="3">
        <v>20.28</v>
      </c>
      <c r="I182" s="3">
        <v>37.299999999999997</v>
      </c>
      <c r="J182" s="3">
        <v>188</v>
      </c>
      <c r="N182" s="3" t="s">
        <v>25</v>
      </c>
    </row>
    <row r="183" spans="1:14" x14ac:dyDescent="0.2">
      <c r="A183" s="3">
        <v>22</v>
      </c>
      <c r="B183" s="3">
        <v>3</v>
      </c>
      <c r="C183" s="4">
        <v>43329</v>
      </c>
      <c r="D183" s="3" t="s">
        <v>7</v>
      </c>
      <c r="E183" s="3" t="s">
        <v>8</v>
      </c>
      <c r="F183" s="3">
        <v>1</v>
      </c>
      <c r="G183" s="3">
        <v>2</v>
      </c>
      <c r="H183" s="3">
        <v>18.03</v>
      </c>
      <c r="J183" s="3">
        <v>165</v>
      </c>
      <c r="N183" s="3" t="s">
        <v>25</v>
      </c>
    </row>
    <row r="184" spans="1:14" x14ac:dyDescent="0.2">
      <c r="A184" s="3">
        <v>23</v>
      </c>
      <c r="B184" s="3">
        <v>3</v>
      </c>
      <c r="C184" s="4">
        <v>43329</v>
      </c>
      <c r="D184" s="3" t="s">
        <v>7</v>
      </c>
      <c r="E184" s="3" t="s">
        <v>8</v>
      </c>
      <c r="F184" s="3">
        <v>1</v>
      </c>
      <c r="G184" s="3">
        <v>3</v>
      </c>
      <c r="H184" s="3">
        <v>19.38</v>
      </c>
      <c r="I184" s="3">
        <v>37.299999999999997</v>
      </c>
      <c r="J184" s="3">
        <v>132</v>
      </c>
      <c r="N184" s="3" t="s">
        <v>25</v>
      </c>
    </row>
    <row r="185" spans="1:14" x14ac:dyDescent="0.2">
      <c r="A185" s="3">
        <v>24</v>
      </c>
      <c r="B185" s="3">
        <v>3</v>
      </c>
      <c r="C185" s="4">
        <v>43329</v>
      </c>
      <c r="D185" s="3" t="s">
        <v>7</v>
      </c>
      <c r="E185" s="3" t="s">
        <v>8</v>
      </c>
      <c r="F185" s="3">
        <v>1</v>
      </c>
      <c r="G185" s="3">
        <v>4</v>
      </c>
      <c r="H185" s="3">
        <v>18.059999999999999</v>
      </c>
      <c r="I185" s="3">
        <v>37.200000000000003</v>
      </c>
      <c r="J185" s="3">
        <v>130</v>
      </c>
      <c r="N185" s="3" t="s">
        <v>25</v>
      </c>
    </row>
    <row r="186" spans="1:14" x14ac:dyDescent="0.2">
      <c r="A186" s="3">
        <v>25</v>
      </c>
      <c r="B186" s="3">
        <v>3</v>
      </c>
      <c r="C186" s="4">
        <v>43329</v>
      </c>
      <c r="D186" s="3" t="s">
        <v>7</v>
      </c>
      <c r="E186" s="3" t="s">
        <v>8</v>
      </c>
      <c r="F186" s="3">
        <v>1</v>
      </c>
      <c r="G186" s="3">
        <v>5</v>
      </c>
      <c r="H186" s="3">
        <v>20.48</v>
      </c>
      <c r="I186" s="3">
        <v>37.4</v>
      </c>
      <c r="J186" s="3">
        <v>108</v>
      </c>
      <c r="N186" s="3" t="s">
        <v>25</v>
      </c>
    </row>
    <row r="187" spans="1:14" x14ac:dyDescent="0.2">
      <c r="A187" s="3">
        <v>26</v>
      </c>
      <c r="B187" s="3">
        <v>3</v>
      </c>
      <c r="C187" s="4">
        <v>43329</v>
      </c>
      <c r="D187" s="3" t="s">
        <v>7</v>
      </c>
      <c r="E187" s="3" t="s">
        <v>8</v>
      </c>
      <c r="F187" s="3">
        <v>2</v>
      </c>
      <c r="G187" s="3">
        <v>1</v>
      </c>
      <c r="H187" s="3">
        <v>22.11</v>
      </c>
      <c r="I187" s="3">
        <v>37.700000000000003</v>
      </c>
      <c r="J187" s="3">
        <v>137</v>
      </c>
      <c r="N187" s="3" t="s">
        <v>25</v>
      </c>
    </row>
    <row r="188" spans="1:14" x14ac:dyDescent="0.2">
      <c r="A188" s="3">
        <v>27</v>
      </c>
      <c r="B188" s="3">
        <v>3</v>
      </c>
      <c r="C188" s="4">
        <v>43329</v>
      </c>
      <c r="D188" s="3" t="s">
        <v>7</v>
      </c>
      <c r="E188" s="3" t="s">
        <v>8</v>
      </c>
      <c r="F188" s="3">
        <v>2</v>
      </c>
      <c r="G188" s="3">
        <v>2</v>
      </c>
      <c r="H188" s="3">
        <v>19.23</v>
      </c>
      <c r="I188" s="3">
        <v>37.1</v>
      </c>
      <c r="J188" s="3">
        <v>130</v>
      </c>
      <c r="N188" s="3" t="s">
        <v>25</v>
      </c>
    </row>
    <row r="189" spans="1:14" x14ac:dyDescent="0.2">
      <c r="A189" s="3">
        <v>28</v>
      </c>
      <c r="B189" s="3">
        <v>3</v>
      </c>
      <c r="C189" s="4">
        <v>43329</v>
      </c>
      <c r="D189" s="3" t="s">
        <v>7</v>
      </c>
      <c r="E189" s="3" t="s">
        <v>8</v>
      </c>
      <c r="F189" s="3">
        <v>2</v>
      </c>
      <c r="G189" s="3">
        <v>3</v>
      </c>
      <c r="H189" s="3">
        <v>21.74</v>
      </c>
      <c r="I189" s="3">
        <v>38.1</v>
      </c>
      <c r="J189" s="3">
        <v>159</v>
      </c>
      <c r="N189" s="3" t="s">
        <v>25</v>
      </c>
    </row>
    <row r="190" spans="1:14" x14ac:dyDescent="0.2">
      <c r="A190" s="3">
        <v>29</v>
      </c>
      <c r="B190" s="3">
        <v>3</v>
      </c>
      <c r="C190" s="4">
        <v>43329</v>
      </c>
      <c r="D190" s="3" t="s">
        <v>7</v>
      </c>
      <c r="E190" s="3" t="s">
        <v>8</v>
      </c>
      <c r="F190" s="3">
        <v>2</v>
      </c>
      <c r="G190" s="3">
        <v>4</v>
      </c>
      <c r="H190" s="3">
        <v>19.260000000000002</v>
      </c>
      <c r="I190" s="3">
        <v>37.5</v>
      </c>
      <c r="J190" s="3">
        <v>122</v>
      </c>
      <c r="N190" s="3" t="s">
        <v>25</v>
      </c>
    </row>
    <row r="191" spans="1:14" x14ac:dyDescent="0.2">
      <c r="A191" s="3">
        <v>30</v>
      </c>
      <c r="B191" s="3">
        <v>3</v>
      </c>
      <c r="C191" s="4">
        <v>43329</v>
      </c>
      <c r="D191" s="3" t="s">
        <v>7</v>
      </c>
      <c r="E191" s="3" t="s">
        <v>8</v>
      </c>
      <c r="F191" s="3">
        <v>2</v>
      </c>
      <c r="G191" s="3">
        <v>5</v>
      </c>
      <c r="H191" s="3">
        <v>19.579999999999998</v>
      </c>
      <c r="I191" s="3">
        <v>37.9</v>
      </c>
      <c r="J191" s="3">
        <v>146</v>
      </c>
      <c r="N191" s="3" t="s">
        <v>25</v>
      </c>
    </row>
    <row r="192" spans="1:14" x14ac:dyDescent="0.2">
      <c r="A192" s="3">
        <v>1</v>
      </c>
      <c r="B192" s="3">
        <v>1</v>
      </c>
      <c r="C192" s="4">
        <v>43271</v>
      </c>
      <c r="D192" s="3" t="s">
        <v>6</v>
      </c>
      <c r="E192" s="3" t="s">
        <v>9</v>
      </c>
      <c r="F192" s="3">
        <v>1</v>
      </c>
      <c r="G192" s="3">
        <v>1</v>
      </c>
      <c r="H192" s="2">
        <v>21</v>
      </c>
      <c r="J192" s="2">
        <v>117</v>
      </c>
      <c r="N192" s="3" t="s">
        <v>25</v>
      </c>
    </row>
    <row r="193" spans="1:14" x14ac:dyDescent="0.2">
      <c r="A193" s="3">
        <v>2</v>
      </c>
      <c r="B193" s="3">
        <v>1</v>
      </c>
      <c r="C193" s="4">
        <v>43271</v>
      </c>
      <c r="D193" s="3" t="s">
        <v>6</v>
      </c>
      <c r="E193" s="3" t="s">
        <v>9</v>
      </c>
      <c r="F193" s="3">
        <v>1</v>
      </c>
      <c r="G193" s="3">
        <v>2</v>
      </c>
      <c r="H193" s="2">
        <v>20</v>
      </c>
      <c r="J193" s="2">
        <v>117</v>
      </c>
      <c r="N193" s="3" t="s">
        <v>25</v>
      </c>
    </row>
    <row r="194" spans="1:14" x14ac:dyDescent="0.2">
      <c r="A194" s="3">
        <v>3</v>
      </c>
      <c r="B194" s="3">
        <v>1</v>
      </c>
      <c r="C194" s="4">
        <v>43271</v>
      </c>
      <c r="D194" s="3" t="s">
        <v>6</v>
      </c>
      <c r="E194" s="3" t="s">
        <v>9</v>
      </c>
      <c r="F194" s="3">
        <v>1</v>
      </c>
      <c r="G194" s="3">
        <v>3</v>
      </c>
      <c r="H194" s="2">
        <v>19</v>
      </c>
      <c r="J194" s="2">
        <v>129</v>
      </c>
      <c r="N194" s="3" t="s">
        <v>25</v>
      </c>
    </row>
    <row r="195" spans="1:14" x14ac:dyDescent="0.2">
      <c r="A195" s="3">
        <v>4</v>
      </c>
      <c r="B195" s="3">
        <v>1</v>
      </c>
      <c r="C195" s="4">
        <v>43271</v>
      </c>
      <c r="D195" s="3" t="s">
        <v>6</v>
      </c>
      <c r="E195" s="3" t="s">
        <v>9</v>
      </c>
      <c r="F195" s="3">
        <v>1</v>
      </c>
      <c r="G195" s="3">
        <v>4</v>
      </c>
      <c r="H195" s="2">
        <v>19</v>
      </c>
      <c r="J195" s="2">
        <v>141</v>
      </c>
      <c r="N195" s="3" t="s">
        <v>25</v>
      </c>
    </row>
    <row r="196" spans="1:14" x14ac:dyDescent="0.2">
      <c r="A196" s="3">
        <v>5</v>
      </c>
      <c r="B196" s="3">
        <v>1</v>
      </c>
      <c r="C196" s="4">
        <v>43271</v>
      </c>
      <c r="D196" s="3" t="s">
        <v>6</v>
      </c>
      <c r="E196" s="3" t="s">
        <v>9</v>
      </c>
      <c r="F196" s="3">
        <v>1</v>
      </c>
      <c r="G196" s="3">
        <v>5</v>
      </c>
      <c r="H196" s="2">
        <v>19</v>
      </c>
      <c r="J196" s="2">
        <v>83</v>
      </c>
      <c r="N196" s="3" t="s">
        <v>25</v>
      </c>
    </row>
    <row r="197" spans="1:14" x14ac:dyDescent="0.2">
      <c r="A197" s="3">
        <v>6</v>
      </c>
      <c r="B197" s="3">
        <v>1</v>
      </c>
      <c r="C197" s="4">
        <v>43271</v>
      </c>
      <c r="D197" s="3" t="s">
        <v>6</v>
      </c>
      <c r="E197" s="3" t="s">
        <v>9</v>
      </c>
      <c r="F197" s="3">
        <v>2</v>
      </c>
      <c r="G197" s="3">
        <v>1</v>
      </c>
      <c r="H197" s="2">
        <v>22</v>
      </c>
      <c r="J197" s="2">
        <v>148</v>
      </c>
      <c r="N197" s="3" t="s">
        <v>25</v>
      </c>
    </row>
    <row r="198" spans="1:14" x14ac:dyDescent="0.2">
      <c r="A198" s="3">
        <v>7</v>
      </c>
      <c r="B198" s="3">
        <v>1</v>
      </c>
      <c r="C198" s="4">
        <v>43271</v>
      </c>
      <c r="D198" s="3" t="s">
        <v>6</v>
      </c>
      <c r="E198" s="3" t="s">
        <v>9</v>
      </c>
      <c r="F198" s="3">
        <v>2</v>
      </c>
      <c r="G198" s="3">
        <v>2</v>
      </c>
      <c r="H198" s="2">
        <v>21</v>
      </c>
      <c r="J198" s="2">
        <v>102</v>
      </c>
      <c r="N198" s="3" t="s">
        <v>25</v>
      </c>
    </row>
    <row r="199" spans="1:14" x14ac:dyDescent="0.2">
      <c r="A199" s="3">
        <v>8</v>
      </c>
      <c r="B199" s="3">
        <v>1</v>
      </c>
      <c r="C199" s="4">
        <v>43271</v>
      </c>
      <c r="D199" s="3" t="s">
        <v>6</v>
      </c>
      <c r="E199" s="3" t="s">
        <v>9</v>
      </c>
      <c r="F199" s="3">
        <v>2</v>
      </c>
      <c r="G199" s="3">
        <v>3</v>
      </c>
      <c r="H199" s="2">
        <v>21</v>
      </c>
      <c r="J199" s="2">
        <v>127</v>
      </c>
      <c r="N199" s="3" t="s">
        <v>25</v>
      </c>
    </row>
    <row r="200" spans="1:14" x14ac:dyDescent="0.2">
      <c r="A200" s="3">
        <v>9</v>
      </c>
      <c r="B200" s="3">
        <v>1</v>
      </c>
      <c r="C200" s="4">
        <v>43271</v>
      </c>
      <c r="D200" s="3" t="s">
        <v>6</v>
      </c>
      <c r="E200" s="3" t="s">
        <v>9</v>
      </c>
      <c r="F200" s="3">
        <v>2</v>
      </c>
      <c r="G200" s="3">
        <v>4</v>
      </c>
      <c r="H200" s="2">
        <v>22</v>
      </c>
      <c r="J200" s="2">
        <v>140</v>
      </c>
      <c r="N200" s="3" t="s">
        <v>25</v>
      </c>
    </row>
    <row r="201" spans="1:14" x14ac:dyDescent="0.2">
      <c r="A201" s="3">
        <v>10</v>
      </c>
      <c r="B201" s="3">
        <v>1</v>
      </c>
      <c r="C201" s="4">
        <v>43271</v>
      </c>
      <c r="D201" s="3" t="s">
        <v>6</v>
      </c>
      <c r="E201" s="3" t="s">
        <v>9</v>
      </c>
      <c r="F201" s="3">
        <v>2</v>
      </c>
      <c r="G201" s="3">
        <v>5</v>
      </c>
      <c r="H201" s="2">
        <v>20</v>
      </c>
      <c r="J201" s="2">
        <v>115</v>
      </c>
      <c r="N201" s="3" t="s">
        <v>25</v>
      </c>
    </row>
    <row r="202" spans="1:14" x14ac:dyDescent="0.2">
      <c r="A202" s="3">
        <v>11</v>
      </c>
      <c r="B202" s="3">
        <v>1</v>
      </c>
      <c r="C202" s="4">
        <v>43271</v>
      </c>
      <c r="D202" s="3" t="s">
        <v>6</v>
      </c>
      <c r="E202" s="3" t="s">
        <v>9</v>
      </c>
      <c r="F202" s="3">
        <v>3</v>
      </c>
      <c r="G202" s="3">
        <v>1</v>
      </c>
      <c r="H202" s="2">
        <v>19</v>
      </c>
      <c r="J202" s="2">
        <v>140</v>
      </c>
      <c r="N202" s="3" t="s">
        <v>25</v>
      </c>
    </row>
    <row r="203" spans="1:14" x14ac:dyDescent="0.2">
      <c r="A203" s="3">
        <v>12</v>
      </c>
      <c r="B203" s="3">
        <v>1</v>
      </c>
      <c r="C203" s="4">
        <v>43271</v>
      </c>
      <c r="D203" s="3" t="s">
        <v>6</v>
      </c>
      <c r="E203" s="3" t="s">
        <v>9</v>
      </c>
      <c r="F203" s="3">
        <v>3</v>
      </c>
      <c r="G203" s="3">
        <v>2</v>
      </c>
      <c r="H203" s="2">
        <v>20</v>
      </c>
      <c r="J203" s="2">
        <v>110</v>
      </c>
      <c r="N203" s="3" t="s">
        <v>25</v>
      </c>
    </row>
    <row r="204" spans="1:14" x14ac:dyDescent="0.2">
      <c r="A204" s="3">
        <v>13</v>
      </c>
      <c r="B204" s="3">
        <v>1</v>
      </c>
      <c r="C204" s="4">
        <v>43271</v>
      </c>
      <c r="D204" s="3" t="s">
        <v>6</v>
      </c>
      <c r="E204" s="3" t="s">
        <v>9</v>
      </c>
      <c r="F204" s="3">
        <v>3</v>
      </c>
      <c r="G204" s="3">
        <v>3</v>
      </c>
      <c r="H204" s="2">
        <v>22</v>
      </c>
      <c r="J204" s="2">
        <v>147</v>
      </c>
      <c r="N204" s="3" t="s">
        <v>25</v>
      </c>
    </row>
    <row r="205" spans="1:14" x14ac:dyDescent="0.2">
      <c r="A205" s="3">
        <v>14</v>
      </c>
      <c r="B205" s="3">
        <v>1</v>
      </c>
      <c r="C205" s="4">
        <v>43271</v>
      </c>
      <c r="D205" s="3" t="s">
        <v>6</v>
      </c>
      <c r="E205" s="3" t="s">
        <v>9</v>
      </c>
      <c r="F205" s="3">
        <v>3</v>
      </c>
      <c r="G205" s="3">
        <v>4</v>
      </c>
      <c r="H205" s="2">
        <v>21</v>
      </c>
      <c r="J205" s="2">
        <v>122</v>
      </c>
      <c r="N205" s="3" t="s">
        <v>25</v>
      </c>
    </row>
    <row r="206" spans="1:14" x14ac:dyDescent="0.2">
      <c r="A206" s="3">
        <v>15</v>
      </c>
      <c r="B206" s="3">
        <v>1</v>
      </c>
      <c r="C206" s="4">
        <v>43271</v>
      </c>
      <c r="D206" s="3" t="s">
        <v>6</v>
      </c>
      <c r="E206" s="3" t="s">
        <v>9</v>
      </c>
      <c r="F206" s="3">
        <v>3</v>
      </c>
      <c r="G206" s="3">
        <v>5</v>
      </c>
      <c r="H206" s="2">
        <v>20</v>
      </c>
      <c r="J206" s="2">
        <v>129</v>
      </c>
      <c r="N206" s="3" t="s">
        <v>25</v>
      </c>
    </row>
    <row r="207" spans="1:14" x14ac:dyDescent="0.2">
      <c r="A207" s="3">
        <v>16</v>
      </c>
      <c r="B207" s="3">
        <v>1</v>
      </c>
      <c r="C207" s="4">
        <v>43271</v>
      </c>
      <c r="D207" s="3" t="s">
        <v>6</v>
      </c>
      <c r="E207" s="3" t="s">
        <v>8</v>
      </c>
      <c r="F207" s="3">
        <v>1</v>
      </c>
      <c r="G207" s="3">
        <v>1</v>
      </c>
      <c r="H207" s="2">
        <v>20</v>
      </c>
      <c r="J207" s="2">
        <v>146</v>
      </c>
      <c r="N207" s="3" t="s">
        <v>25</v>
      </c>
    </row>
    <row r="208" spans="1:14" x14ac:dyDescent="0.2">
      <c r="A208" s="3">
        <v>17</v>
      </c>
      <c r="B208" s="3">
        <v>1</v>
      </c>
      <c r="C208" s="4">
        <v>43271</v>
      </c>
      <c r="D208" s="3" t="s">
        <v>6</v>
      </c>
      <c r="E208" s="3" t="s">
        <v>8</v>
      </c>
      <c r="F208" s="3">
        <v>1</v>
      </c>
      <c r="G208" s="3">
        <v>2</v>
      </c>
      <c r="H208" s="2">
        <v>20</v>
      </c>
      <c r="J208" s="2">
        <v>131</v>
      </c>
      <c r="N208" s="3" t="s">
        <v>25</v>
      </c>
    </row>
    <row r="209" spans="1:14" x14ac:dyDescent="0.2">
      <c r="A209" s="3">
        <v>18</v>
      </c>
      <c r="B209" s="3">
        <v>1</v>
      </c>
      <c r="C209" s="4">
        <v>43271</v>
      </c>
      <c r="D209" s="3" t="s">
        <v>6</v>
      </c>
      <c r="E209" s="3" t="s">
        <v>8</v>
      </c>
      <c r="F209" s="3">
        <v>1</v>
      </c>
      <c r="G209" s="3">
        <v>3</v>
      </c>
      <c r="H209" s="2">
        <v>20</v>
      </c>
      <c r="J209" s="2">
        <v>133</v>
      </c>
      <c r="N209" s="3" t="s">
        <v>25</v>
      </c>
    </row>
    <row r="210" spans="1:14" x14ac:dyDescent="0.2">
      <c r="A210" s="3">
        <v>19</v>
      </c>
      <c r="B210" s="3">
        <v>1</v>
      </c>
      <c r="C210" s="4">
        <v>43271</v>
      </c>
      <c r="D210" s="3" t="s">
        <v>6</v>
      </c>
      <c r="E210" s="3" t="s">
        <v>8</v>
      </c>
      <c r="F210" s="3">
        <v>1</v>
      </c>
      <c r="G210" s="3">
        <v>4</v>
      </c>
      <c r="H210" s="2">
        <v>19</v>
      </c>
      <c r="J210" s="2">
        <v>139</v>
      </c>
      <c r="N210" s="3" t="s">
        <v>25</v>
      </c>
    </row>
    <row r="211" spans="1:14" x14ac:dyDescent="0.2">
      <c r="A211" s="3">
        <v>20</v>
      </c>
      <c r="B211" s="3">
        <v>1</v>
      </c>
      <c r="C211" s="4">
        <v>43271</v>
      </c>
      <c r="D211" s="3" t="s">
        <v>6</v>
      </c>
      <c r="E211" s="3" t="s">
        <v>8</v>
      </c>
      <c r="F211" s="3">
        <v>2</v>
      </c>
      <c r="G211" s="3">
        <v>1</v>
      </c>
      <c r="H211" s="2">
        <v>18</v>
      </c>
      <c r="J211" s="2">
        <v>127</v>
      </c>
      <c r="N211" s="3" t="s">
        <v>25</v>
      </c>
    </row>
    <row r="212" spans="1:14" x14ac:dyDescent="0.2">
      <c r="A212" s="3">
        <v>21</v>
      </c>
      <c r="B212" s="3">
        <v>1</v>
      </c>
      <c r="C212" s="4">
        <v>43271</v>
      </c>
      <c r="D212" s="3" t="s">
        <v>6</v>
      </c>
      <c r="E212" s="3" t="s">
        <v>8</v>
      </c>
      <c r="F212" s="3">
        <v>2</v>
      </c>
      <c r="G212" s="3">
        <v>2</v>
      </c>
      <c r="H212" s="2">
        <v>20</v>
      </c>
      <c r="J212" s="2">
        <v>155</v>
      </c>
      <c r="N212" s="3" t="s">
        <v>25</v>
      </c>
    </row>
    <row r="213" spans="1:14" x14ac:dyDescent="0.2">
      <c r="A213" s="3">
        <v>22</v>
      </c>
      <c r="B213" s="3">
        <v>1</v>
      </c>
      <c r="C213" s="4">
        <v>43271</v>
      </c>
      <c r="D213" s="3" t="s">
        <v>6</v>
      </c>
      <c r="E213" s="3" t="s">
        <v>8</v>
      </c>
      <c r="F213" s="3">
        <v>2</v>
      </c>
      <c r="G213" s="3">
        <v>3</v>
      </c>
      <c r="H213" s="2">
        <v>19</v>
      </c>
      <c r="J213" s="2">
        <v>113</v>
      </c>
      <c r="N213" s="3" t="s">
        <v>25</v>
      </c>
    </row>
    <row r="214" spans="1:14" x14ac:dyDescent="0.2">
      <c r="A214" s="3">
        <v>23</v>
      </c>
      <c r="B214" s="3">
        <v>1</v>
      </c>
      <c r="C214" s="4">
        <v>43271</v>
      </c>
      <c r="D214" s="3" t="s">
        <v>6</v>
      </c>
      <c r="E214" s="3" t="s">
        <v>8</v>
      </c>
      <c r="F214" s="3">
        <v>2</v>
      </c>
      <c r="G214" s="3">
        <v>4</v>
      </c>
      <c r="H214" s="2">
        <v>20</v>
      </c>
      <c r="J214" s="2">
        <v>136</v>
      </c>
      <c r="N214" s="3" t="s">
        <v>25</v>
      </c>
    </row>
    <row r="215" spans="1:14" x14ac:dyDescent="0.2">
      <c r="A215" s="3">
        <v>24</v>
      </c>
      <c r="B215" s="3">
        <v>1</v>
      </c>
      <c r="C215" s="4">
        <v>43271</v>
      </c>
      <c r="D215" s="3" t="s">
        <v>6</v>
      </c>
      <c r="E215" s="3" t="s">
        <v>8</v>
      </c>
      <c r="F215" s="3">
        <v>3</v>
      </c>
      <c r="G215" s="3">
        <v>1</v>
      </c>
      <c r="H215" s="2">
        <v>19</v>
      </c>
      <c r="J215" s="2">
        <v>103</v>
      </c>
      <c r="N215" s="3" t="s">
        <v>25</v>
      </c>
    </row>
    <row r="216" spans="1:14" x14ac:dyDescent="0.2">
      <c r="A216" s="3">
        <v>25</v>
      </c>
      <c r="B216" s="3">
        <v>1</v>
      </c>
      <c r="C216" s="4">
        <v>43271</v>
      </c>
      <c r="D216" s="3" t="s">
        <v>6</v>
      </c>
      <c r="E216" s="3" t="s">
        <v>8</v>
      </c>
      <c r="F216" s="3">
        <v>3</v>
      </c>
      <c r="G216" s="3">
        <v>2</v>
      </c>
      <c r="H216" s="2">
        <v>19</v>
      </c>
      <c r="J216" s="2">
        <v>150</v>
      </c>
      <c r="N216" s="3" t="s">
        <v>25</v>
      </c>
    </row>
    <row r="217" spans="1:14" x14ac:dyDescent="0.2">
      <c r="A217" s="3">
        <v>26</v>
      </c>
      <c r="B217" s="3">
        <v>1</v>
      </c>
      <c r="C217" s="4">
        <v>43271</v>
      </c>
      <c r="D217" s="3" t="s">
        <v>6</v>
      </c>
      <c r="E217" s="3" t="s">
        <v>8</v>
      </c>
      <c r="F217" s="3">
        <v>3</v>
      </c>
      <c r="G217" s="3">
        <v>3</v>
      </c>
      <c r="H217" s="2">
        <v>20</v>
      </c>
      <c r="J217" s="2">
        <v>133</v>
      </c>
      <c r="N217" s="3" t="s">
        <v>25</v>
      </c>
    </row>
    <row r="218" spans="1:14" x14ac:dyDescent="0.2">
      <c r="A218" s="3">
        <v>27</v>
      </c>
      <c r="B218" s="3">
        <v>1</v>
      </c>
      <c r="C218" s="4">
        <v>43271</v>
      </c>
      <c r="D218" s="3" t="s">
        <v>6</v>
      </c>
      <c r="E218" s="3" t="s">
        <v>8</v>
      </c>
      <c r="F218" s="3">
        <v>3</v>
      </c>
      <c r="G218" s="3">
        <v>4</v>
      </c>
      <c r="H218" s="2">
        <v>18</v>
      </c>
      <c r="J218" s="2">
        <v>136</v>
      </c>
      <c r="N218" s="3" t="s">
        <v>25</v>
      </c>
    </row>
    <row r="219" spans="1:14" x14ac:dyDescent="0.2">
      <c r="A219" s="3">
        <v>1</v>
      </c>
      <c r="B219" s="3">
        <v>1</v>
      </c>
      <c r="C219" s="4">
        <v>43277</v>
      </c>
      <c r="D219" s="3" t="s">
        <v>6</v>
      </c>
      <c r="E219" s="3" t="s">
        <v>9</v>
      </c>
      <c r="F219" s="3">
        <v>1</v>
      </c>
      <c r="G219" s="3">
        <v>1</v>
      </c>
      <c r="H219" s="2">
        <v>23</v>
      </c>
      <c r="J219" s="2">
        <v>115</v>
      </c>
      <c r="N219" s="3" t="s">
        <v>25</v>
      </c>
    </row>
    <row r="220" spans="1:14" x14ac:dyDescent="0.2">
      <c r="A220" s="3">
        <v>2</v>
      </c>
      <c r="B220" s="3">
        <v>1</v>
      </c>
      <c r="C220" s="4">
        <v>43277</v>
      </c>
      <c r="D220" s="3" t="s">
        <v>6</v>
      </c>
      <c r="E220" s="3" t="s">
        <v>9</v>
      </c>
      <c r="F220" s="3">
        <v>1</v>
      </c>
      <c r="G220" s="3">
        <v>2</v>
      </c>
      <c r="H220" s="2">
        <v>23</v>
      </c>
      <c r="J220" s="2">
        <v>155</v>
      </c>
      <c r="N220" s="3" t="s">
        <v>25</v>
      </c>
    </row>
    <row r="221" spans="1:14" x14ac:dyDescent="0.2">
      <c r="A221" s="3">
        <v>3</v>
      </c>
      <c r="B221" s="3">
        <v>1</v>
      </c>
      <c r="C221" s="4">
        <v>43277</v>
      </c>
      <c r="D221" s="3" t="s">
        <v>6</v>
      </c>
      <c r="E221" s="3" t="s">
        <v>9</v>
      </c>
      <c r="F221" s="3">
        <v>1</v>
      </c>
      <c r="G221" s="3">
        <v>3</v>
      </c>
      <c r="H221" s="2">
        <v>22</v>
      </c>
      <c r="J221" s="2">
        <v>170</v>
      </c>
      <c r="N221" s="3" t="s">
        <v>25</v>
      </c>
    </row>
    <row r="222" spans="1:14" x14ac:dyDescent="0.2">
      <c r="A222" s="3">
        <v>4</v>
      </c>
      <c r="B222" s="3">
        <v>1</v>
      </c>
      <c r="C222" s="4">
        <v>43277</v>
      </c>
      <c r="D222" s="3" t="s">
        <v>6</v>
      </c>
      <c r="E222" s="3" t="s">
        <v>9</v>
      </c>
      <c r="F222" s="3">
        <v>1</v>
      </c>
      <c r="G222" s="3">
        <v>4</v>
      </c>
      <c r="H222" s="2">
        <v>22</v>
      </c>
      <c r="J222" s="2">
        <v>140</v>
      </c>
      <c r="N222" s="3" t="s">
        <v>25</v>
      </c>
    </row>
    <row r="223" spans="1:14" x14ac:dyDescent="0.2">
      <c r="A223" s="3">
        <v>5</v>
      </c>
      <c r="B223" s="3">
        <v>1</v>
      </c>
      <c r="C223" s="4">
        <v>43277</v>
      </c>
      <c r="D223" s="3" t="s">
        <v>6</v>
      </c>
      <c r="E223" s="3" t="s">
        <v>9</v>
      </c>
      <c r="F223" s="3">
        <v>1</v>
      </c>
      <c r="G223" s="3">
        <v>5</v>
      </c>
      <c r="H223" s="2">
        <v>23</v>
      </c>
      <c r="J223" s="2">
        <v>189</v>
      </c>
      <c r="N223" s="3" t="s">
        <v>25</v>
      </c>
    </row>
    <row r="224" spans="1:14" x14ac:dyDescent="0.2">
      <c r="A224" s="3">
        <v>6</v>
      </c>
      <c r="B224" s="3">
        <v>1</v>
      </c>
      <c r="C224" s="4">
        <v>43277</v>
      </c>
      <c r="D224" s="3" t="s">
        <v>6</v>
      </c>
      <c r="E224" s="3" t="s">
        <v>9</v>
      </c>
      <c r="F224" s="3">
        <v>2</v>
      </c>
      <c r="G224" s="3">
        <v>1</v>
      </c>
      <c r="H224" s="2">
        <v>26</v>
      </c>
      <c r="J224" s="2">
        <v>113</v>
      </c>
      <c r="N224" s="3" t="s">
        <v>25</v>
      </c>
    </row>
    <row r="225" spans="1:14" x14ac:dyDescent="0.2">
      <c r="A225" s="3">
        <v>7</v>
      </c>
      <c r="B225" s="3">
        <v>1</v>
      </c>
      <c r="C225" s="4">
        <v>43277</v>
      </c>
      <c r="D225" s="3" t="s">
        <v>6</v>
      </c>
      <c r="E225" s="3" t="s">
        <v>9</v>
      </c>
      <c r="F225" s="3">
        <v>2</v>
      </c>
      <c r="G225" s="3">
        <v>2</v>
      </c>
      <c r="H225" s="2">
        <v>24</v>
      </c>
      <c r="J225" s="2">
        <v>172</v>
      </c>
      <c r="N225" s="3" t="s">
        <v>25</v>
      </c>
    </row>
    <row r="226" spans="1:14" x14ac:dyDescent="0.2">
      <c r="A226" s="3">
        <v>8</v>
      </c>
      <c r="B226" s="3">
        <v>1</v>
      </c>
      <c r="C226" s="4">
        <v>43277</v>
      </c>
      <c r="D226" s="3" t="s">
        <v>6</v>
      </c>
      <c r="E226" s="3" t="s">
        <v>9</v>
      </c>
      <c r="F226" s="3">
        <v>2</v>
      </c>
      <c r="G226" s="3">
        <v>3</v>
      </c>
      <c r="H226" s="2">
        <v>24</v>
      </c>
      <c r="J226" s="2">
        <v>153</v>
      </c>
      <c r="N226" s="3" t="s">
        <v>25</v>
      </c>
    </row>
    <row r="227" spans="1:14" x14ac:dyDescent="0.2">
      <c r="A227" s="3">
        <v>9</v>
      </c>
      <c r="B227" s="3">
        <v>1</v>
      </c>
      <c r="C227" s="4">
        <v>43277</v>
      </c>
      <c r="D227" s="3" t="s">
        <v>6</v>
      </c>
      <c r="E227" s="3" t="s">
        <v>9</v>
      </c>
      <c r="F227" s="3">
        <v>2</v>
      </c>
      <c r="G227" s="3">
        <v>4</v>
      </c>
      <c r="H227" s="2">
        <v>23</v>
      </c>
      <c r="J227" s="2">
        <v>147</v>
      </c>
      <c r="N227" s="3" t="s">
        <v>25</v>
      </c>
    </row>
    <row r="228" spans="1:14" x14ac:dyDescent="0.2">
      <c r="A228" s="3">
        <v>10</v>
      </c>
      <c r="B228" s="3">
        <v>1</v>
      </c>
      <c r="C228" s="4">
        <v>43277</v>
      </c>
      <c r="D228" s="3" t="s">
        <v>6</v>
      </c>
      <c r="E228" s="3" t="s">
        <v>9</v>
      </c>
      <c r="F228" s="3">
        <v>2</v>
      </c>
      <c r="G228" s="3">
        <v>5</v>
      </c>
      <c r="H228" s="2">
        <v>25</v>
      </c>
      <c r="J228" s="2">
        <v>208</v>
      </c>
      <c r="N228" s="3" t="s">
        <v>25</v>
      </c>
    </row>
    <row r="229" spans="1:14" x14ac:dyDescent="0.2">
      <c r="A229" s="3">
        <v>11</v>
      </c>
      <c r="B229" s="3">
        <v>1</v>
      </c>
      <c r="C229" s="4">
        <v>43277</v>
      </c>
      <c r="D229" s="3" t="s">
        <v>6</v>
      </c>
      <c r="E229" s="3" t="s">
        <v>9</v>
      </c>
      <c r="F229" s="3">
        <v>3</v>
      </c>
      <c r="G229" s="3">
        <v>1</v>
      </c>
      <c r="H229" s="2">
        <v>20</v>
      </c>
      <c r="J229" s="2">
        <v>128</v>
      </c>
      <c r="N229" s="3" t="s">
        <v>25</v>
      </c>
    </row>
    <row r="230" spans="1:14" x14ac:dyDescent="0.2">
      <c r="A230" s="3">
        <v>12</v>
      </c>
      <c r="B230" s="3">
        <v>1</v>
      </c>
      <c r="C230" s="4">
        <v>43277</v>
      </c>
      <c r="D230" s="3" t="s">
        <v>6</v>
      </c>
      <c r="E230" s="3" t="s">
        <v>9</v>
      </c>
      <c r="F230" s="3">
        <v>3</v>
      </c>
      <c r="G230" s="3">
        <v>2</v>
      </c>
      <c r="H230" s="2">
        <v>23</v>
      </c>
      <c r="J230" s="2">
        <v>166</v>
      </c>
      <c r="N230" s="3" t="s">
        <v>25</v>
      </c>
    </row>
    <row r="231" spans="1:14" x14ac:dyDescent="0.2">
      <c r="A231" s="3">
        <v>13</v>
      </c>
      <c r="B231" s="3">
        <v>1</v>
      </c>
      <c r="C231" s="4">
        <v>43277</v>
      </c>
      <c r="D231" s="3" t="s">
        <v>6</v>
      </c>
      <c r="E231" s="3" t="s">
        <v>9</v>
      </c>
      <c r="F231" s="3">
        <v>3</v>
      </c>
      <c r="G231" s="3">
        <v>3</v>
      </c>
      <c r="H231" s="2">
        <v>23</v>
      </c>
      <c r="J231" s="2">
        <v>147</v>
      </c>
      <c r="N231" s="3" t="s">
        <v>25</v>
      </c>
    </row>
    <row r="232" spans="1:14" x14ac:dyDescent="0.2">
      <c r="A232" s="3">
        <v>14</v>
      </c>
      <c r="B232" s="3">
        <v>1</v>
      </c>
      <c r="C232" s="4">
        <v>43277</v>
      </c>
      <c r="D232" s="3" t="s">
        <v>6</v>
      </c>
      <c r="E232" s="3" t="s">
        <v>9</v>
      </c>
      <c r="F232" s="3">
        <v>3</v>
      </c>
      <c r="G232" s="3">
        <v>4</v>
      </c>
      <c r="H232" s="2">
        <v>24</v>
      </c>
      <c r="J232" s="2">
        <v>156</v>
      </c>
      <c r="N232" s="3" t="s">
        <v>25</v>
      </c>
    </row>
    <row r="233" spans="1:14" x14ac:dyDescent="0.2">
      <c r="A233" s="3">
        <v>15</v>
      </c>
      <c r="B233" s="3">
        <v>1</v>
      </c>
      <c r="C233" s="4">
        <v>43277</v>
      </c>
      <c r="D233" s="3" t="s">
        <v>6</v>
      </c>
      <c r="E233" s="3" t="s">
        <v>9</v>
      </c>
      <c r="F233" s="3">
        <v>3</v>
      </c>
      <c r="G233" s="3">
        <v>5</v>
      </c>
      <c r="H233" s="2">
        <v>25</v>
      </c>
      <c r="J233" s="2">
        <v>114</v>
      </c>
      <c r="N233" s="3" t="s">
        <v>25</v>
      </c>
    </row>
    <row r="234" spans="1:14" x14ac:dyDescent="0.2">
      <c r="A234" s="3">
        <v>16</v>
      </c>
      <c r="B234" s="3">
        <v>1</v>
      </c>
      <c r="C234" s="4">
        <v>43277</v>
      </c>
      <c r="D234" s="3" t="s">
        <v>6</v>
      </c>
      <c r="E234" s="3" t="s">
        <v>8</v>
      </c>
      <c r="F234" s="3">
        <v>1</v>
      </c>
      <c r="G234" s="3">
        <v>1</v>
      </c>
      <c r="H234" s="2">
        <v>20</v>
      </c>
      <c r="J234" s="2">
        <v>87</v>
      </c>
      <c r="N234" s="3" t="s">
        <v>25</v>
      </c>
    </row>
    <row r="235" spans="1:14" x14ac:dyDescent="0.2">
      <c r="A235" s="3">
        <v>17</v>
      </c>
      <c r="B235" s="3">
        <v>1</v>
      </c>
      <c r="C235" s="4">
        <v>43277</v>
      </c>
      <c r="D235" s="3" t="s">
        <v>6</v>
      </c>
      <c r="E235" s="3" t="s">
        <v>8</v>
      </c>
      <c r="F235" s="3">
        <v>1</v>
      </c>
      <c r="G235" s="3">
        <v>2</v>
      </c>
      <c r="H235" s="2">
        <v>21</v>
      </c>
      <c r="J235" s="2">
        <v>116</v>
      </c>
      <c r="N235" s="3" t="s">
        <v>25</v>
      </c>
    </row>
    <row r="236" spans="1:14" x14ac:dyDescent="0.2">
      <c r="A236" s="3">
        <v>18</v>
      </c>
      <c r="B236" s="3">
        <v>1</v>
      </c>
      <c r="C236" s="4">
        <v>43277</v>
      </c>
      <c r="D236" s="3" t="s">
        <v>6</v>
      </c>
      <c r="E236" s="3" t="s">
        <v>8</v>
      </c>
      <c r="F236" s="3">
        <v>1</v>
      </c>
      <c r="G236" s="3">
        <v>3</v>
      </c>
      <c r="H236" s="2">
        <v>21</v>
      </c>
      <c r="J236" s="2">
        <v>140</v>
      </c>
      <c r="N236" s="3" t="s">
        <v>25</v>
      </c>
    </row>
    <row r="237" spans="1:14" x14ac:dyDescent="0.2">
      <c r="A237" s="3">
        <v>19</v>
      </c>
      <c r="B237" s="3">
        <v>1</v>
      </c>
      <c r="C237" s="4">
        <v>43277</v>
      </c>
      <c r="D237" s="3" t="s">
        <v>6</v>
      </c>
      <c r="E237" s="3" t="s">
        <v>8</v>
      </c>
      <c r="F237" s="3">
        <v>1</v>
      </c>
      <c r="G237" s="3">
        <v>4</v>
      </c>
      <c r="H237" s="2">
        <v>20</v>
      </c>
      <c r="J237" s="2">
        <v>134</v>
      </c>
      <c r="N237" s="3" t="s">
        <v>25</v>
      </c>
    </row>
    <row r="238" spans="1:14" x14ac:dyDescent="0.2">
      <c r="A238" s="3">
        <v>20</v>
      </c>
      <c r="B238" s="3">
        <v>1</v>
      </c>
      <c r="C238" s="4">
        <v>43277</v>
      </c>
      <c r="D238" s="3" t="s">
        <v>6</v>
      </c>
      <c r="E238" s="3" t="s">
        <v>8</v>
      </c>
      <c r="F238" s="3">
        <v>2</v>
      </c>
      <c r="G238" s="3">
        <v>1</v>
      </c>
      <c r="H238" s="2">
        <v>19</v>
      </c>
      <c r="J238" s="2">
        <v>104</v>
      </c>
      <c r="N238" s="3" t="s">
        <v>25</v>
      </c>
    </row>
    <row r="239" spans="1:14" x14ac:dyDescent="0.2">
      <c r="A239" s="3">
        <v>21</v>
      </c>
      <c r="B239" s="3">
        <v>1</v>
      </c>
      <c r="C239" s="4">
        <v>43277</v>
      </c>
      <c r="D239" s="3" t="s">
        <v>6</v>
      </c>
      <c r="E239" s="3" t="s">
        <v>8</v>
      </c>
      <c r="F239" s="3">
        <v>2</v>
      </c>
      <c r="G239" s="3">
        <v>2</v>
      </c>
      <c r="H239" s="2">
        <v>22</v>
      </c>
      <c r="J239" s="2">
        <v>135</v>
      </c>
      <c r="N239" s="3" t="s">
        <v>25</v>
      </c>
    </row>
    <row r="240" spans="1:14" x14ac:dyDescent="0.2">
      <c r="A240" s="3">
        <v>22</v>
      </c>
      <c r="B240" s="3">
        <v>1</v>
      </c>
      <c r="C240" s="4">
        <v>43277</v>
      </c>
      <c r="D240" s="3" t="s">
        <v>6</v>
      </c>
      <c r="E240" s="3" t="s">
        <v>8</v>
      </c>
      <c r="F240" s="3">
        <v>2</v>
      </c>
      <c r="G240" s="3">
        <v>3</v>
      </c>
      <c r="H240" s="2">
        <v>20</v>
      </c>
      <c r="J240" s="2">
        <v>100</v>
      </c>
      <c r="N240" s="3" t="s">
        <v>25</v>
      </c>
    </row>
    <row r="241" spans="1:14" x14ac:dyDescent="0.2">
      <c r="A241" s="3">
        <v>23</v>
      </c>
      <c r="B241" s="3">
        <v>1</v>
      </c>
      <c r="C241" s="4">
        <v>43277</v>
      </c>
      <c r="D241" s="3" t="s">
        <v>6</v>
      </c>
      <c r="E241" s="3" t="s">
        <v>8</v>
      </c>
      <c r="F241" s="3">
        <v>2</v>
      </c>
      <c r="G241" s="3">
        <v>4</v>
      </c>
      <c r="H241" s="2">
        <v>20</v>
      </c>
      <c r="J241" s="2">
        <v>122</v>
      </c>
      <c r="N241" s="3" t="s">
        <v>25</v>
      </c>
    </row>
    <row r="242" spans="1:14" x14ac:dyDescent="0.2">
      <c r="A242" s="3">
        <v>24</v>
      </c>
      <c r="B242" s="3">
        <v>1</v>
      </c>
      <c r="C242" s="4">
        <v>43277</v>
      </c>
      <c r="D242" s="3" t="s">
        <v>6</v>
      </c>
      <c r="E242" s="3" t="s">
        <v>8</v>
      </c>
      <c r="F242" s="3">
        <v>3</v>
      </c>
      <c r="G242" s="3">
        <v>1</v>
      </c>
      <c r="H242" s="2">
        <v>20</v>
      </c>
      <c r="J242" s="2">
        <v>105</v>
      </c>
      <c r="N242" s="3" t="s">
        <v>25</v>
      </c>
    </row>
    <row r="243" spans="1:14" x14ac:dyDescent="0.2">
      <c r="A243" s="3">
        <v>25</v>
      </c>
      <c r="B243" s="3">
        <v>1</v>
      </c>
      <c r="C243" s="4">
        <v>43277</v>
      </c>
      <c r="D243" s="3" t="s">
        <v>6</v>
      </c>
      <c r="E243" s="3" t="s">
        <v>8</v>
      </c>
      <c r="F243" s="3">
        <v>3</v>
      </c>
      <c r="G243" s="3">
        <v>2</v>
      </c>
      <c r="H243" s="2">
        <v>21</v>
      </c>
      <c r="J243" s="2">
        <v>105</v>
      </c>
      <c r="N243" s="3" t="s">
        <v>25</v>
      </c>
    </row>
    <row r="244" spans="1:14" x14ac:dyDescent="0.2">
      <c r="A244" s="3">
        <v>26</v>
      </c>
      <c r="B244" s="3">
        <v>1</v>
      </c>
      <c r="C244" s="4">
        <v>43277</v>
      </c>
      <c r="D244" s="3" t="s">
        <v>6</v>
      </c>
      <c r="E244" s="3" t="s">
        <v>8</v>
      </c>
      <c r="F244" s="3">
        <v>3</v>
      </c>
      <c r="G244" s="3">
        <v>3</v>
      </c>
      <c r="H244" s="2">
        <v>22</v>
      </c>
      <c r="J244" s="2">
        <v>94</v>
      </c>
      <c r="N244" s="3" t="s">
        <v>25</v>
      </c>
    </row>
    <row r="245" spans="1:14" x14ac:dyDescent="0.2">
      <c r="A245" s="3">
        <v>27</v>
      </c>
      <c r="B245" s="3">
        <v>1</v>
      </c>
      <c r="C245" s="4">
        <v>43277</v>
      </c>
      <c r="D245" s="3" t="s">
        <v>6</v>
      </c>
      <c r="E245" s="3" t="s">
        <v>8</v>
      </c>
      <c r="F245" s="3">
        <v>3</v>
      </c>
      <c r="G245" s="3">
        <v>4</v>
      </c>
      <c r="H245" s="2">
        <v>19</v>
      </c>
      <c r="J245" s="2">
        <v>129</v>
      </c>
      <c r="N245" s="3" t="s">
        <v>25</v>
      </c>
    </row>
    <row r="246" spans="1:14" x14ac:dyDescent="0.2">
      <c r="A246" s="3">
        <v>1</v>
      </c>
      <c r="B246" s="3">
        <v>1</v>
      </c>
      <c r="C246" s="4">
        <v>43284</v>
      </c>
      <c r="D246" s="3" t="s">
        <v>6</v>
      </c>
      <c r="E246" s="3" t="s">
        <v>9</v>
      </c>
      <c r="F246" s="3">
        <v>1</v>
      </c>
      <c r="G246" s="3">
        <v>1</v>
      </c>
      <c r="H246" s="2">
        <v>24.9</v>
      </c>
      <c r="J246" s="2">
        <v>165</v>
      </c>
      <c r="N246" s="3" t="s">
        <v>25</v>
      </c>
    </row>
    <row r="247" spans="1:14" x14ac:dyDescent="0.2">
      <c r="A247" s="3">
        <v>2</v>
      </c>
      <c r="B247" s="3">
        <v>1</v>
      </c>
      <c r="C247" s="4">
        <v>43284</v>
      </c>
      <c r="D247" s="3" t="s">
        <v>6</v>
      </c>
      <c r="E247" s="3" t="s">
        <v>9</v>
      </c>
      <c r="F247" s="3">
        <v>1</v>
      </c>
      <c r="G247" s="3">
        <v>2</v>
      </c>
      <c r="H247" s="2">
        <v>25.58</v>
      </c>
      <c r="J247" s="2">
        <v>132</v>
      </c>
      <c r="N247" s="3" t="s">
        <v>25</v>
      </c>
    </row>
    <row r="248" spans="1:14" x14ac:dyDescent="0.2">
      <c r="A248" s="3">
        <v>3</v>
      </c>
      <c r="B248" s="3">
        <v>1</v>
      </c>
      <c r="C248" s="4">
        <v>43284</v>
      </c>
      <c r="D248" s="3" t="s">
        <v>6</v>
      </c>
      <c r="E248" s="3" t="s">
        <v>9</v>
      </c>
      <c r="F248" s="3">
        <v>1</v>
      </c>
      <c r="G248" s="3">
        <v>3</v>
      </c>
      <c r="H248" s="2">
        <v>25.3</v>
      </c>
      <c r="J248" s="2">
        <v>155</v>
      </c>
      <c r="N248" s="3" t="s">
        <v>25</v>
      </c>
    </row>
    <row r="249" spans="1:14" x14ac:dyDescent="0.2">
      <c r="A249" s="3">
        <v>4</v>
      </c>
      <c r="B249" s="3">
        <v>1</v>
      </c>
      <c r="C249" s="4">
        <v>43284</v>
      </c>
      <c r="D249" s="3" t="s">
        <v>6</v>
      </c>
      <c r="E249" s="3" t="s">
        <v>9</v>
      </c>
      <c r="F249" s="3">
        <v>1</v>
      </c>
      <c r="G249" s="3">
        <v>4</v>
      </c>
      <c r="H249" s="2">
        <v>24.85</v>
      </c>
      <c r="J249" s="2">
        <v>148</v>
      </c>
      <c r="N249" s="3" t="s">
        <v>25</v>
      </c>
    </row>
    <row r="250" spans="1:14" x14ac:dyDescent="0.2">
      <c r="A250" s="3">
        <v>5</v>
      </c>
      <c r="B250" s="3">
        <v>1</v>
      </c>
      <c r="C250" s="4">
        <v>43284</v>
      </c>
      <c r="D250" s="3" t="s">
        <v>6</v>
      </c>
      <c r="E250" s="3" t="s">
        <v>9</v>
      </c>
      <c r="F250" s="3">
        <v>1</v>
      </c>
      <c r="G250" s="3">
        <v>5</v>
      </c>
      <c r="H250" s="2">
        <v>26.93</v>
      </c>
      <c r="J250" s="2">
        <v>142</v>
      </c>
      <c r="N250" s="3" t="s">
        <v>25</v>
      </c>
    </row>
    <row r="251" spans="1:14" x14ac:dyDescent="0.2">
      <c r="A251" s="3">
        <v>6</v>
      </c>
      <c r="B251" s="3">
        <v>1</v>
      </c>
      <c r="C251" s="4">
        <v>43284</v>
      </c>
      <c r="D251" s="3" t="s">
        <v>6</v>
      </c>
      <c r="E251" s="3" t="s">
        <v>9</v>
      </c>
      <c r="F251" s="3">
        <v>2</v>
      </c>
      <c r="G251" s="3">
        <v>1</v>
      </c>
      <c r="H251" s="2">
        <v>30.33</v>
      </c>
      <c r="J251" s="2">
        <v>160</v>
      </c>
      <c r="N251" s="3" t="s">
        <v>25</v>
      </c>
    </row>
    <row r="252" spans="1:14" x14ac:dyDescent="0.2">
      <c r="A252" s="3">
        <v>7</v>
      </c>
      <c r="B252" s="3">
        <v>1</v>
      </c>
      <c r="C252" s="4">
        <v>43284</v>
      </c>
      <c r="D252" s="3" t="s">
        <v>6</v>
      </c>
      <c r="E252" s="3" t="s">
        <v>9</v>
      </c>
      <c r="F252" s="3">
        <v>2</v>
      </c>
      <c r="G252" s="3">
        <v>2</v>
      </c>
      <c r="H252" s="2">
        <v>24.83</v>
      </c>
      <c r="J252" s="2">
        <v>90</v>
      </c>
      <c r="N252" s="3" t="s">
        <v>25</v>
      </c>
    </row>
    <row r="253" spans="1:14" x14ac:dyDescent="0.2">
      <c r="A253" s="3">
        <v>8</v>
      </c>
      <c r="B253" s="3">
        <v>1</v>
      </c>
      <c r="C253" s="4">
        <v>43284</v>
      </c>
      <c r="D253" s="3" t="s">
        <v>6</v>
      </c>
      <c r="E253" s="3" t="s">
        <v>9</v>
      </c>
      <c r="F253" s="3">
        <v>2</v>
      </c>
      <c r="G253" s="3">
        <v>3</v>
      </c>
      <c r="H253" s="2">
        <v>26.99</v>
      </c>
      <c r="J253" s="2">
        <v>148</v>
      </c>
      <c r="N253" s="3" t="s">
        <v>25</v>
      </c>
    </row>
    <row r="254" spans="1:14" x14ac:dyDescent="0.2">
      <c r="A254" s="3">
        <v>9</v>
      </c>
      <c r="B254" s="3">
        <v>1</v>
      </c>
      <c r="C254" s="4">
        <v>43284</v>
      </c>
      <c r="D254" s="3" t="s">
        <v>6</v>
      </c>
      <c r="E254" s="3" t="s">
        <v>9</v>
      </c>
      <c r="F254" s="3">
        <v>2</v>
      </c>
      <c r="G254" s="3">
        <v>4</v>
      </c>
      <c r="H254" s="2">
        <v>26.65</v>
      </c>
      <c r="J254" s="2">
        <v>166</v>
      </c>
      <c r="N254" s="3" t="s">
        <v>25</v>
      </c>
    </row>
    <row r="255" spans="1:14" x14ac:dyDescent="0.2">
      <c r="A255" s="3">
        <v>10</v>
      </c>
      <c r="B255" s="3">
        <v>1</v>
      </c>
      <c r="C255" s="4">
        <v>43284</v>
      </c>
      <c r="D255" s="3" t="s">
        <v>6</v>
      </c>
      <c r="E255" s="3" t="s">
        <v>9</v>
      </c>
      <c r="F255" s="3">
        <v>2</v>
      </c>
      <c r="G255" s="3">
        <v>5</v>
      </c>
      <c r="H255" s="2">
        <v>22.11</v>
      </c>
      <c r="J255" s="2">
        <v>128</v>
      </c>
      <c r="N255" s="3" t="s">
        <v>25</v>
      </c>
    </row>
    <row r="256" spans="1:14" x14ac:dyDescent="0.2">
      <c r="A256" s="3">
        <v>11</v>
      </c>
      <c r="B256" s="3">
        <v>1</v>
      </c>
      <c r="C256" s="4">
        <v>43284</v>
      </c>
      <c r="D256" s="3" t="s">
        <v>6</v>
      </c>
      <c r="E256" s="3" t="s">
        <v>9</v>
      </c>
      <c r="F256" s="3">
        <v>3</v>
      </c>
      <c r="G256" s="3">
        <v>1</v>
      </c>
      <c r="H256" s="2">
        <v>20.89</v>
      </c>
      <c r="J256" s="2">
        <v>120</v>
      </c>
      <c r="N256" s="3" t="s">
        <v>25</v>
      </c>
    </row>
    <row r="257" spans="1:14" x14ac:dyDescent="0.2">
      <c r="A257" s="3">
        <v>12</v>
      </c>
      <c r="B257" s="3">
        <v>1</v>
      </c>
      <c r="C257" s="4">
        <v>43284</v>
      </c>
      <c r="D257" s="3" t="s">
        <v>6</v>
      </c>
      <c r="E257" s="3" t="s">
        <v>9</v>
      </c>
      <c r="F257" s="3">
        <v>3</v>
      </c>
      <c r="G257" s="3">
        <v>2</v>
      </c>
      <c r="H257" s="2">
        <v>24.56</v>
      </c>
      <c r="J257" s="2">
        <v>105</v>
      </c>
      <c r="N257" s="3" t="s">
        <v>25</v>
      </c>
    </row>
    <row r="258" spans="1:14" x14ac:dyDescent="0.2">
      <c r="A258" s="3">
        <v>13</v>
      </c>
      <c r="B258" s="3">
        <v>1</v>
      </c>
      <c r="C258" s="4">
        <v>43284</v>
      </c>
      <c r="D258" s="3" t="s">
        <v>6</v>
      </c>
      <c r="E258" s="3" t="s">
        <v>9</v>
      </c>
      <c r="F258" s="3">
        <v>3</v>
      </c>
      <c r="G258" s="3">
        <v>3</v>
      </c>
      <c r="H258" s="2">
        <v>27.01</v>
      </c>
      <c r="J258" s="2">
        <v>115</v>
      </c>
      <c r="N258" s="3" t="s">
        <v>25</v>
      </c>
    </row>
    <row r="259" spans="1:14" x14ac:dyDescent="0.2">
      <c r="A259" s="3">
        <v>14</v>
      </c>
      <c r="B259" s="3">
        <v>1</v>
      </c>
      <c r="C259" s="4">
        <v>43284</v>
      </c>
      <c r="D259" s="3" t="s">
        <v>6</v>
      </c>
      <c r="E259" s="3" t="s">
        <v>9</v>
      </c>
      <c r="F259" s="3">
        <v>3</v>
      </c>
      <c r="G259" s="3">
        <v>4</v>
      </c>
      <c r="H259" s="2">
        <v>22.08</v>
      </c>
      <c r="J259" s="2">
        <v>123</v>
      </c>
      <c r="N259" s="3" t="s">
        <v>25</v>
      </c>
    </row>
    <row r="260" spans="1:14" x14ac:dyDescent="0.2">
      <c r="A260" s="3">
        <v>15</v>
      </c>
      <c r="B260" s="3">
        <v>1</v>
      </c>
      <c r="C260" s="4">
        <v>43284</v>
      </c>
      <c r="D260" s="3" t="s">
        <v>6</v>
      </c>
      <c r="E260" s="3" t="s">
        <v>9</v>
      </c>
      <c r="F260" s="3">
        <v>3</v>
      </c>
      <c r="G260" s="3">
        <v>5</v>
      </c>
      <c r="H260" s="2">
        <v>24.75</v>
      </c>
      <c r="J260" s="2">
        <v>144</v>
      </c>
      <c r="N260" s="3" t="s">
        <v>25</v>
      </c>
    </row>
    <row r="261" spans="1:14" x14ac:dyDescent="0.2">
      <c r="A261" s="3">
        <v>16</v>
      </c>
      <c r="B261" s="3">
        <v>1</v>
      </c>
      <c r="C261" s="4">
        <v>43284</v>
      </c>
      <c r="D261" s="3" t="s">
        <v>6</v>
      </c>
      <c r="E261" s="3" t="s">
        <v>8</v>
      </c>
      <c r="F261" s="3">
        <v>1</v>
      </c>
      <c r="G261" s="3">
        <v>1</v>
      </c>
      <c r="H261" s="2">
        <v>21.49</v>
      </c>
      <c r="J261" s="2">
        <v>88</v>
      </c>
      <c r="N261" s="3" t="s">
        <v>25</v>
      </c>
    </row>
    <row r="262" spans="1:14" x14ac:dyDescent="0.2">
      <c r="A262" s="3">
        <v>17</v>
      </c>
      <c r="B262" s="3">
        <v>1</v>
      </c>
      <c r="C262" s="4">
        <v>43284</v>
      </c>
      <c r="D262" s="3" t="s">
        <v>6</v>
      </c>
      <c r="E262" s="3" t="s">
        <v>8</v>
      </c>
      <c r="F262" s="3">
        <v>1</v>
      </c>
      <c r="G262" s="3">
        <v>2</v>
      </c>
      <c r="H262" s="2">
        <v>21.39</v>
      </c>
      <c r="J262" s="2">
        <v>116</v>
      </c>
      <c r="N262" s="3" t="s">
        <v>25</v>
      </c>
    </row>
    <row r="263" spans="1:14" x14ac:dyDescent="0.2">
      <c r="A263" s="3">
        <v>18</v>
      </c>
      <c r="B263" s="3">
        <v>1</v>
      </c>
      <c r="C263" s="4">
        <v>43284</v>
      </c>
      <c r="D263" s="3" t="s">
        <v>6</v>
      </c>
      <c r="E263" s="3" t="s">
        <v>8</v>
      </c>
      <c r="F263" s="3">
        <v>1</v>
      </c>
      <c r="G263" s="3">
        <v>3</v>
      </c>
      <c r="H263" s="2">
        <v>23.24</v>
      </c>
      <c r="J263" s="2">
        <v>122</v>
      </c>
      <c r="N263" s="3" t="s">
        <v>25</v>
      </c>
    </row>
    <row r="264" spans="1:14" x14ac:dyDescent="0.2">
      <c r="A264" s="3">
        <v>19</v>
      </c>
      <c r="B264" s="3">
        <v>1</v>
      </c>
      <c r="C264" s="4">
        <v>43284</v>
      </c>
      <c r="D264" s="3" t="s">
        <v>6</v>
      </c>
      <c r="E264" s="3" t="s">
        <v>8</v>
      </c>
      <c r="F264" s="3">
        <v>1</v>
      </c>
      <c r="G264" s="3">
        <v>4</v>
      </c>
      <c r="H264" s="2">
        <v>20.89</v>
      </c>
      <c r="J264" s="2">
        <v>129</v>
      </c>
      <c r="N264" s="3" t="s">
        <v>25</v>
      </c>
    </row>
    <row r="265" spans="1:14" x14ac:dyDescent="0.2">
      <c r="A265" s="3">
        <v>20</v>
      </c>
      <c r="B265" s="3">
        <v>1</v>
      </c>
      <c r="C265" s="4">
        <v>43284</v>
      </c>
      <c r="D265" s="3" t="s">
        <v>6</v>
      </c>
      <c r="E265" s="3" t="s">
        <v>8</v>
      </c>
      <c r="F265" s="3">
        <v>2</v>
      </c>
      <c r="G265" s="3">
        <v>1</v>
      </c>
      <c r="H265" s="2">
        <v>20.32</v>
      </c>
      <c r="J265" s="2">
        <v>112</v>
      </c>
      <c r="N265" s="3" t="s">
        <v>25</v>
      </c>
    </row>
    <row r="266" spans="1:14" x14ac:dyDescent="0.2">
      <c r="A266" s="3">
        <v>21</v>
      </c>
      <c r="B266" s="3">
        <v>1</v>
      </c>
      <c r="C266" s="4">
        <v>43284</v>
      </c>
      <c r="D266" s="3" t="s">
        <v>6</v>
      </c>
      <c r="E266" s="3" t="s">
        <v>8</v>
      </c>
      <c r="F266" s="3">
        <v>2</v>
      </c>
      <c r="G266" s="3">
        <v>2</v>
      </c>
      <c r="H266" s="2">
        <v>23.9</v>
      </c>
      <c r="J266" s="2">
        <v>100</v>
      </c>
      <c r="N266" s="3" t="s">
        <v>25</v>
      </c>
    </row>
    <row r="267" spans="1:14" x14ac:dyDescent="0.2">
      <c r="A267" s="3">
        <v>22</v>
      </c>
      <c r="B267" s="3">
        <v>1</v>
      </c>
      <c r="C267" s="4">
        <v>43284</v>
      </c>
      <c r="D267" s="3" t="s">
        <v>6</v>
      </c>
      <c r="E267" s="3" t="s">
        <v>8</v>
      </c>
      <c r="F267" s="3">
        <v>2</v>
      </c>
      <c r="G267" s="3">
        <v>3</v>
      </c>
      <c r="H267" s="2">
        <v>20.88</v>
      </c>
      <c r="J267" s="2">
        <v>99</v>
      </c>
      <c r="N267" s="3" t="s">
        <v>25</v>
      </c>
    </row>
    <row r="268" spans="1:14" x14ac:dyDescent="0.2">
      <c r="A268" s="3">
        <v>23</v>
      </c>
      <c r="B268" s="3">
        <v>1</v>
      </c>
      <c r="C268" s="4">
        <v>43284</v>
      </c>
      <c r="D268" s="3" t="s">
        <v>6</v>
      </c>
      <c r="E268" s="3" t="s">
        <v>8</v>
      </c>
      <c r="F268" s="3">
        <v>2</v>
      </c>
      <c r="G268" s="3">
        <v>4</v>
      </c>
      <c r="H268" s="2">
        <v>23.05</v>
      </c>
      <c r="J268" s="2">
        <v>153</v>
      </c>
      <c r="N268" s="3" t="s">
        <v>25</v>
      </c>
    </row>
    <row r="269" spans="1:14" x14ac:dyDescent="0.2">
      <c r="A269" s="3">
        <v>24</v>
      </c>
      <c r="B269" s="3">
        <v>1</v>
      </c>
      <c r="C269" s="4">
        <v>43284</v>
      </c>
      <c r="D269" s="3" t="s">
        <v>6</v>
      </c>
      <c r="E269" s="3" t="s">
        <v>8</v>
      </c>
      <c r="F269" s="3">
        <v>3</v>
      </c>
      <c r="G269" s="3">
        <v>1</v>
      </c>
      <c r="H269" s="2">
        <v>20.03</v>
      </c>
      <c r="J269" s="2">
        <v>85</v>
      </c>
      <c r="N269" s="3" t="s">
        <v>25</v>
      </c>
    </row>
    <row r="270" spans="1:14" x14ac:dyDescent="0.2">
      <c r="A270" s="3">
        <v>25</v>
      </c>
      <c r="B270" s="3">
        <v>1</v>
      </c>
      <c r="C270" s="4">
        <v>43284</v>
      </c>
      <c r="D270" s="3" t="s">
        <v>6</v>
      </c>
      <c r="E270" s="3" t="s">
        <v>8</v>
      </c>
      <c r="F270" s="3">
        <v>3</v>
      </c>
      <c r="G270" s="3">
        <v>2</v>
      </c>
      <c r="H270" s="2">
        <v>20.48</v>
      </c>
      <c r="J270" s="2">
        <v>120</v>
      </c>
      <c r="N270" s="3" t="s">
        <v>25</v>
      </c>
    </row>
    <row r="271" spans="1:14" x14ac:dyDescent="0.2">
      <c r="A271" s="3">
        <v>26</v>
      </c>
      <c r="B271" s="3">
        <v>1</v>
      </c>
      <c r="C271" s="4">
        <v>43284</v>
      </c>
      <c r="D271" s="3" t="s">
        <v>6</v>
      </c>
      <c r="E271" s="3" t="s">
        <v>8</v>
      </c>
      <c r="F271" s="3">
        <v>3</v>
      </c>
      <c r="G271" s="3">
        <v>3</v>
      </c>
      <c r="H271" s="2">
        <v>24.3</v>
      </c>
      <c r="J271" s="2">
        <v>145</v>
      </c>
      <c r="N271" s="3" t="s">
        <v>25</v>
      </c>
    </row>
    <row r="272" spans="1:14" x14ac:dyDescent="0.2">
      <c r="A272" s="3">
        <v>27</v>
      </c>
      <c r="B272" s="3">
        <v>1</v>
      </c>
      <c r="C272" s="4">
        <v>43284</v>
      </c>
      <c r="D272" s="3" t="s">
        <v>6</v>
      </c>
      <c r="E272" s="3" t="s">
        <v>8</v>
      </c>
      <c r="F272" s="3">
        <v>3</v>
      </c>
      <c r="G272" s="3">
        <v>4</v>
      </c>
      <c r="H272" s="2">
        <v>19.579999999999998</v>
      </c>
      <c r="J272" s="2">
        <v>135</v>
      </c>
      <c r="N272" s="3" t="s">
        <v>25</v>
      </c>
    </row>
    <row r="273" spans="1:14" x14ac:dyDescent="0.2">
      <c r="A273" s="3">
        <v>1</v>
      </c>
      <c r="B273" s="3">
        <v>1</v>
      </c>
      <c r="C273" s="4">
        <v>43292</v>
      </c>
      <c r="D273" s="3" t="s">
        <v>6</v>
      </c>
      <c r="E273" s="3" t="s">
        <v>9</v>
      </c>
      <c r="F273" s="3">
        <v>1</v>
      </c>
      <c r="G273" s="3">
        <v>1</v>
      </c>
      <c r="H273" s="2">
        <v>29.38</v>
      </c>
      <c r="J273" s="2">
        <v>163</v>
      </c>
      <c r="N273" s="3" t="s">
        <v>25</v>
      </c>
    </row>
    <row r="274" spans="1:14" x14ac:dyDescent="0.2">
      <c r="A274" s="3">
        <v>2</v>
      </c>
      <c r="B274" s="3">
        <v>1</v>
      </c>
      <c r="C274" s="4">
        <v>43292</v>
      </c>
      <c r="D274" s="3" t="s">
        <v>6</v>
      </c>
      <c r="E274" s="3" t="s">
        <v>9</v>
      </c>
      <c r="F274" s="3">
        <v>1</v>
      </c>
      <c r="G274" s="3">
        <v>2</v>
      </c>
      <c r="H274" s="2">
        <v>28.89</v>
      </c>
      <c r="J274" s="2">
        <v>153</v>
      </c>
      <c r="N274" s="3" t="s">
        <v>25</v>
      </c>
    </row>
    <row r="275" spans="1:14" x14ac:dyDescent="0.2">
      <c r="A275" s="3">
        <v>3</v>
      </c>
      <c r="B275" s="3">
        <v>1</v>
      </c>
      <c r="C275" s="4">
        <v>43292</v>
      </c>
      <c r="D275" s="3" t="s">
        <v>6</v>
      </c>
      <c r="E275" s="3" t="s">
        <v>9</v>
      </c>
      <c r="F275" s="3">
        <v>1</v>
      </c>
      <c r="G275" s="3">
        <v>3</v>
      </c>
      <c r="H275" s="2">
        <v>25.86</v>
      </c>
      <c r="J275" s="2">
        <v>167</v>
      </c>
      <c r="N275" s="3" t="s">
        <v>25</v>
      </c>
    </row>
    <row r="276" spans="1:14" x14ac:dyDescent="0.2">
      <c r="A276" s="3">
        <v>4</v>
      </c>
      <c r="B276" s="3">
        <v>1</v>
      </c>
      <c r="C276" s="4">
        <v>43292</v>
      </c>
      <c r="D276" s="3" t="s">
        <v>6</v>
      </c>
      <c r="E276" s="3" t="s">
        <v>9</v>
      </c>
      <c r="F276" s="3">
        <v>1</v>
      </c>
      <c r="G276" s="3">
        <v>4</v>
      </c>
      <c r="H276" s="2">
        <v>25.88</v>
      </c>
      <c r="J276" s="2">
        <v>181</v>
      </c>
      <c r="N276" s="3" t="s">
        <v>25</v>
      </c>
    </row>
    <row r="277" spans="1:14" x14ac:dyDescent="0.2">
      <c r="A277" s="3">
        <v>5</v>
      </c>
      <c r="B277" s="3">
        <v>1</v>
      </c>
      <c r="C277" s="4">
        <v>43292</v>
      </c>
      <c r="D277" s="3" t="s">
        <v>6</v>
      </c>
      <c r="E277" s="3" t="s">
        <v>9</v>
      </c>
      <c r="F277" s="3">
        <v>1</v>
      </c>
      <c r="G277" s="3">
        <v>5</v>
      </c>
      <c r="H277" s="2">
        <v>26.09</v>
      </c>
      <c r="J277" s="2">
        <v>174</v>
      </c>
      <c r="N277" s="3" t="s">
        <v>25</v>
      </c>
    </row>
    <row r="278" spans="1:14" x14ac:dyDescent="0.2">
      <c r="A278" s="3">
        <v>6</v>
      </c>
      <c r="B278" s="3">
        <v>1</v>
      </c>
      <c r="C278" s="4">
        <v>43292</v>
      </c>
      <c r="D278" s="3" t="s">
        <v>6</v>
      </c>
      <c r="E278" s="3" t="s">
        <v>9</v>
      </c>
      <c r="F278" s="3">
        <v>2</v>
      </c>
      <c r="G278" s="3">
        <v>1</v>
      </c>
      <c r="H278" s="2">
        <v>32.92</v>
      </c>
      <c r="J278" s="2">
        <v>205</v>
      </c>
      <c r="N278" s="3" t="s">
        <v>25</v>
      </c>
    </row>
    <row r="279" spans="1:14" x14ac:dyDescent="0.2">
      <c r="A279" s="3">
        <v>7</v>
      </c>
      <c r="B279" s="3">
        <v>1</v>
      </c>
      <c r="C279" s="4">
        <v>43292</v>
      </c>
      <c r="D279" s="3" t="s">
        <v>6</v>
      </c>
      <c r="E279" s="3" t="s">
        <v>9</v>
      </c>
      <c r="F279" s="3">
        <v>2</v>
      </c>
      <c r="G279" s="3">
        <v>2</v>
      </c>
      <c r="H279" s="2">
        <v>25.43</v>
      </c>
      <c r="J279" s="2">
        <v>126</v>
      </c>
      <c r="N279" s="3" t="s">
        <v>25</v>
      </c>
    </row>
    <row r="280" spans="1:14" x14ac:dyDescent="0.2">
      <c r="A280" s="3">
        <v>8</v>
      </c>
      <c r="B280" s="3">
        <v>1</v>
      </c>
      <c r="C280" s="4">
        <v>43292</v>
      </c>
      <c r="D280" s="3" t="s">
        <v>6</v>
      </c>
      <c r="E280" s="3" t="s">
        <v>9</v>
      </c>
      <c r="F280" s="3">
        <v>2</v>
      </c>
      <c r="G280" s="3">
        <v>3</v>
      </c>
      <c r="H280" s="2">
        <v>27.4</v>
      </c>
      <c r="J280" s="2">
        <v>181</v>
      </c>
      <c r="N280" s="3" t="s">
        <v>25</v>
      </c>
    </row>
    <row r="281" spans="1:14" x14ac:dyDescent="0.2">
      <c r="A281" s="3">
        <v>9</v>
      </c>
      <c r="B281" s="3">
        <v>1</v>
      </c>
      <c r="C281" s="4">
        <v>43292</v>
      </c>
      <c r="D281" s="3" t="s">
        <v>6</v>
      </c>
      <c r="E281" s="3" t="s">
        <v>9</v>
      </c>
      <c r="F281" s="3">
        <v>2</v>
      </c>
      <c r="G281" s="3">
        <v>4</v>
      </c>
      <c r="H281" s="2">
        <v>29.63</v>
      </c>
      <c r="J281" s="2">
        <v>179</v>
      </c>
      <c r="N281" s="3" t="s">
        <v>25</v>
      </c>
    </row>
    <row r="282" spans="1:14" x14ac:dyDescent="0.2">
      <c r="A282" s="3">
        <v>10</v>
      </c>
      <c r="B282" s="3">
        <v>1</v>
      </c>
      <c r="C282" s="4">
        <v>43292</v>
      </c>
      <c r="D282" s="3" t="s">
        <v>6</v>
      </c>
      <c r="E282" s="3" t="s">
        <v>9</v>
      </c>
      <c r="F282" s="3">
        <v>2</v>
      </c>
      <c r="G282" s="3">
        <v>5</v>
      </c>
      <c r="H282" s="2">
        <v>23.4</v>
      </c>
      <c r="J282" s="2">
        <v>150</v>
      </c>
      <c r="N282" s="3" t="s">
        <v>25</v>
      </c>
    </row>
    <row r="283" spans="1:14" x14ac:dyDescent="0.2">
      <c r="A283" s="3">
        <v>11</v>
      </c>
      <c r="B283" s="3">
        <v>1</v>
      </c>
      <c r="C283" s="4">
        <v>43292</v>
      </c>
      <c r="D283" s="3" t="s">
        <v>6</v>
      </c>
      <c r="E283" s="3" t="s">
        <v>9</v>
      </c>
      <c r="F283" s="3">
        <v>3</v>
      </c>
      <c r="G283" s="3">
        <v>1</v>
      </c>
      <c r="H283" s="2">
        <v>21.88</v>
      </c>
      <c r="J283" s="2">
        <v>176</v>
      </c>
      <c r="N283" s="3" t="s">
        <v>25</v>
      </c>
    </row>
    <row r="284" spans="1:14" x14ac:dyDescent="0.2">
      <c r="A284" s="3">
        <v>12</v>
      </c>
      <c r="B284" s="3">
        <v>1</v>
      </c>
      <c r="C284" s="4">
        <v>43292</v>
      </c>
      <c r="D284" s="3" t="s">
        <v>6</v>
      </c>
      <c r="E284" s="3" t="s">
        <v>9</v>
      </c>
      <c r="F284" s="3">
        <v>3</v>
      </c>
      <c r="G284" s="3">
        <v>2</v>
      </c>
      <c r="H284" s="2">
        <v>24.89</v>
      </c>
      <c r="J284" s="2">
        <v>136</v>
      </c>
      <c r="N284" s="3" t="s">
        <v>25</v>
      </c>
    </row>
    <row r="285" spans="1:14" x14ac:dyDescent="0.2">
      <c r="A285" s="3">
        <v>13</v>
      </c>
      <c r="B285" s="3">
        <v>1</v>
      </c>
      <c r="C285" s="4">
        <v>43292</v>
      </c>
      <c r="D285" s="3" t="s">
        <v>6</v>
      </c>
      <c r="E285" s="3" t="s">
        <v>9</v>
      </c>
      <c r="F285" s="3">
        <v>3</v>
      </c>
      <c r="G285" s="3">
        <v>3</v>
      </c>
      <c r="H285" s="2">
        <v>29.06</v>
      </c>
      <c r="J285" s="2">
        <v>185</v>
      </c>
      <c r="N285" s="3" t="s">
        <v>25</v>
      </c>
    </row>
    <row r="286" spans="1:14" x14ac:dyDescent="0.2">
      <c r="A286" s="3">
        <v>14</v>
      </c>
      <c r="B286" s="3">
        <v>1</v>
      </c>
      <c r="C286" s="4">
        <v>43292</v>
      </c>
      <c r="D286" s="3" t="s">
        <v>6</v>
      </c>
      <c r="E286" s="3" t="s">
        <v>9</v>
      </c>
      <c r="F286" s="3">
        <v>3</v>
      </c>
      <c r="G286" s="3">
        <v>4</v>
      </c>
      <c r="H286" s="2">
        <v>24.23</v>
      </c>
      <c r="J286" s="2">
        <v>170</v>
      </c>
      <c r="N286" s="3" t="s">
        <v>25</v>
      </c>
    </row>
    <row r="287" spans="1:14" x14ac:dyDescent="0.2">
      <c r="A287" s="3">
        <v>15</v>
      </c>
      <c r="B287" s="3">
        <v>1</v>
      </c>
      <c r="C287" s="4">
        <v>43292</v>
      </c>
      <c r="D287" s="3" t="s">
        <v>6</v>
      </c>
      <c r="E287" s="3" t="s">
        <v>9</v>
      </c>
      <c r="F287" s="3">
        <v>3</v>
      </c>
      <c r="G287" s="3">
        <v>5</v>
      </c>
      <c r="H287" s="2">
        <v>25.88</v>
      </c>
      <c r="J287" s="2">
        <v>184</v>
      </c>
      <c r="N287" s="3" t="s">
        <v>25</v>
      </c>
    </row>
    <row r="288" spans="1:14" x14ac:dyDescent="0.2">
      <c r="A288" s="3">
        <v>16</v>
      </c>
      <c r="B288" s="3">
        <v>1</v>
      </c>
      <c r="C288" s="4">
        <v>43292</v>
      </c>
      <c r="D288" s="3" t="s">
        <v>6</v>
      </c>
      <c r="E288" s="3" t="s">
        <v>8</v>
      </c>
      <c r="F288" s="3">
        <v>1</v>
      </c>
      <c r="G288" s="3">
        <v>1</v>
      </c>
      <c r="H288" s="2">
        <v>20.85</v>
      </c>
      <c r="J288" s="2">
        <v>137</v>
      </c>
      <c r="N288" s="3" t="s">
        <v>25</v>
      </c>
    </row>
    <row r="289" spans="1:14" x14ac:dyDescent="0.2">
      <c r="A289" s="3">
        <v>17</v>
      </c>
      <c r="B289" s="3">
        <v>1</v>
      </c>
      <c r="C289" s="4">
        <v>43292</v>
      </c>
      <c r="D289" s="3" t="s">
        <v>6</v>
      </c>
      <c r="E289" s="3" t="s">
        <v>8</v>
      </c>
      <c r="F289" s="3">
        <v>1</v>
      </c>
      <c r="G289" s="3">
        <v>2</v>
      </c>
      <c r="H289" s="2">
        <v>22.08</v>
      </c>
      <c r="J289" s="2">
        <v>127</v>
      </c>
      <c r="N289" s="3" t="s">
        <v>25</v>
      </c>
    </row>
    <row r="290" spans="1:14" x14ac:dyDescent="0.2">
      <c r="A290" s="3">
        <v>18</v>
      </c>
      <c r="B290" s="3">
        <v>1</v>
      </c>
      <c r="C290" s="4">
        <v>43292</v>
      </c>
      <c r="D290" s="3" t="s">
        <v>6</v>
      </c>
      <c r="E290" s="3" t="s">
        <v>8</v>
      </c>
      <c r="F290" s="3">
        <v>1</v>
      </c>
      <c r="G290" s="3">
        <v>3</v>
      </c>
      <c r="H290" s="2">
        <v>22.81</v>
      </c>
      <c r="J290" s="2">
        <v>140</v>
      </c>
      <c r="N290" s="3" t="s">
        <v>25</v>
      </c>
    </row>
    <row r="291" spans="1:14" x14ac:dyDescent="0.2">
      <c r="A291" s="3">
        <v>19</v>
      </c>
      <c r="B291" s="3">
        <v>1</v>
      </c>
      <c r="C291" s="4">
        <v>43292</v>
      </c>
      <c r="D291" s="3" t="s">
        <v>6</v>
      </c>
      <c r="E291" s="3" t="s">
        <v>8</v>
      </c>
      <c r="F291" s="3">
        <v>1</v>
      </c>
      <c r="G291" s="3">
        <v>4</v>
      </c>
      <c r="H291" s="2">
        <v>21.34</v>
      </c>
      <c r="J291" s="2">
        <v>124</v>
      </c>
      <c r="N291" s="3" t="s">
        <v>25</v>
      </c>
    </row>
    <row r="292" spans="1:14" x14ac:dyDescent="0.2">
      <c r="A292" s="3">
        <v>20</v>
      </c>
      <c r="B292" s="3">
        <v>1</v>
      </c>
      <c r="C292" s="4">
        <v>43292</v>
      </c>
      <c r="D292" s="3" t="s">
        <v>6</v>
      </c>
      <c r="E292" s="3" t="s">
        <v>8</v>
      </c>
      <c r="F292" s="3">
        <v>2</v>
      </c>
      <c r="G292" s="3">
        <v>1</v>
      </c>
      <c r="H292" s="2">
        <v>20.89</v>
      </c>
      <c r="J292" s="2">
        <v>137</v>
      </c>
      <c r="N292" s="3" t="s">
        <v>25</v>
      </c>
    </row>
    <row r="293" spans="1:14" x14ac:dyDescent="0.2">
      <c r="A293" s="3">
        <v>21</v>
      </c>
      <c r="B293" s="3">
        <v>1</v>
      </c>
      <c r="C293" s="4">
        <v>43292</v>
      </c>
      <c r="D293" s="3" t="s">
        <v>6</v>
      </c>
      <c r="E293" s="3" t="s">
        <v>8</v>
      </c>
      <c r="F293" s="3">
        <v>2</v>
      </c>
      <c r="G293" s="3">
        <v>2</v>
      </c>
      <c r="H293" s="2">
        <v>24.81</v>
      </c>
      <c r="J293" s="2">
        <v>113</v>
      </c>
      <c r="N293" s="3" t="s">
        <v>25</v>
      </c>
    </row>
    <row r="294" spans="1:14" x14ac:dyDescent="0.2">
      <c r="A294" s="3">
        <v>22</v>
      </c>
      <c r="B294" s="3">
        <v>1</v>
      </c>
      <c r="C294" s="4">
        <v>43292</v>
      </c>
      <c r="D294" s="3" t="s">
        <v>6</v>
      </c>
      <c r="E294" s="3" t="s">
        <v>8</v>
      </c>
      <c r="F294" s="3">
        <v>2</v>
      </c>
      <c r="G294" s="3">
        <v>3</v>
      </c>
      <c r="H294" s="2">
        <v>21.26</v>
      </c>
      <c r="J294" s="2">
        <v>117</v>
      </c>
      <c r="N294" s="3" t="s">
        <v>25</v>
      </c>
    </row>
    <row r="295" spans="1:14" x14ac:dyDescent="0.2">
      <c r="A295" s="3">
        <v>23</v>
      </c>
      <c r="B295" s="3">
        <v>1</v>
      </c>
      <c r="C295" s="4">
        <v>43292</v>
      </c>
      <c r="D295" s="3" t="s">
        <v>6</v>
      </c>
      <c r="E295" s="3" t="s">
        <v>8</v>
      </c>
      <c r="F295" s="3">
        <v>2</v>
      </c>
      <c r="G295" s="3">
        <v>4</v>
      </c>
      <c r="H295" s="2">
        <v>21.69</v>
      </c>
      <c r="J295" s="2">
        <v>114</v>
      </c>
      <c r="N295" s="3" t="s">
        <v>25</v>
      </c>
    </row>
    <row r="296" spans="1:14" x14ac:dyDescent="0.2">
      <c r="A296" s="3">
        <v>24</v>
      </c>
      <c r="B296" s="3">
        <v>1</v>
      </c>
      <c r="C296" s="4">
        <v>43292</v>
      </c>
      <c r="D296" s="3" t="s">
        <v>6</v>
      </c>
      <c r="E296" s="3" t="s">
        <v>8</v>
      </c>
      <c r="F296" s="3">
        <v>3</v>
      </c>
      <c r="G296" s="3">
        <v>1</v>
      </c>
      <c r="H296" s="2">
        <v>20.010000000000002</v>
      </c>
      <c r="J296" s="2">
        <v>137</v>
      </c>
      <c r="N296" s="3" t="s">
        <v>25</v>
      </c>
    </row>
    <row r="297" spans="1:14" x14ac:dyDescent="0.2">
      <c r="A297" s="3">
        <v>25</v>
      </c>
      <c r="B297" s="3">
        <v>1</v>
      </c>
      <c r="C297" s="4">
        <v>43292</v>
      </c>
      <c r="D297" s="3" t="s">
        <v>6</v>
      </c>
      <c r="E297" s="3" t="s">
        <v>8</v>
      </c>
      <c r="F297" s="3">
        <v>3</v>
      </c>
      <c r="G297" s="3">
        <v>2</v>
      </c>
      <c r="H297" s="2">
        <v>20.100000000000001</v>
      </c>
      <c r="J297" s="2">
        <v>148</v>
      </c>
      <c r="N297" s="3" t="s">
        <v>25</v>
      </c>
    </row>
    <row r="298" spans="1:14" x14ac:dyDescent="0.2">
      <c r="A298" s="3">
        <v>26</v>
      </c>
      <c r="B298" s="3">
        <v>1</v>
      </c>
      <c r="C298" s="4">
        <v>43292</v>
      </c>
      <c r="D298" s="3" t="s">
        <v>6</v>
      </c>
      <c r="E298" s="3" t="s">
        <v>8</v>
      </c>
      <c r="F298" s="3">
        <v>3</v>
      </c>
      <c r="G298" s="3">
        <v>3</v>
      </c>
      <c r="H298" s="2">
        <v>24.78</v>
      </c>
      <c r="J298" s="2">
        <v>134</v>
      </c>
      <c r="N298" s="3" t="s">
        <v>25</v>
      </c>
    </row>
    <row r="299" spans="1:14" x14ac:dyDescent="0.2">
      <c r="A299" s="3">
        <v>27</v>
      </c>
      <c r="B299" s="3">
        <v>1</v>
      </c>
      <c r="C299" s="4">
        <v>43292</v>
      </c>
      <c r="D299" s="3" t="s">
        <v>6</v>
      </c>
      <c r="E299" s="3" t="s">
        <v>8</v>
      </c>
      <c r="F299" s="3">
        <v>3</v>
      </c>
      <c r="G299" s="3">
        <v>4</v>
      </c>
      <c r="H299" s="2">
        <v>19.920000000000002</v>
      </c>
      <c r="J299" s="2">
        <v>177</v>
      </c>
      <c r="N299" s="3" t="s">
        <v>25</v>
      </c>
    </row>
    <row r="300" spans="1:14" x14ac:dyDescent="0.2">
      <c r="A300" s="3">
        <v>1</v>
      </c>
      <c r="B300" s="3">
        <v>1</v>
      </c>
      <c r="C300" s="4">
        <v>43299</v>
      </c>
      <c r="D300" s="3" t="s">
        <v>6</v>
      </c>
      <c r="E300" s="3" t="s">
        <v>9</v>
      </c>
      <c r="F300" s="3">
        <v>1</v>
      </c>
      <c r="G300" s="3">
        <v>1</v>
      </c>
      <c r="H300" s="2">
        <v>28.08</v>
      </c>
      <c r="J300" s="2">
        <v>183</v>
      </c>
      <c r="N300" s="3" t="s">
        <v>25</v>
      </c>
    </row>
    <row r="301" spans="1:14" x14ac:dyDescent="0.2">
      <c r="A301" s="3">
        <v>2</v>
      </c>
      <c r="B301" s="3">
        <v>1</v>
      </c>
      <c r="C301" s="4">
        <v>43299</v>
      </c>
      <c r="D301" s="3" t="s">
        <v>6</v>
      </c>
      <c r="E301" s="3" t="s">
        <v>9</v>
      </c>
      <c r="F301" s="3">
        <v>1</v>
      </c>
      <c r="G301" s="3">
        <v>2</v>
      </c>
      <c r="H301" s="2">
        <v>27.34</v>
      </c>
      <c r="J301" s="2">
        <v>191</v>
      </c>
      <c r="N301" s="3" t="s">
        <v>25</v>
      </c>
    </row>
    <row r="302" spans="1:14" x14ac:dyDescent="0.2">
      <c r="A302" s="3">
        <v>3</v>
      </c>
      <c r="B302" s="3">
        <v>1</v>
      </c>
      <c r="C302" s="4">
        <v>43299</v>
      </c>
      <c r="D302" s="3" t="s">
        <v>6</v>
      </c>
      <c r="E302" s="3" t="s">
        <v>9</v>
      </c>
      <c r="F302" s="3">
        <v>1</v>
      </c>
      <c r="G302" s="3">
        <v>3</v>
      </c>
      <c r="H302" s="2">
        <v>27.88</v>
      </c>
      <c r="J302" s="2">
        <v>216</v>
      </c>
      <c r="N302" s="3" t="s">
        <v>25</v>
      </c>
    </row>
    <row r="303" spans="1:14" x14ac:dyDescent="0.2">
      <c r="A303" s="3">
        <v>4</v>
      </c>
      <c r="B303" s="3">
        <v>1</v>
      </c>
      <c r="C303" s="4">
        <v>43299</v>
      </c>
      <c r="D303" s="3" t="s">
        <v>6</v>
      </c>
      <c r="E303" s="3" t="s">
        <v>9</v>
      </c>
      <c r="F303" s="3">
        <v>1</v>
      </c>
      <c r="G303" s="3">
        <v>4</v>
      </c>
      <c r="H303" s="2">
        <v>25.99</v>
      </c>
      <c r="J303" s="2">
        <v>174</v>
      </c>
      <c r="N303" s="3" t="s">
        <v>25</v>
      </c>
    </row>
    <row r="304" spans="1:14" x14ac:dyDescent="0.2">
      <c r="A304" s="3">
        <v>5</v>
      </c>
      <c r="B304" s="3">
        <v>1</v>
      </c>
      <c r="C304" s="4">
        <v>43299</v>
      </c>
      <c r="D304" s="3" t="s">
        <v>6</v>
      </c>
      <c r="E304" s="3" t="s">
        <v>9</v>
      </c>
      <c r="F304" s="3">
        <v>1</v>
      </c>
      <c r="G304" s="3">
        <v>5</v>
      </c>
      <c r="H304" s="2">
        <v>28.23</v>
      </c>
      <c r="J304" s="2">
        <v>208</v>
      </c>
      <c r="N304" s="3" t="s">
        <v>25</v>
      </c>
    </row>
    <row r="305" spans="1:14" x14ac:dyDescent="0.2">
      <c r="A305" s="3">
        <v>6</v>
      </c>
      <c r="B305" s="3">
        <v>1</v>
      </c>
      <c r="C305" s="4">
        <v>43299</v>
      </c>
      <c r="D305" s="3" t="s">
        <v>6</v>
      </c>
      <c r="E305" s="3" t="s">
        <v>9</v>
      </c>
      <c r="F305" s="3">
        <v>2</v>
      </c>
      <c r="G305" s="3">
        <v>1</v>
      </c>
      <c r="H305" s="2">
        <v>34.85</v>
      </c>
      <c r="J305" s="2">
        <v>199</v>
      </c>
      <c r="N305" s="3" t="s">
        <v>25</v>
      </c>
    </row>
    <row r="306" spans="1:14" x14ac:dyDescent="0.2">
      <c r="A306" s="3">
        <v>7</v>
      </c>
      <c r="B306" s="3">
        <v>1</v>
      </c>
      <c r="C306" s="4">
        <v>43299</v>
      </c>
      <c r="D306" s="3" t="s">
        <v>6</v>
      </c>
      <c r="E306" s="3" t="s">
        <v>9</v>
      </c>
      <c r="F306" s="3">
        <v>2</v>
      </c>
      <c r="G306" s="3">
        <v>2</v>
      </c>
      <c r="H306" s="2">
        <v>26.99</v>
      </c>
      <c r="J306" s="2">
        <v>187</v>
      </c>
      <c r="N306" s="3" t="s">
        <v>25</v>
      </c>
    </row>
    <row r="307" spans="1:14" x14ac:dyDescent="0.2">
      <c r="A307" s="3">
        <v>8</v>
      </c>
      <c r="B307" s="3">
        <v>1</v>
      </c>
      <c r="C307" s="4">
        <v>43299</v>
      </c>
      <c r="D307" s="3" t="s">
        <v>6</v>
      </c>
      <c r="E307" s="3" t="s">
        <v>9</v>
      </c>
      <c r="F307" s="3">
        <v>2</v>
      </c>
      <c r="G307" s="3">
        <v>3</v>
      </c>
      <c r="H307" s="2">
        <v>27.88</v>
      </c>
      <c r="J307" s="2">
        <v>146</v>
      </c>
      <c r="N307" s="3" t="s">
        <v>25</v>
      </c>
    </row>
    <row r="308" spans="1:14" x14ac:dyDescent="0.2">
      <c r="A308" s="3">
        <v>9</v>
      </c>
      <c r="B308" s="3">
        <v>1</v>
      </c>
      <c r="C308" s="4">
        <v>43299</v>
      </c>
      <c r="D308" s="3" t="s">
        <v>6</v>
      </c>
      <c r="E308" s="3" t="s">
        <v>9</v>
      </c>
      <c r="F308" s="3">
        <v>2</v>
      </c>
      <c r="G308" s="3">
        <v>4</v>
      </c>
      <c r="H308" s="2">
        <v>31.43</v>
      </c>
      <c r="J308" s="2">
        <v>206</v>
      </c>
      <c r="N308" s="3" t="s">
        <v>25</v>
      </c>
    </row>
    <row r="309" spans="1:14" x14ac:dyDescent="0.2">
      <c r="A309" s="3">
        <v>10</v>
      </c>
      <c r="B309" s="3">
        <v>1</v>
      </c>
      <c r="C309" s="4">
        <v>43299</v>
      </c>
      <c r="D309" s="3" t="s">
        <v>6</v>
      </c>
      <c r="E309" s="3" t="s">
        <v>9</v>
      </c>
      <c r="F309" s="3">
        <v>2</v>
      </c>
      <c r="G309" s="3">
        <v>5</v>
      </c>
      <c r="H309" s="2">
        <v>24.08</v>
      </c>
      <c r="J309" s="2">
        <v>198</v>
      </c>
      <c r="N309" s="3" t="s">
        <v>25</v>
      </c>
    </row>
    <row r="310" spans="1:14" x14ac:dyDescent="0.2">
      <c r="A310" s="3">
        <v>11</v>
      </c>
      <c r="B310" s="3">
        <v>1</v>
      </c>
      <c r="C310" s="4">
        <v>43299</v>
      </c>
      <c r="D310" s="3" t="s">
        <v>6</v>
      </c>
      <c r="E310" s="3" t="s">
        <v>9</v>
      </c>
      <c r="F310" s="3">
        <v>3</v>
      </c>
      <c r="G310" s="3">
        <v>1</v>
      </c>
      <c r="H310" s="2">
        <v>23.56</v>
      </c>
      <c r="J310" s="2">
        <v>144</v>
      </c>
      <c r="N310" s="3" t="s">
        <v>25</v>
      </c>
    </row>
    <row r="311" spans="1:14" x14ac:dyDescent="0.2">
      <c r="A311" s="3">
        <v>12</v>
      </c>
      <c r="B311" s="3">
        <v>1</v>
      </c>
      <c r="C311" s="4">
        <v>43299</v>
      </c>
      <c r="D311" s="3" t="s">
        <v>6</v>
      </c>
      <c r="E311" s="3" t="s">
        <v>9</v>
      </c>
      <c r="F311" s="3">
        <v>3</v>
      </c>
      <c r="G311" s="3">
        <v>2</v>
      </c>
      <c r="H311" s="2">
        <v>27.84</v>
      </c>
      <c r="J311" s="2">
        <v>182</v>
      </c>
      <c r="N311" s="3" t="s">
        <v>25</v>
      </c>
    </row>
    <row r="312" spans="1:14" x14ac:dyDescent="0.2">
      <c r="A312" s="3">
        <v>13</v>
      </c>
      <c r="B312" s="3">
        <v>1</v>
      </c>
      <c r="C312" s="4">
        <v>43299</v>
      </c>
      <c r="D312" s="3" t="s">
        <v>6</v>
      </c>
      <c r="E312" s="3" t="s">
        <v>9</v>
      </c>
      <c r="F312" s="3">
        <v>3</v>
      </c>
      <c r="G312" s="3">
        <v>3</v>
      </c>
      <c r="H312" s="2">
        <v>30.22</v>
      </c>
      <c r="J312" s="2">
        <v>181</v>
      </c>
      <c r="N312" s="3" t="s">
        <v>25</v>
      </c>
    </row>
    <row r="313" spans="1:14" x14ac:dyDescent="0.2">
      <c r="A313" s="3">
        <v>14</v>
      </c>
      <c r="B313" s="3">
        <v>1</v>
      </c>
      <c r="C313" s="4">
        <v>43299</v>
      </c>
      <c r="D313" s="3" t="s">
        <v>6</v>
      </c>
      <c r="E313" s="3" t="s">
        <v>9</v>
      </c>
      <c r="F313" s="3">
        <v>3</v>
      </c>
      <c r="G313" s="3">
        <v>4</v>
      </c>
      <c r="H313" s="2">
        <v>27.4</v>
      </c>
      <c r="J313" s="2">
        <v>175</v>
      </c>
      <c r="N313" s="3" t="s">
        <v>25</v>
      </c>
    </row>
    <row r="314" spans="1:14" x14ac:dyDescent="0.2">
      <c r="A314" s="3">
        <v>15</v>
      </c>
      <c r="B314" s="3">
        <v>1</v>
      </c>
      <c r="C314" s="4">
        <v>43299</v>
      </c>
      <c r="D314" s="3" t="s">
        <v>6</v>
      </c>
      <c r="E314" s="3" t="s">
        <v>9</v>
      </c>
      <c r="F314" s="3">
        <v>3</v>
      </c>
      <c r="G314" s="3">
        <v>5</v>
      </c>
      <c r="H314" s="2">
        <v>27.41</v>
      </c>
      <c r="J314" s="2">
        <v>213</v>
      </c>
      <c r="N314" s="3" t="s">
        <v>25</v>
      </c>
    </row>
    <row r="315" spans="1:14" x14ac:dyDescent="0.2">
      <c r="A315" s="3">
        <v>16</v>
      </c>
      <c r="B315" s="3">
        <v>1</v>
      </c>
      <c r="C315" s="4">
        <v>43299</v>
      </c>
      <c r="D315" s="3" t="s">
        <v>6</v>
      </c>
      <c r="E315" s="3" t="s">
        <v>8</v>
      </c>
      <c r="F315" s="3">
        <v>1</v>
      </c>
      <c r="G315" s="3">
        <v>1</v>
      </c>
      <c r="H315" s="2">
        <v>21.52</v>
      </c>
      <c r="J315" s="2">
        <v>112</v>
      </c>
      <c r="N315" s="3" t="s">
        <v>25</v>
      </c>
    </row>
    <row r="316" spans="1:14" x14ac:dyDescent="0.2">
      <c r="A316" s="3">
        <v>17</v>
      </c>
      <c r="B316" s="3">
        <v>1</v>
      </c>
      <c r="C316" s="4">
        <v>43299</v>
      </c>
      <c r="D316" s="3" t="s">
        <v>6</v>
      </c>
      <c r="E316" s="3" t="s">
        <v>8</v>
      </c>
      <c r="F316" s="3">
        <v>1</v>
      </c>
      <c r="G316" s="3">
        <v>2</v>
      </c>
      <c r="H316" s="2">
        <v>22.38</v>
      </c>
      <c r="J316" s="2">
        <v>139</v>
      </c>
      <c r="N316" s="3" t="s">
        <v>25</v>
      </c>
    </row>
    <row r="317" spans="1:14" x14ac:dyDescent="0.2">
      <c r="A317" s="3">
        <v>18</v>
      </c>
      <c r="B317" s="3">
        <v>1</v>
      </c>
      <c r="C317" s="4">
        <v>43299</v>
      </c>
      <c r="D317" s="3" t="s">
        <v>6</v>
      </c>
      <c r="E317" s="3" t="s">
        <v>8</v>
      </c>
      <c r="F317" s="3">
        <v>1</v>
      </c>
      <c r="G317" s="3">
        <v>3</v>
      </c>
      <c r="H317" s="2">
        <v>24.12</v>
      </c>
      <c r="J317" s="2">
        <v>136</v>
      </c>
      <c r="N317" s="3" t="s">
        <v>25</v>
      </c>
    </row>
    <row r="318" spans="1:14" x14ac:dyDescent="0.2">
      <c r="A318" s="3">
        <v>19</v>
      </c>
      <c r="B318" s="3">
        <v>1</v>
      </c>
      <c r="C318" s="4">
        <v>43299</v>
      </c>
      <c r="D318" s="3" t="s">
        <v>6</v>
      </c>
      <c r="E318" s="3" t="s">
        <v>8</v>
      </c>
      <c r="F318" s="3">
        <v>1</v>
      </c>
      <c r="G318" s="3">
        <v>4</v>
      </c>
      <c r="H318" s="2">
        <v>21.12</v>
      </c>
      <c r="J318" s="2">
        <v>167</v>
      </c>
      <c r="N318" s="3" t="s">
        <v>25</v>
      </c>
    </row>
    <row r="319" spans="1:14" x14ac:dyDescent="0.2">
      <c r="A319" s="3">
        <v>20</v>
      </c>
      <c r="B319" s="3">
        <v>1</v>
      </c>
      <c r="C319" s="4">
        <v>43299</v>
      </c>
      <c r="D319" s="3" t="s">
        <v>6</v>
      </c>
      <c r="E319" s="3" t="s">
        <v>8</v>
      </c>
      <c r="F319" s="3">
        <v>2</v>
      </c>
      <c r="G319" s="3">
        <v>1</v>
      </c>
      <c r="H319" s="2">
        <v>21.88</v>
      </c>
      <c r="J319" s="2">
        <v>136</v>
      </c>
      <c r="N319" s="3" t="s">
        <v>25</v>
      </c>
    </row>
    <row r="320" spans="1:14" x14ac:dyDescent="0.2">
      <c r="A320" s="3">
        <v>21</v>
      </c>
      <c r="B320" s="3">
        <v>1</v>
      </c>
      <c r="C320" s="4">
        <v>43299</v>
      </c>
      <c r="D320" s="3" t="s">
        <v>6</v>
      </c>
      <c r="E320" s="3" t="s">
        <v>8</v>
      </c>
      <c r="F320" s="3">
        <v>2</v>
      </c>
      <c r="G320" s="3">
        <v>2</v>
      </c>
      <c r="H320" s="2">
        <v>25.53</v>
      </c>
      <c r="J320" s="2">
        <v>114</v>
      </c>
      <c r="N320" s="3" t="s">
        <v>25</v>
      </c>
    </row>
    <row r="321" spans="1:14" x14ac:dyDescent="0.2">
      <c r="A321" s="3">
        <v>22</v>
      </c>
      <c r="B321" s="3">
        <v>1</v>
      </c>
      <c r="C321" s="4">
        <v>43299</v>
      </c>
      <c r="D321" s="3" t="s">
        <v>6</v>
      </c>
      <c r="E321" s="3" t="s">
        <v>8</v>
      </c>
      <c r="F321" s="3">
        <v>2</v>
      </c>
      <c r="G321" s="3">
        <v>3</v>
      </c>
      <c r="H321" s="2">
        <v>21.57</v>
      </c>
      <c r="J321" s="2">
        <v>126</v>
      </c>
      <c r="N321" s="3" t="s">
        <v>25</v>
      </c>
    </row>
    <row r="322" spans="1:14" x14ac:dyDescent="0.2">
      <c r="A322" s="3">
        <v>23</v>
      </c>
      <c r="B322" s="3">
        <v>1</v>
      </c>
      <c r="C322" s="4">
        <v>43299</v>
      </c>
      <c r="D322" s="3" t="s">
        <v>6</v>
      </c>
      <c r="E322" s="3" t="s">
        <v>8</v>
      </c>
      <c r="F322" s="3">
        <v>2</v>
      </c>
      <c r="G322" s="3">
        <v>4</v>
      </c>
      <c r="H322" s="2">
        <v>23.16</v>
      </c>
      <c r="J322" s="2">
        <v>150</v>
      </c>
      <c r="N322" s="3" t="s">
        <v>25</v>
      </c>
    </row>
    <row r="323" spans="1:14" x14ac:dyDescent="0.2">
      <c r="A323" s="3">
        <v>24</v>
      </c>
      <c r="B323" s="3">
        <v>1</v>
      </c>
      <c r="C323" s="4">
        <v>43299</v>
      </c>
      <c r="D323" s="3" t="s">
        <v>6</v>
      </c>
      <c r="E323" s="3" t="s">
        <v>8</v>
      </c>
      <c r="F323" s="3">
        <v>3</v>
      </c>
      <c r="G323" s="3">
        <v>1</v>
      </c>
      <c r="H323" s="2">
        <v>20.83</v>
      </c>
      <c r="J323" s="2">
        <v>132</v>
      </c>
      <c r="N323" s="3" t="s">
        <v>25</v>
      </c>
    </row>
    <row r="324" spans="1:14" x14ac:dyDescent="0.2">
      <c r="A324" s="3">
        <v>25</v>
      </c>
      <c r="B324" s="3">
        <v>1</v>
      </c>
      <c r="C324" s="4">
        <v>43299</v>
      </c>
      <c r="D324" s="3" t="s">
        <v>6</v>
      </c>
      <c r="E324" s="3" t="s">
        <v>8</v>
      </c>
      <c r="F324" s="3">
        <v>3</v>
      </c>
      <c r="G324" s="3">
        <v>2</v>
      </c>
      <c r="H324" s="2">
        <v>21.38</v>
      </c>
      <c r="J324" s="2">
        <v>147</v>
      </c>
      <c r="N324" s="3" t="s">
        <v>25</v>
      </c>
    </row>
    <row r="325" spans="1:14" x14ac:dyDescent="0.2">
      <c r="A325" s="3">
        <v>26</v>
      </c>
      <c r="B325" s="3">
        <v>1</v>
      </c>
      <c r="C325" s="4">
        <v>43299</v>
      </c>
      <c r="D325" s="3" t="s">
        <v>6</v>
      </c>
      <c r="E325" s="3" t="s">
        <v>8</v>
      </c>
      <c r="F325" s="3">
        <v>3</v>
      </c>
      <c r="G325" s="3">
        <v>3</v>
      </c>
      <c r="H325" s="2">
        <v>25.59</v>
      </c>
      <c r="J325" s="2">
        <v>147</v>
      </c>
      <c r="N325" s="3" t="s">
        <v>25</v>
      </c>
    </row>
    <row r="326" spans="1:14" x14ac:dyDescent="0.2">
      <c r="A326" s="3">
        <v>27</v>
      </c>
      <c r="B326" s="3">
        <v>1</v>
      </c>
      <c r="C326" s="4">
        <v>43299</v>
      </c>
      <c r="D326" s="3" t="s">
        <v>6</v>
      </c>
      <c r="E326" s="3" t="s">
        <v>8</v>
      </c>
      <c r="F326" s="3">
        <v>3</v>
      </c>
      <c r="G326" s="3">
        <v>4</v>
      </c>
      <c r="H326" s="2">
        <v>20.68</v>
      </c>
      <c r="J326" s="2">
        <v>163</v>
      </c>
      <c r="N326" s="3" t="s">
        <v>25</v>
      </c>
    </row>
    <row r="327" spans="1:14" x14ac:dyDescent="0.2">
      <c r="A327" s="3">
        <v>1</v>
      </c>
      <c r="B327" s="3">
        <v>1</v>
      </c>
      <c r="C327" s="4">
        <v>43306</v>
      </c>
      <c r="D327" s="3" t="s">
        <v>6</v>
      </c>
      <c r="E327" s="3" t="s">
        <v>9</v>
      </c>
      <c r="F327" s="3">
        <v>1</v>
      </c>
      <c r="G327" s="3">
        <v>1</v>
      </c>
      <c r="H327" s="2">
        <v>30.5</v>
      </c>
      <c r="J327" s="2">
        <v>196</v>
      </c>
      <c r="N327" s="3" t="s">
        <v>25</v>
      </c>
    </row>
    <row r="328" spans="1:14" x14ac:dyDescent="0.2">
      <c r="A328" s="3">
        <v>2</v>
      </c>
      <c r="B328" s="3">
        <v>1</v>
      </c>
      <c r="C328" s="4">
        <v>43306</v>
      </c>
      <c r="D328" s="3" t="s">
        <v>6</v>
      </c>
      <c r="E328" s="3" t="s">
        <v>9</v>
      </c>
      <c r="F328" s="3">
        <v>1</v>
      </c>
      <c r="G328" s="3">
        <v>2</v>
      </c>
      <c r="H328" s="2">
        <v>31.17</v>
      </c>
      <c r="J328" s="2">
        <v>197</v>
      </c>
      <c r="N328" s="3" t="s">
        <v>25</v>
      </c>
    </row>
    <row r="329" spans="1:14" x14ac:dyDescent="0.2">
      <c r="A329" s="3">
        <v>3</v>
      </c>
      <c r="B329" s="3">
        <v>1</v>
      </c>
      <c r="C329" s="4">
        <v>43306</v>
      </c>
      <c r="D329" s="3" t="s">
        <v>6</v>
      </c>
      <c r="E329" s="3" t="s">
        <v>9</v>
      </c>
      <c r="F329" s="3">
        <v>1</v>
      </c>
      <c r="G329" s="3">
        <v>3</v>
      </c>
      <c r="H329" s="2">
        <v>29.65</v>
      </c>
      <c r="J329" s="2">
        <v>190</v>
      </c>
      <c r="N329" s="3" t="s">
        <v>25</v>
      </c>
    </row>
    <row r="330" spans="1:14" x14ac:dyDescent="0.2">
      <c r="A330" s="3">
        <v>4</v>
      </c>
      <c r="B330" s="3">
        <v>1</v>
      </c>
      <c r="C330" s="4">
        <v>43306</v>
      </c>
      <c r="D330" s="3" t="s">
        <v>6</v>
      </c>
      <c r="E330" s="3" t="s">
        <v>9</v>
      </c>
      <c r="F330" s="3">
        <v>1</v>
      </c>
      <c r="G330" s="3">
        <v>4</v>
      </c>
      <c r="H330" s="2">
        <v>27.81</v>
      </c>
      <c r="J330" s="2">
        <v>168</v>
      </c>
      <c r="N330" s="3" t="s">
        <v>25</v>
      </c>
    </row>
    <row r="331" spans="1:14" x14ac:dyDescent="0.2">
      <c r="A331" s="3">
        <v>5</v>
      </c>
      <c r="B331" s="3">
        <v>1</v>
      </c>
      <c r="C331" s="4">
        <v>43306</v>
      </c>
      <c r="D331" s="3" t="s">
        <v>6</v>
      </c>
      <c r="E331" s="3" t="s">
        <v>9</v>
      </c>
      <c r="F331" s="3">
        <v>1</v>
      </c>
      <c r="G331" s="3">
        <v>5</v>
      </c>
      <c r="H331" s="2">
        <v>30.8</v>
      </c>
      <c r="J331" s="2">
        <v>182</v>
      </c>
      <c r="N331" s="3" t="s">
        <v>25</v>
      </c>
    </row>
    <row r="332" spans="1:14" x14ac:dyDescent="0.2">
      <c r="A332" s="3">
        <v>6</v>
      </c>
      <c r="B332" s="3">
        <v>1</v>
      </c>
      <c r="C332" s="4">
        <v>43306</v>
      </c>
      <c r="D332" s="3" t="s">
        <v>6</v>
      </c>
      <c r="E332" s="3" t="s">
        <v>9</v>
      </c>
      <c r="F332" s="3">
        <v>2</v>
      </c>
      <c r="G332" s="3">
        <v>1</v>
      </c>
      <c r="H332" s="2">
        <v>37.58</v>
      </c>
      <c r="J332" s="2">
        <v>227</v>
      </c>
      <c r="N332" s="3" t="s">
        <v>25</v>
      </c>
    </row>
    <row r="333" spans="1:14" x14ac:dyDescent="0.2">
      <c r="A333" s="3">
        <v>7</v>
      </c>
      <c r="B333" s="3">
        <v>1</v>
      </c>
      <c r="C333" s="4">
        <v>43306</v>
      </c>
      <c r="D333" s="3" t="s">
        <v>6</v>
      </c>
      <c r="E333" s="3" t="s">
        <v>9</v>
      </c>
      <c r="F333" s="3">
        <v>2</v>
      </c>
      <c r="G333" s="3">
        <v>2</v>
      </c>
      <c r="H333" s="2">
        <v>29.87</v>
      </c>
      <c r="J333" s="2">
        <v>175</v>
      </c>
      <c r="N333" s="3" t="s">
        <v>25</v>
      </c>
    </row>
    <row r="334" spans="1:14" x14ac:dyDescent="0.2">
      <c r="A334" s="3">
        <v>8</v>
      </c>
      <c r="B334" s="3">
        <v>1</v>
      </c>
      <c r="C334" s="4">
        <v>43306</v>
      </c>
      <c r="D334" s="3" t="s">
        <v>6</v>
      </c>
      <c r="E334" s="3" t="s">
        <v>9</v>
      </c>
      <c r="F334" s="3">
        <v>2</v>
      </c>
      <c r="G334" s="3">
        <v>3</v>
      </c>
      <c r="H334" s="2">
        <v>30.59</v>
      </c>
      <c r="J334" s="2">
        <v>175</v>
      </c>
      <c r="N334" s="3" t="s">
        <v>25</v>
      </c>
    </row>
    <row r="335" spans="1:14" x14ac:dyDescent="0.2">
      <c r="A335" s="3">
        <v>9</v>
      </c>
      <c r="B335" s="3">
        <v>1</v>
      </c>
      <c r="C335" s="4">
        <v>43306</v>
      </c>
      <c r="D335" s="3" t="s">
        <v>6</v>
      </c>
      <c r="E335" s="3" t="s">
        <v>9</v>
      </c>
      <c r="F335" s="3">
        <v>2</v>
      </c>
      <c r="G335" s="3">
        <v>4</v>
      </c>
      <c r="H335" s="2">
        <v>30.89</v>
      </c>
      <c r="J335" s="2">
        <v>140</v>
      </c>
      <c r="N335" s="3" t="s">
        <v>25</v>
      </c>
    </row>
    <row r="336" spans="1:14" x14ac:dyDescent="0.2">
      <c r="A336" s="3">
        <v>10</v>
      </c>
      <c r="B336" s="3">
        <v>1</v>
      </c>
      <c r="C336" s="4">
        <v>43306</v>
      </c>
      <c r="D336" s="3" t="s">
        <v>6</v>
      </c>
      <c r="E336" s="3" t="s">
        <v>9</v>
      </c>
      <c r="F336" s="3">
        <v>2</v>
      </c>
      <c r="G336" s="3">
        <v>5</v>
      </c>
      <c r="H336" s="2">
        <v>26.26</v>
      </c>
      <c r="J336" s="2">
        <v>235</v>
      </c>
      <c r="N336" s="3" t="s">
        <v>25</v>
      </c>
    </row>
    <row r="337" spans="1:14" x14ac:dyDescent="0.2">
      <c r="A337" s="3">
        <v>11</v>
      </c>
      <c r="B337" s="3">
        <v>1</v>
      </c>
      <c r="C337" s="4">
        <v>43306</v>
      </c>
      <c r="D337" s="3" t="s">
        <v>6</v>
      </c>
      <c r="E337" s="3" t="s">
        <v>9</v>
      </c>
      <c r="F337" s="3">
        <v>3</v>
      </c>
      <c r="G337" s="3">
        <v>1</v>
      </c>
      <c r="H337" s="2">
        <v>22.3</v>
      </c>
      <c r="J337" s="2">
        <v>157</v>
      </c>
      <c r="N337" s="3" t="s">
        <v>25</v>
      </c>
    </row>
    <row r="338" spans="1:14" x14ac:dyDescent="0.2">
      <c r="A338" s="3">
        <v>12</v>
      </c>
      <c r="B338" s="3">
        <v>1</v>
      </c>
      <c r="C338" s="4">
        <v>43306</v>
      </c>
      <c r="D338" s="3" t="s">
        <v>6</v>
      </c>
      <c r="E338" s="3" t="s">
        <v>9</v>
      </c>
      <c r="F338" s="3">
        <v>3</v>
      </c>
      <c r="G338" s="3">
        <v>2</v>
      </c>
      <c r="H338" s="2">
        <v>29.6</v>
      </c>
      <c r="J338" s="2">
        <v>244</v>
      </c>
      <c r="N338" s="3" t="s">
        <v>25</v>
      </c>
    </row>
    <row r="339" spans="1:14" x14ac:dyDescent="0.2">
      <c r="A339" s="3">
        <v>13</v>
      </c>
      <c r="B339" s="3">
        <v>1</v>
      </c>
      <c r="C339" s="4">
        <v>43306</v>
      </c>
      <c r="D339" s="3" t="s">
        <v>6</v>
      </c>
      <c r="E339" s="3" t="s">
        <v>9</v>
      </c>
      <c r="F339" s="3">
        <v>3</v>
      </c>
      <c r="G339" s="3">
        <v>3</v>
      </c>
      <c r="H339" s="2">
        <v>32.25</v>
      </c>
      <c r="J339" s="2">
        <v>170</v>
      </c>
      <c r="N339" s="3" t="s">
        <v>25</v>
      </c>
    </row>
    <row r="340" spans="1:14" x14ac:dyDescent="0.2">
      <c r="A340" s="3">
        <v>14</v>
      </c>
      <c r="B340" s="3">
        <v>1</v>
      </c>
      <c r="C340" s="4">
        <v>43306</v>
      </c>
      <c r="D340" s="3" t="s">
        <v>6</v>
      </c>
      <c r="E340" s="3" t="s">
        <v>9</v>
      </c>
      <c r="F340" s="3">
        <v>3</v>
      </c>
      <c r="G340" s="3">
        <v>4</v>
      </c>
      <c r="H340" s="2">
        <v>25.46</v>
      </c>
      <c r="J340" s="2">
        <v>92</v>
      </c>
      <c r="N340" s="3" t="s">
        <v>25</v>
      </c>
    </row>
    <row r="341" spans="1:14" x14ac:dyDescent="0.2">
      <c r="A341" s="3">
        <v>15</v>
      </c>
      <c r="B341" s="3">
        <v>1</v>
      </c>
      <c r="C341" s="4">
        <v>43306</v>
      </c>
      <c r="D341" s="3" t="s">
        <v>6</v>
      </c>
      <c r="E341" s="3" t="s">
        <v>9</v>
      </c>
      <c r="F341" s="3">
        <v>3</v>
      </c>
      <c r="G341" s="3">
        <v>5</v>
      </c>
      <c r="H341" s="2">
        <v>30.15</v>
      </c>
      <c r="J341" s="2">
        <v>194</v>
      </c>
      <c r="N341" s="3" t="s">
        <v>25</v>
      </c>
    </row>
    <row r="342" spans="1:14" x14ac:dyDescent="0.2">
      <c r="A342" s="3">
        <v>16</v>
      </c>
      <c r="B342" s="3">
        <v>1</v>
      </c>
      <c r="C342" s="4">
        <v>43306</v>
      </c>
      <c r="D342" s="3" t="s">
        <v>6</v>
      </c>
      <c r="E342" s="3" t="s">
        <v>8</v>
      </c>
      <c r="F342" s="3">
        <v>1</v>
      </c>
      <c r="G342" s="3">
        <v>1</v>
      </c>
      <c r="H342" s="2">
        <v>21.85</v>
      </c>
      <c r="J342" s="2">
        <v>154</v>
      </c>
      <c r="N342" s="3" t="s">
        <v>25</v>
      </c>
    </row>
    <row r="343" spans="1:14" x14ac:dyDescent="0.2">
      <c r="A343" s="3">
        <v>17</v>
      </c>
      <c r="B343" s="3">
        <v>1</v>
      </c>
      <c r="C343" s="4">
        <v>43306</v>
      </c>
      <c r="D343" s="3" t="s">
        <v>6</v>
      </c>
      <c r="E343" s="3" t="s">
        <v>8</v>
      </c>
      <c r="F343" s="3">
        <v>1</v>
      </c>
      <c r="G343" s="3">
        <v>2</v>
      </c>
      <c r="H343" s="2">
        <v>23.88</v>
      </c>
      <c r="J343" s="2">
        <v>138</v>
      </c>
      <c r="N343" s="3" t="s">
        <v>25</v>
      </c>
    </row>
    <row r="344" spans="1:14" x14ac:dyDescent="0.2">
      <c r="A344" s="3">
        <v>18</v>
      </c>
      <c r="B344" s="3">
        <v>1</v>
      </c>
      <c r="C344" s="4">
        <v>43306</v>
      </c>
      <c r="D344" s="3" t="s">
        <v>6</v>
      </c>
      <c r="E344" s="3" t="s">
        <v>8</v>
      </c>
      <c r="F344" s="3">
        <v>1</v>
      </c>
      <c r="G344" s="3">
        <v>3</v>
      </c>
      <c r="H344" s="2">
        <v>25.71</v>
      </c>
      <c r="J344" s="2">
        <v>142</v>
      </c>
      <c r="N344" s="3" t="s">
        <v>25</v>
      </c>
    </row>
    <row r="345" spans="1:14" x14ac:dyDescent="0.2">
      <c r="A345" s="3">
        <v>19</v>
      </c>
      <c r="B345" s="3">
        <v>1</v>
      </c>
      <c r="C345" s="4">
        <v>43306</v>
      </c>
      <c r="D345" s="3" t="s">
        <v>6</v>
      </c>
      <c r="E345" s="3" t="s">
        <v>8</v>
      </c>
      <c r="F345" s="3">
        <v>1</v>
      </c>
      <c r="G345" s="3">
        <v>4</v>
      </c>
      <c r="H345" s="2">
        <v>22.07</v>
      </c>
      <c r="J345" s="2">
        <v>146</v>
      </c>
      <c r="N345" s="3" t="s">
        <v>25</v>
      </c>
    </row>
    <row r="346" spans="1:14" x14ac:dyDescent="0.2">
      <c r="A346" s="3">
        <v>20</v>
      </c>
      <c r="B346" s="3">
        <v>1</v>
      </c>
      <c r="C346" s="4">
        <v>43306</v>
      </c>
      <c r="D346" s="3" t="s">
        <v>6</v>
      </c>
      <c r="E346" s="3" t="s">
        <v>8</v>
      </c>
      <c r="F346" s="3">
        <v>2</v>
      </c>
      <c r="G346" s="3">
        <v>1</v>
      </c>
      <c r="H346" s="2">
        <v>22.51</v>
      </c>
      <c r="J346" s="2">
        <v>150</v>
      </c>
      <c r="N346" s="3" t="s">
        <v>25</v>
      </c>
    </row>
    <row r="347" spans="1:14" x14ac:dyDescent="0.2">
      <c r="A347" s="3">
        <v>21</v>
      </c>
      <c r="B347" s="3">
        <v>1</v>
      </c>
      <c r="C347" s="4">
        <v>43306</v>
      </c>
      <c r="D347" s="3" t="s">
        <v>6</v>
      </c>
      <c r="E347" s="3" t="s">
        <v>8</v>
      </c>
      <c r="F347" s="3">
        <v>2</v>
      </c>
      <c r="G347" s="3">
        <v>2</v>
      </c>
      <c r="H347" s="2">
        <v>27.43</v>
      </c>
      <c r="J347" s="2">
        <v>125</v>
      </c>
      <c r="N347" s="3" t="s">
        <v>25</v>
      </c>
    </row>
    <row r="348" spans="1:14" x14ac:dyDescent="0.2">
      <c r="A348" s="3">
        <v>22</v>
      </c>
      <c r="B348" s="3">
        <v>1</v>
      </c>
      <c r="C348" s="4">
        <v>43306</v>
      </c>
      <c r="D348" s="3" t="s">
        <v>6</v>
      </c>
      <c r="E348" s="3" t="s">
        <v>8</v>
      </c>
      <c r="F348" s="3">
        <v>2</v>
      </c>
      <c r="G348" s="3">
        <v>3</v>
      </c>
      <c r="H348" s="2">
        <v>23.25</v>
      </c>
      <c r="J348" s="2">
        <v>157</v>
      </c>
      <c r="N348" s="3" t="s">
        <v>25</v>
      </c>
    </row>
    <row r="349" spans="1:14" x14ac:dyDescent="0.2">
      <c r="A349" s="3">
        <v>23</v>
      </c>
      <c r="B349" s="3">
        <v>1</v>
      </c>
      <c r="C349" s="4">
        <v>43306</v>
      </c>
      <c r="D349" s="3" t="s">
        <v>6</v>
      </c>
      <c r="E349" s="3" t="s">
        <v>8</v>
      </c>
      <c r="F349" s="3">
        <v>2</v>
      </c>
      <c r="G349" s="3">
        <v>4</v>
      </c>
      <c r="H349" s="2">
        <v>24.19</v>
      </c>
      <c r="J349" s="2">
        <v>143</v>
      </c>
      <c r="N349" s="3" t="s">
        <v>25</v>
      </c>
    </row>
    <row r="350" spans="1:14" x14ac:dyDescent="0.2">
      <c r="A350" s="3">
        <v>24</v>
      </c>
      <c r="B350" s="3">
        <v>1</v>
      </c>
      <c r="C350" s="4">
        <v>43306</v>
      </c>
      <c r="D350" s="3" t="s">
        <v>6</v>
      </c>
      <c r="E350" s="3" t="s">
        <v>8</v>
      </c>
      <c r="F350" s="3">
        <v>3</v>
      </c>
      <c r="G350" s="3">
        <v>1</v>
      </c>
      <c r="H350" s="2">
        <v>21.65</v>
      </c>
      <c r="J350" s="2">
        <v>166</v>
      </c>
      <c r="N350" s="3" t="s">
        <v>25</v>
      </c>
    </row>
    <row r="351" spans="1:14" x14ac:dyDescent="0.2">
      <c r="A351" s="3">
        <v>25</v>
      </c>
      <c r="B351" s="3">
        <v>1</v>
      </c>
      <c r="C351" s="4">
        <v>43306</v>
      </c>
      <c r="D351" s="3" t="s">
        <v>6</v>
      </c>
      <c r="E351" s="3" t="s">
        <v>8</v>
      </c>
      <c r="F351" s="3">
        <v>3</v>
      </c>
      <c r="G351" s="3">
        <v>2</v>
      </c>
      <c r="H351" s="2">
        <v>22.15</v>
      </c>
      <c r="J351" s="2">
        <v>114</v>
      </c>
      <c r="N351" s="3" t="s">
        <v>25</v>
      </c>
    </row>
    <row r="352" spans="1:14" x14ac:dyDescent="0.2">
      <c r="A352" s="3">
        <v>26</v>
      </c>
      <c r="B352" s="3">
        <v>1</v>
      </c>
      <c r="C352" s="4">
        <v>43306</v>
      </c>
      <c r="D352" s="3" t="s">
        <v>6</v>
      </c>
      <c r="E352" s="3" t="s">
        <v>8</v>
      </c>
      <c r="F352" s="3">
        <v>3</v>
      </c>
      <c r="G352" s="3">
        <v>3</v>
      </c>
      <c r="H352" s="2">
        <v>25.95</v>
      </c>
      <c r="J352" s="2">
        <v>199</v>
      </c>
      <c r="N352" s="3" t="s">
        <v>25</v>
      </c>
    </row>
    <row r="353" spans="1:14" x14ac:dyDescent="0.2">
      <c r="A353" s="3">
        <v>27</v>
      </c>
      <c r="B353" s="3">
        <v>1</v>
      </c>
      <c r="C353" s="4">
        <v>43306</v>
      </c>
      <c r="D353" s="3" t="s">
        <v>6</v>
      </c>
      <c r="E353" s="3" t="s">
        <v>8</v>
      </c>
      <c r="F353" s="3">
        <v>3</v>
      </c>
      <c r="G353" s="3">
        <v>4</v>
      </c>
      <c r="H353" s="2">
        <v>21.53</v>
      </c>
      <c r="J353" s="2">
        <v>147</v>
      </c>
      <c r="N353" s="3" t="s">
        <v>25</v>
      </c>
    </row>
    <row r="354" spans="1:14" x14ac:dyDescent="0.2">
      <c r="A354" s="3">
        <v>1</v>
      </c>
      <c r="B354" s="3">
        <v>1</v>
      </c>
      <c r="C354" s="4">
        <v>43314</v>
      </c>
      <c r="D354" s="3" t="s">
        <v>6</v>
      </c>
      <c r="E354" s="3" t="s">
        <v>9</v>
      </c>
      <c r="F354" s="3">
        <v>1</v>
      </c>
      <c r="G354" s="3">
        <v>1</v>
      </c>
      <c r="H354" s="2">
        <v>32.96</v>
      </c>
      <c r="J354" s="2">
        <v>224</v>
      </c>
      <c r="N354" s="3" t="s">
        <v>25</v>
      </c>
    </row>
    <row r="355" spans="1:14" x14ac:dyDescent="0.2">
      <c r="A355" s="3">
        <v>2</v>
      </c>
      <c r="B355" s="3">
        <v>1</v>
      </c>
      <c r="C355" s="4">
        <v>43314</v>
      </c>
      <c r="D355" s="3" t="s">
        <v>6</v>
      </c>
      <c r="E355" s="3" t="s">
        <v>9</v>
      </c>
      <c r="F355" s="3">
        <v>1</v>
      </c>
      <c r="G355" s="3">
        <v>2</v>
      </c>
      <c r="H355" s="2">
        <v>33.29</v>
      </c>
      <c r="J355" s="2">
        <v>170</v>
      </c>
      <c r="N355" s="3" t="s">
        <v>25</v>
      </c>
    </row>
    <row r="356" spans="1:14" x14ac:dyDescent="0.2">
      <c r="A356" s="3">
        <v>3</v>
      </c>
      <c r="B356" s="3">
        <v>1</v>
      </c>
      <c r="C356" s="4">
        <v>43314</v>
      </c>
      <c r="D356" s="3" t="s">
        <v>6</v>
      </c>
      <c r="E356" s="3" t="s">
        <v>9</v>
      </c>
      <c r="F356" s="3">
        <v>1</v>
      </c>
      <c r="G356" s="3">
        <v>3</v>
      </c>
      <c r="H356" s="2">
        <v>31.26</v>
      </c>
      <c r="J356" s="2">
        <v>222</v>
      </c>
      <c r="N356" s="3" t="s">
        <v>25</v>
      </c>
    </row>
    <row r="357" spans="1:14" x14ac:dyDescent="0.2">
      <c r="A357" s="3">
        <v>4</v>
      </c>
      <c r="B357" s="3">
        <v>1</v>
      </c>
      <c r="C357" s="4">
        <v>43314</v>
      </c>
      <c r="D357" s="3" t="s">
        <v>6</v>
      </c>
      <c r="E357" s="3" t="s">
        <v>9</v>
      </c>
      <c r="F357" s="3">
        <v>1</v>
      </c>
      <c r="G357" s="3">
        <v>4</v>
      </c>
      <c r="H357" s="2">
        <v>28.82</v>
      </c>
      <c r="J357" s="2">
        <v>143</v>
      </c>
      <c r="N357" s="3" t="s">
        <v>25</v>
      </c>
    </row>
    <row r="358" spans="1:14" x14ac:dyDescent="0.2">
      <c r="A358" s="3">
        <v>5</v>
      </c>
      <c r="B358" s="3">
        <v>1</v>
      </c>
      <c r="C358" s="4">
        <v>43314</v>
      </c>
      <c r="D358" s="3" t="s">
        <v>6</v>
      </c>
      <c r="E358" s="3" t="s">
        <v>9</v>
      </c>
      <c r="F358" s="3">
        <v>1</v>
      </c>
      <c r="G358" s="3">
        <v>5</v>
      </c>
      <c r="H358" s="2">
        <v>32.21</v>
      </c>
      <c r="J358" s="2">
        <v>209</v>
      </c>
      <c r="N358" s="3" t="s">
        <v>25</v>
      </c>
    </row>
    <row r="359" spans="1:14" x14ac:dyDescent="0.2">
      <c r="A359" s="3">
        <v>6</v>
      </c>
      <c r="B359" s="3">
        <v>1</v>
      </c>
      <c r="C359" s="4">
        <v>43314</v>
      </c>
      <c r="D359" s="3" t="s">
        <v>6</v>
      </c>
      <c r="E359" s="3" t="s">
        <v>9</v>
      </c>
      <c r="F359" s="3">
        <v>2</v>
      </c>
      <c r="G359" s="3">
        <v>1</v>
      </c>
      <c r="H359" s="2">
        <v>39.1</v>
      </c>
      <c r="J359" s="2">
        <v>218</v>
      </c>
      <c r="N359" s="3" t="s">
        <v>25</v>
      </c>
    </row>
    <row r="360" spans="1:14" x14ac:dyDescent="0.2">
      <c r="A360" s="3">
        <v>7</v>
      </c>
      <c r="B360" s="3">
        <v>1</v>
      </c>
      <c r="C360" s="4">
        <v>43314</v>
      </c>
      <c r="D360" s="3" t="s">
        <v>6</v>
      </c>
      <c r="E360" s="3" t="s">
        <v>9</v>
      </c>
      <c r="F360" s="3">
        <v>2</v>
      </c>
      <c r="G360" s="3">
        <v>2</v>
      </c>
      <c r="H360" s="2">
        <v>31.5</v>
      </c>
      <c r="J360" s="2">
        <v>186</v>
      </c>
      <c r="N360" s="3" t="s">
        <v>25</v>
      </c>
    </row>
    <row r="361" spans="1:14" x14ac:dyDescent="0.2">
      <c r="A361" s="3">
        <v>8</v>
      </c>
      <c r="B361" s="3">
        <v>1</v>
      </c>
      <c r="C361" s="4">
        <v>43314</v>
      </c>
      <c r="D361" s="3" t="s">
        <v>6</v>
      </c>
      <c r="E361" s="3" t="s">
        <v>9</v>
      </c>
      <c r="F361" s="3">
        <v>2</v>
      </c>
      <c r="G361" s="3">
        <v>3</v>
      </c>
      <c r="H361" s="2">
        <v>32.630000000000003</v>
      </c>
      <c r="J361" s="2">
        <v>148</v>
      </c>
      <c r="N361" s="3" t="s">
        <v>25</v>
      </c>
    </row>
    <row r="362" spans="1:14" x14ac:dyDescent="0.2">
      <c r="A362" s="3">
        <v>9</v>
      </c>
      <c r="B362" s="3">
        <v>1</v>
      </c>
      <c r="C362" s="4">
        <v>43314</v>
      </c>
      <c r="D362" s="3" t="s">
        <v>6</v>
      </c>
      <c r="E362" s="3" t="s">
        <v>9</v>
      </c>
      <c r="F362" s="3">
        <v>2</v>
      </c>
      <c r="G362" s="3">
        <v>4</v>
      </c>
      <c r="H362" s="2">
        <v>33.1</v>
      </c>
      <c r="J362" s="2">
        <v>230</v>
      </c>
      <c r="N362" s="3" t="s">
        <v>25</v>
      </c>
    </row>
    <row r="363" spans="1:14" x14ac:dyDescent="0.2">
      <c r="A363" s="3">
        <v>10</v>
      </c>
      <c r="B363" s="3">
        <v>1</v>
      </c>
      <c r="C363" s="4">
        <v>43314</v>
      </c>
      <c r="D363" s="3" t="s">
        <v>6</v>
      </c>
      <c r="E363" s="3" t="s">
        <v>9</v>
      </c>
      <c r="F363" s="3">
        <v>2</v>
      </c>
      <c r="G363" s="3">
        <v>5</v>
      </c>
      <c r="H363" s="2">
        <v>27.99</v>
      </c>
      <c r="J363" s="2">
        <v>225</v>
      </c>
      <c r="N363" s="3" t="s">
        <v>25</v>
      </c>
    </row>
    <row r="364" spans="1:14" x14ac:dyDescent="0.2">
      <c r="A364" s="3">
        <v>11</v>
      </c>
      <c r="B364" s="3">
        <v>1</v>
      </c>
      <c r="C364" s="4">
        <v>43314</v>
      </c>
      <c r="D364" s="3" t="s">
        <v>6</v>
      </c>
      <c r="E364" s="3" t="s">
        <v>9</v>
      </c>
      <c r="F364" s="3">
        <v>3</v>
      </c>
      <c r="G364" s="3">
        <v>1</v>
      </c>
      <c r="H364" s="2">
        <v>22.38</v>
      </c>
      <c r="J364" s="2">
        <v>124</v>
      </c>
      <c r="N364" s="3" t="s">
        <v>25</v>
      </c>
    </row>
    <row r="365" spans="1:14" x14ac:dyDescent="0.2">
      <c r="A365" s="3">
        <v>12</v>
      </c>
      <c r="B365" s="3">
        <v>1</v>
      </c>
      <c r="C365" s="4">
        <v>43314</v>
      </c>
      <c r="D365" s="3" t="s">
        <v>6</v>
      </c>
      <c r="E365" s="3" t="s">
        <v>9</v>
      </c>
      <c r="F365" s="3">
        <v>3</v>
      </c>
      <c r="G365" s="3">
        <v>2</v>
      </c>
      <c r="H365" s="2">
        <v>31.05</v>
      </c>
      <c r="J365" s="2">
        <v>172</v>
      </c>
      <c r="N365" s="3" t="s">
        <v>25</v>
      </c>
    </row>
    <row r="366" spans="1:14" x14ac:dyDescent="0.2">
      <c r="A366" s="3">
        <v>13</v>
      </c>
      <c r="B366" s="3">
        <v>1</v>
      </c>
      <c r="C366" s="4">
        <v>43314</v>
      </c>
      <c r="D366" s="3" t="s">
        <v>6</v>
      </c>
      <c r="E366" s="3" t="s">
        <v>9</v>
      </c>
      <c r="F366" s="3">
        <v>3</v>
      </c>
      <c r="G366" s="3">
        <v>3</v>
      </c>
      <c r="H366" s="2">
        <v>34.549999999999997</v>
      </c>
      <c r="J366" s="2">
        <v>184</v>
      </c>
      <c r="N366" s="3" t="s">
        <v>25</v>
      </c>
    </row>
    <row r="367" spans="1:14" x14ac:dyDescent="0.2">
      <c r="A367" s="3">
        <v>14</v>
      </c>
      <c r="B367" s="3">
        <v>1</v>
      </c>
      <c r="C367" s="4">
        <v>43314</v>
      </c>
      <c r="D367" s="3" t="s">
        <v>6</v>
      </c>
      <c r="E367" s="3" t="s">
        <v>9</v>
      </c>
      <c r="F367" s="3">
        <v>3</v>
      </c>
      <c r="G367" s="3">
        <v>4</v>
      </c>
      <c r="H367" s="2">
        <v>29.56</v>
      </c>
      <c r="J367" s="2">
        <v>196</v>
      </c>
      <c r="N367" s="3" t="s">
        <v>25</v>
      </c>
    </row>
    <row r="368" spans="1:14" x14ac:dyDescent="0.2">
      <c r="A368" s="3">
        <v>15</v>
      </c>
      <c r="B368" s="3">
        <v>1</v>
      </c>
      <c r="C368" s="4">
        <v>43314</v>
      </c>
      <c r="D368" s="3" t="s">
        <v>6</v>
      </c>
      <c r="E368" s="3" t="s">
        <v>9</v>
      </c>
      <c r="F368" s="3">
        <v>3</v>
      </c>
      <c r="G368" s="3">
        <v>5</v>
      </c>
      <c r="H368" s="2">
        <v>31.31</v>
      </c>
      <c r="J368" s="2">
        <v>175</v>
      </c>
      <c r="N368" s="3" t="s">
        <v>25</v>
      </c>
    </row>
    <row r="369" spans="1:14" x14ac:dyDescent="0.2">
      <c r="A369" s="3">
        <v>16</v>
      </c>
      <c r="B369" s="3">
        <v>1</v>
      </c>
      <c r="C369" s="4">
        <v>43314</v>
      </c>
      <c r="D369" s="3" t="s">
        <v>6</v>
      </c>
      <c r="E369" s="3" t="s">
        <v>8</v>
      </c>
      <c r="F369" s="3">
        <v>1</v>
      </c>
      <c r="G369" s="3">
        <v>1</v>
      </c>
      <c r="H369" s="2">
        <v>22.62</v>
      </c>
      <c r="J369" s="2">
        <v>125</v>
      </c>
      <c r="N369" s="3" t="s">
        <v>25</v>
      </c>
    </row>
    <row r="370" spans="1:14" x14ac:dyDescent="0.2">
      <c r="A370" s="3">
        <v>17</v>
      </c>
      <c r="B370" s="3">
        <v>1</v>
      </c>
      <c r="C370" s="4">
        <v>43314</v>
      </c>
      <c r="D370" s="3" t="s">
        <v>6</v>
      </c>
      <c r="E370" s="3" t="s">
        <v>8</v>
      </c>
      <c r="F370" s="3">
        <v>1</v>
      </c>
      <c r="G370" s="3">
        <v>2</v>
      </c>
      <c r="H370" s="2">
        <v>25.3</v>
      </c>
      <c r="J370" s="2">
        <v>121</v>
      </c>
      <c r="N370" s="3" t="s">
        <v>25</v>
      </c>
    </row>
    <row r="371" spans="1:14" x14ac:dyDescent="0.2">
      <c r="A371" s="3">
        <v>18</v>
      </c>
      <c r="B371" s="3">
        <v>1</v>
      </c>
      <c r="C371" s="4">
        <v>43314</v>
      </c>
      <c r="D371" s="3" t="s">
        <v>6</v>
      </c>
      <c r="E371" s="3" t="s">
        <v>8</v>
      </c>
      <c r="F371" s="3">
        <v>1</v>
      </c>
      <c r="G371" s="3">
        <v>3</v>
      </c>
      <c r="H371" s="2">
        <v>26.82</v>
      </c>
      <c r="J371" s="2"/>
      <c r="N371" s="3" t="s">
        <v>25</v>
      </c>
    </row>
    <row r="372" spans="1:14" x14ac:dyDescent="0.2">
      <c r="A372" s="3">
        <v>19</v>
      </c>
      <c r="B372" s="3">
        <v>1</v>
      </c>
      <c r="C372" s="4">
        <v>43314</v>
      </c>
      <c r="D372" s="3" t="s">
        <v>6</v>
      </c>
      <c r="E372" s="3" t="s">
        <v>8</v>
      </c>
      <c r="F372" s="3">
        <v>1</v>
      </c>
      <c r="G372" s="3">
        <v>4</v>
      </c>
      <c r="H372" s="2">
        <v>22.06</v>
      </c>
      <c r="J372" s="2">
        <v>125</v>
      </c>
      <c r="N372" s="3" t="s">
        <v>25</v>
      </c>
    </row>
    <row r="373" spans="1:14" x14ac:dyDescent="0.2">
      <c r="A373" s="3">
        <v>20</v>
      </c>
      <c r="B373" s="3">
        <v>1</v>
      </c>
      <c r="C373" s="4">
        <v>43314</v>
      </c>
      <c r="D373" s="3" t="s">
        <v>6</v>
      </c>
      <c r="E373" s="3" t="s">
        <v>8</v>
      </c>
      <c r="F373" s="3">
        <v>2</v>
      </c>
      <c r="G373" s="3">
        <v>1</v>
      </c>
      <c r="H373" s="2">
        <v>23.04</v>
      </c>
      <c r="J373" s="2">
        <v>182</v>
      </c>
      <c r="N373" s="3" t="s">
        <v>25</v>
      </c>
    </row>
    <row r="374" spans="1:14" x14ac:dyDescent="0.2">
      <c r="A374" s="3">
        <v>21</v>
      </c>
      <c r="B374" s="3">
        <v>1</v>
      </c>
      <c r="C374" s="4">
        <v>43314</v>
      </c>
      <c r="D374" s="3" t="s">
        <v>6</v>
      </c>
      <c r="E374" s="3" t="s">
        <v>8</v>
      </c>
      <c r="F374" s="3">
        <v>2</v>
      </c>
      <c r="G374" s="3">
        <v>2</v>
      </c>
      <c r="H374" s="2">
        <v>28.74</v>
      </c>
      <c r="J374" s="2">
        <v>148</v>
      </c>
      <c r="N374" s="3" t="s">
        <v>25</v>
      </c>
    </row>
    <row r="375" spans="1:14" x14ac:dyDescent="0.2">
      <c r="A375" s="3">
        <v>22</v>
      </c>
      <c r="B375" s="3">
        <v>1</v>
      </c>
      <c r="C375" s="4">
        <v>43314</v>
      </c>
      <c r="D375" s="3" t="s">
        <v>6</v>
      </c>
      <c r="E375" s="3" t="s">
        <v>8</v>
      </c>
      <c r="F375" s="3">
        <v>2</v>
      </c>
      <c r="G375" s="3">
        <v>3</v>
      </c>
      <c r="H375" s="2">
        <v>21.52</v>
      </c>
      <c r="J375" s="2">
        <v>105</v>
      </c>
      <c r="N375" s="3" t="s">
        <v>25</v>
      </c>
    </row>
    <row r="376" spans="1:14" x14ac:dyDescent="0.2">
      <c r="A376" s="3">
        <v>23</v>
      </c>
      <c r="B376" s="3">
        <v>1</v>
      </c>
      <c r="C376" s="4">
        <v>43314</v>
      </c>
      <c r="D376" s="3" t="s">
        <v>6</v>
      </c>
      <c r="E376" s="3" t="s">
        <v>8</v>
      </c>
      <c r="F376" s="3">
        <v>2</v>
      </c>
      <c r="G376" s="3">
        <v>4</v>
      </c>
      <c r="H376" s="2">
        <v>23.53</v>
      </c>
      <c r="J376" s="2">
        <v>149</v>
      </c>
      <c r="N376" s="3" t="s">
        <v>25</v>
      </c>
    </row>
    <row r="377" spans="1:14" x14ac:dyDescent="0.2">
      <c r="A377" s="3">
        <v>24</v>
      </c>
      <c r="B377" s="3">
        <v>1</v>
      </c>
      <c r="C377" s="4">
        <v>43314</v>
      </c>
      <c r="D377" s="3" t="s">
        <v>6</v>
      </c>
      <c r="E377" s="3" t="s">
        <v>8</v>
      </c>
      <c r="F377" s="3">
        <v>3</v>
      </c>
      <c r="G377" s="3">
        <v>1</v>
      </c>
      <c r="H377" s="2">
        <v>22.12</v>
      </c>
      <c r="J377" s="2">
        <v>175</v>
      </c>
      <c r="N377" s="3" t="s">
        <v>25</v>
      </c>
    </row>
    <row r="378" spans="1:14" x14ac:dyDescent="0.2">
      <c r="A378" s="3">
        <v>25</v>
      </c>
      <c r="B378" s="3">
        <v>1</v>
      </c>
      <c r="C378" s="4">
        <v>43314</v>
      </c>
      <c r="D378" s="3" t="s">
        <v>6</v>
      </c>
      <c r="E378" s="3" t="s">
        <v>8</v>
      </c>
      <c r="F378" s="3">
        <v>3</v>
      </c>
      <c r="G378" s="3">
        <v>2</v>
      </c>
      <c r="H378" s="2">
        <v>24.12</v>
      </c>
      <c r="J378" s="2">
        <v>160</v>
      </c>
      <c r="N378" s="3" t="s">
        <v>25</v>
      </c>
    </row>
    <row r="379" spans="1:14" x14ac:dyDescent="0.2">
      <c r="A379" s="3">
        <v>26</v>
      </c>
      <c r="B379" s="3">
        <v>1</v>
      </c>
      <c r="C379" s="4">
        <v>43314</v>
      </c>
      <c r="D379" s="3" t="s">
        <v>6</v>
      </c>
      <c r="E379" s="3" t="s">
        <v>8</v>
      </c>
      <c r="F379" s="3">
        <v>3</v>
      </c>
      <c r="G379" s="3">
        <v>3</v>
      </c>
      <c r="H379" s="2">
        <v>27.45</v>
      </c>
      <c r="J379" s="2">
        <v>137</v>
      </c>
      <c r="N379" s="3" t="s">
        <v>25</v>
      </c>
    </row>
    <row r="380" spans="1:14" x14ac:dyDescent="0.2">
      <c r="A380" s="3">
        <v>27</v>
      </c>
      <c r="B380" s="3">
        <v>1</v>
      </c>
      <c r="C380" s="4">
        <v>43314</v>
      </c>
      <c r="D380" s="3" t="s">
        <v>6</v>
      </c>
      <c r="E380" s="3" t="s">
        <v>8</v>
      </c>
      <c r="F380" s="3">
        <v>3</v>
      </c>
      <c r="G380" s="3">
        <v>4</v>
      </c>
      <c r="H380" s="2">
        <v>23.21</v>
      </c>
      <c r="J380" s="2">
        <v>221</v>
      </c>
      <c r="N380" s="3" t="s">
        <v>25</v>
      </c>
    </row>
    <row r="381" spans="1:14" x14ac:dyDescent="0.2">
      <c r="A381" s="3">
        <v>1</v>
      </c>
      <c r="B381" s="3">
        <v>1</v>
      </c>
      <c r="C381" s="4">
        <v>43320</v>
      </c>
      <c r="D381" s="3" t="s">
        <v>6</v>
      </c>
      <c r="E381" s="3" t="s">
        <v>9</v>
      </c>
      <c r="F381" s="3">
        <v>1</v>
      </c>
      <c r="G381" s="3">
        <v>1</v>
      </c>
      <c r="H381" s="2">
        <v>34.96</v>
      </c>
      <c r="J381" s="2">
        <v>184</v>
      </c>
      <c r="N381" s="3" t="s">
        <v>25</v>
      </c>
    </row>
    <row r="382" spans="1:14" x14ac:dyDescent="0.2">
      <c r="A382" s="3">
        <v>2</v>
      </c>
      <c r="B382" s="3">
        <v>1</v>
      </c>
      <c r="C382" s="4">
        <v>43320</v>
      </c>
      <c r="D382" s="3" t="s">
        <v>6</v>
      </c>
      <c r="E382" s="3" t="s">
        <v>9</v>
      </c>
      <c r="F382" s="3">
        <v>1</v>
      </c>
      <c r="G382" s="3">
        <v>2</v>
      </c>
      <c r="H382" s="2">
        <v>35.89</v>
      </c>
      <c r="J382" s="2">
        <v>186</v>
      </c>
      <c r="N382" s="3" t="s">
        <v>25</v>
      </c>
    </row>
    <row r="383" spans="1:14" x14ac:dyDescent="0.2">
      <c r="A383" s="3">
        <v>3</v>
      </c>
      <c r="B383" s="3">
        <v>1</v>
      </c>
      <c r="C383" s="4">
        <v>43320</v>
      </c>
      <c r="D383" s="3" t="s">
        <v>6</v>
      </c>
      <c r="E383" s="3" t="s">
        <v>9</v>
      </c>
      <c r="F383" s="3">
        <v>1</v>
      </c>
      <c r="G383" s="3">
        <v>3</v>
      </c>
      <c r="H383" s="2">
        <v>32.56</v>
      </c>
      <c r="J383" s="2">
        <v>212</v>
      </c>
      <c r="N383" s="3" t="s">
        <v>25</v>
      </c>
    </row>
    <row r="384" spans="1:14" x14ac:dyDescent="0.2">
      <c r="A384" s="3">
        <v>4</v>
      </c>
      <c r="B384" s="3">
        <v>1</v>
      </c>
      <c r="C384" s="4">
        <v>43320</v>
      </c>
      <c r="D384" s="3" t="s">
        <v>6</v>
      </c>
      <c r="E384" s="3" t="s">
        <v>9</v>
      </c>
      <c r="F384" s="3">
        <v>1</v>
      </c>
      <c r="G384" s="3">
        <v>4</v>
      </c>
      <c r="H384" s="2">
        <v>30.06</v>
      </c>
      <c r="J384" s="2">
        <v>165</v>
      </c>
      <c r="N384" s="3" t="s">
        <v>25</v>
      </c>
    </row>
    <row r="385" spans="1:14" x14ac:dyDescent="0.2">
      <c r="A385" s="3">
        <v>5</v>
      </c>
      <c r="B385" s="3">
        <v>1</v>
      </c>
      <c r="C385" s="4">
        <v>43320</v>
      </c>
      <c r="D385" s="3" t="s">
        <v>6</v>
      </c>
      <c r="E385" s="3" t="s">
        <v>9</v>
      </c>
      <c r="F385" s="3">
        <v>1</v>
      </c>
      <c r="G385" s="3">
        <v>5</v>
      </c>
      <c r="H385" s="2">
        <v>34.200000000000003</v>
      </c>
      <c r="J385" s="2">
        <v>184</v>
      </c>
      <c r="N385" s="3" t="s">
        <v>25</v>
      </c>
    </row>
    <row r="386" spans="1:14" x14ac:dyDescent="0.2">
      <c r="A386" s="3">
        <v>6</v>
      </c>
      <c r="B386" s="3">
        <v>1</v>
      </c>
      <c r="C386" s="4">
        <v>43320</v>
      </c>
      <c r="D386" s="3" t="s">
        <v>6</v>
      </c>
      <c r="E386" s="3" t="s">
        <v>9</v>
      </c>
      <c r="F386" s="3">
        <v>2</v>
      </c>
      <c r="G386" s="3">
        <v>1</v>
      </c>
      <c r="H386" s="2">
        <v>40.96</v>
      </c>
      <c r="J386" s="2">
        <v>217</v>
      </c>
      <c r="N386" s="3" t="s">
        <v>25</v>
      </c>
    </row>
    <row r="387" spans="1:14" x14ac:dyDescent="0.2">
      <c r="A387" s="3">
        <v>7</v>
      </c>
      <c r="B387" s="3">
        <v>1</v>
      </c>
      <c r="C387" s="4">
        <v>43320</v>
      </c>
      <c r="D387" s="3" t="s">
        <v>6</v>
      </c>
      <c r="E387" s="3" t="s">
        <v>9</v>
      </c>
      <c r="F387" s="3">
        <v>2</v>
      </c>
      <c r="G387" s="3">
        <v>2</v>
      </c>
      <c r="H387" s="2">
        <v>32.97</v>
      </c>
      <c r="J387" s="2">
        <v>204</v>
      </c>
      <c r="N387" s="3" t="s">
        <v>25</v>
      </c>
    </row>
    <row r="388" spans="1:14" x14ac:dyDescent="0.2">
      <c r="A388" s="3">
        <v>8</v>
      </c>
      <c r="B388" s="3">
        <v>1</v>
      </c>
      <c r="C388" s="4">
        <v>43320</v>
      </c>
      <c r="D388" s="3" t="s">
        <v>6</v>
      </c>
      <c r="E388" s="3" t="s">
        <v>9</v>
      </c>
      <c r="F388" s="3">
        <v>2</v>
      </c>
      <c r="G388" s="3">
        <v>3</v>
      </c>
      <c r="H388" s="2">
        <v>34.659999999999997</v>
      </c>
      <c r="J388" s="2">
        <v>152</v>
      </c>
      <c r="N388" s="3" t="s">
        <v>25</v>
      </c>
    </row>
    <row r="389" spans="1:14" x14ac:dyDescent="0.2">
      <c r="A389" s="3">
        <v>9</v>
      </c>
      <c r="B389" s="3">
        <v>1</v>
      </c>
      <c r="C389" s="4">
        <v>43320</v>
      </c>
      <c r="D389" s="3" t="s">
        <v>6</v>
      </c>
      <c r="E389" s="3" t="s">
        <v>9</v>
      </c>
      <c r="F389" s="3">
        <v>2</v>
      </c>
      <c r="G389" s="3">
        <v>4</v>
      </c>
      <c r="H389" s="2">
        <v>34.659999999999997</v>
      </c>
      <c r="J389" s="2">
        <v>187</v>
      </c>
      <c r="N389" s="3" t="s">
        <v>25</v>
      </c>
    </row>
    <row r="390" spans="1:14" x14ac:dyDescent="0.2">
      <c r="A390" s="3">
        <v>10</v>
      </c>
      <c r="B390" s="3">
        <v>1</v>
      </c>
      <c r="C390" s="4">
        <v>43320</v>
      </c>
      <c r="D390" s="3" t="s">
        <v>6</v>
      </c>
      <c r="E390" s="3" t="s">
        <v>9</v>
      </c>
      <c r="F390" s="3">
        <v>2</v>
      </c>
      <c r="G390" s="3">
        <v>5</v>
      </c>
      <c r="H390" s="2">
        <v>30.03</v>
      </c>
      <c r="J390" s="2">
        <v>197</v>
      </c>
      <c r="N390" s="3" t="s">
        <v>25</v>
      </c>
    </row>
    <row r="391" spans="1:14" x14ac:dyDescent="0.2">
      <c r="A391" s="3">
        <v>11</v>
      </c>
      <c r="B391" s="3">
        <v>1</v>
      </c>
      <c r="C391" s="4">
        <v>43320</v>
      </c>
      <c r="D391" s="3" t="s">
        <v>6</v>
      </c>
      <c r="E391" s="3" t="s">
        <v>9</v>
      </c>
      <c r="F391" s="3">
        <v>3</v>
      </c>
      <c r="G391" s="3">
        <v>1</v>
      </c>
      <c r="H391" s="2">
        <v>25.52</v>
      </c>
      <c r="J391" s="2"/>
      <c r="N391" s="3" t="s">
        <v>25</v>
      </c>
    </row>
    <row r="392" spans="1:14" x14ac:dyDescent="0.2">
      <c r="A392" s="3">
        <v>12</v>
      </c>
      <c r="B392" s="3">
        <v>1</v>
      </c>
      <c r="C392" s="4">
        <v>43320</v>
      </c>
      <c r="D392" s="3" t="s">
        <v>6</v>
      </c>
      <c r="E392" s="3" t="s">
        <v>9</v>
      </c>
      <c r="F392" s="3">
        <v>3</v>
      </c>
      <c r="G392" s="3">
        <v>2</v>
      </c>
      <c r="H392" s="2">
        <v>33.369999999999997</v>
      </c>
      <c r="J392" s="2">
        <v>167</v>
      </c>
      <c r="N392" s="3" t="s">
        <v>25</v>
      </c>
    </row>
    <row r="393" spans="1:14" x14ac:dyDescent="0.2">
      <c r="A393" s="3">
        <v>13</v>
      </c>
      <c r="B393" s="3">
        <v>1</v>
      </c>
      <c r="C393" s="4">
        <v>43320</v>
      </c>
      <c r="D393" s="3" t="s">
        <v>6</v>
      </c>
      <c r="E393" s="3" t="s">
        <v>9</v>
      </c>
      <c r="F393" s="3">
        <v>3</v>
      </c>
      <c r="G393" s="3">
        <v>3</v>
      </c>
      <c r="H393" s="2">
        <v>33.659999999999997</v>
      </c>
      <c r="J393" s="2">
        <v>163</v>
      </c>
      <c r="N393" s="3" t="s">
        <v>25</v>
      </c>
    </row>
    <row r="394" spans="1:14" x14ac:dyDescent="0.2">
      <c r="A394" s="3">
        <v>14</v>
      </c>
      <c r="B394" s="3">
        <v>1</v>
      </c>
      <c r="C394" s="4">
        <v>43320</v>
      </c>
      <c r="D394" s="3" t="s">
        <v>6</v>
      </c>
      <c r="E394" s="3" t="s">
        <v>9</v>
      </c>
      <c r="F394" s="3">
        <v>3</v>
      </c>
      <c r="G394" s="3">
        <v>4</v>
      </c>
      <c r="H394" s="2">
        <v>28.6</v>
      </c>
      <c r="J394" s="2">
        <v>157</v>
      </c>
      <c r="N394" s="3" t="s">
        <v>25</v>
      </c>
    </row>
    <row r="395" spans="1:14" x14ac:dyDescent="0.2">
      <c r="A395" s="3">
        <v>15</v>
      </c>
      <c r="B395" s="3">
        <v>1</v>
      </c>
      <c r="C395" s="4">
        <v>43320</v>
      </c>
      <c r="D395" s="3" t="s">
        <v>6</v>
      </c>
      <c r="E395" s="3" t="s">
        <v>9</v>
      </c>
      <c r="F395" s="3">
        <v>3</v>
      </c>
      <c r="G395" s="3">
        <v>5</v>
      </c>
      <c r="H395" s="2">
        <v>32.369999999999997</v>
      </c>
      <c r="J395" s="2">
        <v>200</v>
      </c>
      <c r="N395" s="3" t="s">
        <v>25</v>
      </c>
    </row>
    <row r="396" spans="1:14" x14ac:dyDescent="0.2">
      <c r="A396" s="3">
        <v>16</v>
      </c>
      <c r="B396" s="3">
        <v>1</v>
      </c>
      <c r="C396" s="4">
        <v>43320</v>
      </c>
      <c r="D396" s="3" t="s">
        <v>6</v>
      </c>
      <c r="E396" s="3" t="s">
        <v>8</v>
      </c>
      <c r="F396" s="3">
        <v>1</v>
      </c>
      <c r="G396" s="3">
        <v>1</v>
      </c>
      <c r="H396" s="2">
        <v>22.68</v>
      </c>
      <c r="J396" s="2">
        <v>133</v>
      </c>
      <c r="N396" s="3" t="s">
        <v>25</v>
      </c>
    </row>
    <row r="397" spans="1:14" x14ac:dyDescent="0.2">
      <c r="A397" s="3">
        <v>17</v>
      </c>
      <c r="B397" s="3">
        <v>1</v>
      </c>
      <c r="C397" s="4">
        <v>43320</v>
      </c>
      <c r="D397" s="3" t="s">
        <v>6</v>
      </c>
      <c r="E397" s="3" t="s">
        <v>8</v>
      </c>
      <c r="F397" s="3">
        <v>1</v>
      </c>
      <c r="G397" s="3">
        <v>2</v>
      </c>
      <c r="H397" s="2">
        <v>25.97</v>
      </c>
      <c r="J397" s="2">
        <v>166</v>
      </c>
      <c r="N397" s="3" t="s">
        <v>25</v>
      </c>
    </row>
    <row r="398" spans="1:14" x14ac:dyDescent="0.2">
      <c r="A398" s="3">
        <v>18</v>
      </c>
      <c r="B398" s="3">
        <v>1</v>
      </c>
      <c r="C398" s="4">
        <v>43320</v>
      </c>
      <c r="D398" s="3" t="s">
        <v>6</v>
      </c>
      <c r="E398" s="3" t="s">
        <v>8</v>
      </c>
      <c r="F398" s="3">
        <v>1</v>
      </c>
      <c r="G398" s="3">
        <v>3</v>
      </c>
      <c r="H398" s="2">
        <v>27.29</v>
      </c>
      <c r="J398" s="2">
        <v>167</v>
      </c>
      <c r="N398" s="3" t="s">
        <v>25</v>
      </c>
    </row>
    <row r="399" spans="1:14" x14ac:dyDescent="0.2">
      <c r="A399" s="3">
        <v>19</v>
      </c>
      <c r="B399" s="3">
        <v>1</v>
      </c>
      <c r="C399" s="4">
        <v>43320</v>
      </c>
      <c r="D399" s="3" t="s">
        <v>6</v>
      </c>
      <c r="E399" s="3" t="s">
        <v>8</v>
      </c>
      <c r="F399" s="3">
        <v>1</v>
      </c>
      <c r="G399" s="3">
        <v>4</v>
      </c>
      <c r="H399" s="2">
        <v>22.34</v>
      </c>
      <c r="J399" s="2">
        <v>164</v>
      </c>
      <c r="N399" s="3" t="s">
        <v>25</v>
      </c>
    </row>
    <row r="400" spans="1:14" x14ac:dyDescent="0.2">
      <c r="A400" s="3">
        <v>20</v>
      </c>
      <c r="B400" s="3">
        <v>1</v>
      </c>
      <c r="C400" s="4">
        <v>43320</v>
      </c>
      <c r="D400" s="3" t="s">
        <v>6</v>
      </c>
      <c r="E400" s="3" t="s">
        <v>8</v>
      </c>
      <c r="F400" s="3">
        <v>2</v>
      </c>
      <c r="G400" s="3">
        <v>1</v>
      </c>
      <c r="H400" s="2">
        <v>23.15</v>
      </c>
      <c r="J400" s="2">
        <v>180</v>
      </c>
      <c r="N400" s="3" t="s">
        <v>25</v>
      </c>
    </row>
    <row r="401" spans="1:14" x14ac:dyDescent="0.2">
      <c r="A401" s="3">
        <v>21</v>
      </c>
      <c r="B401" s="3">
        <v>1</v>
      </c>
      <c r="C401" s="4">
        <v>43320</v>
      </c>
      <c r="D401" s="3" t="s">
        <v>6</v>
      </c>
      <c r="E401" s="3" t="s">
        <v>8</v>
      </c>
      <c r="F401" s="3">
        <v>2</v>
      </c>
      <c r="G401" s="3">
        <v>2</v>
      </c>
      <c r="H401" s="2">
        <v>29.88</v>
      </c>
      <c r="J401" s="2">
        <v>150</v>
      </c>
      <c r="N401" s="3" t="s">
        <v>25</v>
      </c>
    </row>
    <row r="402" spans="1:14" x14ac:dyDescent="0.2">
      <c r="A402" s="3">
        <v>22</v>
      </c>
      <c r="B402" s="3">
        <v>1</v>
      </c>
      <c r="C402" s="4">
        <v>43320</v>
      </c>
      <c r="D402" s="3" t="s">
        <v>6</v>
      </c>
      <c r="E402" s="3" t="s">
        <v>8</v>
      </c>
      <c r="F402" s="3">
        <v>2</v>
      </c>
      <c r="G402" s="3">
        <v>3</v>
      </c>
      <c r="H402" s="2">
        <v>21.29</v>
      </c>
      <c r="J402" s="2">
        <v>108</v>
      </c>
      <c r="N402" s="3" t="s">
        <v>25</v>
      </c>
    </row>
    <row r="403" spans="1:14" x14ac:dyDescent="0.2">
      <c r="A403" s="3">
        <v>23</v>
      </c>
      <c r="B403" s="3">
        <v>1</v>
      </c>
      <c r="C403" s="4">
        <v>43320</v>
      </c>
      <c r="D403" s="3" t="s">
        <v>6</v>
      </c>
      <c r="E403" s="3" t="s">
        <v>8</v>
      </c>
      <c r="F403" s="3">
        <v>2</v>
      </c>
      <c r="G403" s="3">
        <v>4</v>
      </c>
      <c r="H403" s="2">
        <v>24.45</v>
      </c>
      <c r="J403" s="2">
        <v>132</v>
      </c>
      <c r="N403" s="3" t="s">
        <v>25</v>
      </c>
    </row>
    <row r="404" spans="1:14" x14ac:dyDescent="0.2">
      <c r="A404" s="3">
        <v>24</v>
      </c>
      <c r="B404" s="3">
        <v>1</v>
      </c>
      <c r="C404" s="4">
        <v>43320</v>
      </c>
      <c r="D404" s="3" t="s">
        <v>6</v>
      </c>
      <c r="E404" s="3" t="s">
        <v>8</v>
      </c>
      <c r="F404" s="3">
        <v>3</v>
      </c>
      <c r="G404" s="3">
        <v>1</v>
      </c>
      <c r="H404" s="2">
        <v>22.36</v>
      </c>
      <c r="J404" s="2">
        <v>149</v>
      </c>
      <c r="N404" s="3" t="s">
        <v>25</v>
      </c>
    </row>
    <row r="405" spans="1:14" x14ac:dyDescent="0.2">
      <c r="A405" s="3">
        <v>25</v>
      </c>
      <c r="B405" s="3">
        <v>1</v>
      </c>
      <c r="C405" s="4">
        <v>43320</v>
      </c>
      <c r="D405" s="3" t="s">
        <v>6</v>
      </c>
      <c r="E405" s="3" t="s">
        <v>8</v>
      </c>
      <c r="F405" s="3">
        <v>3</v>
      </c>
      <c r="G405" s="3">
        <v>2</v>
      </c>
      <c r="H405" s="2">
        <v>23.97</v>
      </c>
      <c r="J405" s="2">
        <v>153</v>
      </c>
      <c r="N405" s="3" t="s">
        <v>25</v>
      </c>
    </row>
    <row r="406" spans="1:14" x14ac:dyDescent="0.2">
      <c r="A406" s="3">
        <v>26</v>
      </c>
      <c r="B406" s="3">
        <v>1</v>
      </c>
      <c r="C406" s="4">
        <v>43320</v>
      </c>
      <c r="D406" s="3" t="s">
        <v>6</v>
      </c>
      <c r="E406" s="3" t="s">
        <v>8</v>
      </c>
      <c r="F406" s="3">
        <v>3</v>
      </c>
      <c r="G406" s="3">
        <v>3</v>
      </c>
      <c r="H406" s="2">
        <v>28.12</v>
      </c>
      <c r="J406" s="2">
        <v>142</v>
      </c>
      <c r="N406" s="3" t="s">
        <v>25</v>
      </c>
    </row>
    <row r="407" spans="1:14" x14ac:dyDescent="0.2">
      <c r="A407" s="3">
        <v>27</v>
      </c>
      <c r="B407" s="3">
        <v>1</v>
      </c>
      <c r="C407" s="4">
        <v>43320</v>
      </c>
      <c r="D407" s="3" t="s">
        <v>6</v>
      </c>
      <c r="E407" s="3" t="s">
        <v>8</v>
      </c>
      <c r="F407" s="3">
        <v>3</v>
      </c>
      <c r="G407" s="3">
        <v>4</v>
      </c>
      <c r="H407" s="2">
        <v>23.96</v>
      </c>
      <c r="J407" s="2">
        <v>145</v>
      </c>
      <c r="N407" s="3" t="s">
        <v>25</v>
      </c>
    </row>
    <row r="408" spans="1:14" x14ac:dyDescent="0.2">
      <c r="A408" s="3">
        <v>1</v>
      </c>
      <c r="B408" s="3">
        <v>1</v>
      </c>
      <c r="C408" s="4">
        <v>43328</v>
      </c>
      <c r="D408" s="3" t="s">
        <v>6</v>
      </c>
      <c r="E408" s="3" t="s">
        <v>9</v>
      </c>
      <c r="F408" s="3">
        <v>1</v>
      </c>
      <c r="G408" s="3">
        <v>1</v>
      </c>
      <c r="H408" s="2">
        <v>36.76</v>
      </c>
      <c r="J408" s="2">
        <v>219</v>
      </c>
      <c r="N408" s="3" t="s">
        <v>25</v>
      </c>
    </row>
    <row r="409" spans="1:14" x14ac:dyDescent="0.2">
      <c r="A409" s="3">
        <v>2</v>
      </c>
      <c r="B409" s="3">
        <v>1</v>
      </c>
      <c r="C409" s="4">
        <v>43328</v>
      </c>
      <c r="D409" s="3" t="s">
        <v>6</v>
      </c>
      <c r="E409" s="3" t="s">
        <v>9</v>
      </c>
      <c r="F409" s="3">
        <v>1</v>
      </c>
      <c r="G409" s="3">
        <v>2</v>
      </c>
      <c r="H409" s="2">
        <v>39.18</v>
      </c>
      <c r="J409" s="2">
        <v>201</v>
      </c>
      <c r="N409" s="3" t="s">
        <v>25</v>
      </c>
    </row>
    <row r="410" spans="1:14" x14ac:dyDescent="0.2">
      <c r="A410" s="3">
        <v>3</v>
      </c>
      <c r="B410" s="3">
        <v>1</v>
      </c>
      <c r="C410" s="4">
        <v>43328</v>
      </c>
      <c r="D410" s="3" t="s">
        <v>6</v>
      </c>
      <c r="E410" s="3" t="s">
        <v>9</v>
      </c>
      <c r="F410" s="3">
        <v>1</v>
      </c>
      <c r="G410" s="3">
        <v>3</v>
      </c>
      <c r="H410" s="2">
        <v>34.15</v>
      </c>
      <c r="J410" s="2">
        <v>224</v>
      </c>
      <c r="N410" s="3" t="s">
        <v>25</v>
      </c>
    </row>
    <row r="411" spans="1:14" x14ac:dyDescent="0.2">
      <c r="A411" s="3">
        <v>4</v>
      </c>
      <c r="B411" s="3">
        <v>1</v>
      </c>
      <c r="C411" s="4">
        <v>43328</v>
      </c>
      <c r="D411" s="3" t="s">
        <v>6</v>
      </c>
      <c r="E411" s="3" t="s">
        <v>9</v>
      </c>
      <c r="F411" s="3">
        <v>1</v>
      </c>
      <c r="G411" s="3">
        <v>4</v>
      </c>
      <c r="H411" s="2">
        <v>32.51</v>
      </c>
      <c r="J411" s="2">
        <v>202</v>
      </c>
      <c r="N411" s="3" t="s">
        <v>25</v>
      </c>
    </row>
    <row r="412" spans="1:14" x14ac:dyDescent="0.2">
      <c r="A412" s="3">
        <v>5</v>
      </c>
      <c r="B412" s="3">
        <v>1</v>
      </c>
      <c r="C412" s="4">
        <v>43328</v>
      </c>
      <c r="D412" s="3" t="s">
        <v>6</v>
      </c>
      <c r="E412" s="3" t="s">
        <v>9</v>
      </c>
      <c r="F412" s="3">
        <v>1</v>
      </c>
      <c r="G412" s="3">
        <v>5</v>
      </c>
      <c r="H412" s="2">
        <v>35.950000000000003</v>
      </c>
      <c r="J412" s="2">
        <v>207</v>
      </c>
      <c r="N412" s="3" t="s">
        <v>25</v>
      </c>
    </row>
    <row r="413" spans="1:14" x14ac:dyDescent="0.2">
      <c r="A413" s="3">
        <v>6</v>
      </c>
      <c r="B413" s="3">
        <v>1</v>
      </c>
      <c r="C413" s="4">
        <v>43328</v>
      </c>
      <c r="D413" s="3" t="s">
        <v>6</v>
      </c>
      <c r="E413" s="3" t="s">
        <v>9</v>
      </c>
      <c r="F413" s="3">
        <v>2</v>
      </c>
      <c r="G413" s="3">
        <v>1</v>
      </c>
      <c r="H413" s="2">
        <v>41.92</v>
      </c>
      <c r="J413" s="2">
        <v>192</v>
      </c>
      <c r="N413" s="3" t="s">
        <v>25</v>
      </c>
    </row>
    <row r="414" spans="1:14" x14ac:dyDescent="0.2">
      <c r="A414" s="3">
        <v>7</v>
      </c>
      <c r="B414" s="3">
        <v>1</v>
      </c>
      <c r="C414" s="4">
        <v>43328</v>
      </c>
      <c r="D414" s="3" t="s">
        <v>6</v>
      </c>
      <c r="E414" s="3" t="s">
        <v>9</v>
      </c>
      <c r="F414" s="3">
        <v>2</v>
      </c>
      <c r="G414" s="3">
        <v>2</v>
      </c>
      <c r="H414" s="2">
        <v>34.07</v>
      </c>
      <c r="J414" s="2">
        <v>182</v>
      </c>
      <c r="N414" s="3" t="s">
        <v>25</v>
      </c>
    </row>
    <row r="415" spans="1:14" x14ac:dyDescent="0.2">
      <c r="A415" s="3">
        <v>8</v>
      </c>
      <c r="B415" s="3">
        <v>1</v>
      </c>
      <c r="C415" s="4">
        <v>43328</v>
      </c>
      <c r="D415" s="3" t="s">
        <v>6</v>
      </c>
      <c r="E415" s="3" t="s">
        <v>9</v>
      </c>
      <c r="F415" s="3">
        <v>2</v>
      </c>
      <c r="G415" s="3">
        <v>3</v>
      </c>
      <c r="H415" s="2">
        <v>35.86</v>
      </c>
      <c r="J415" s="2">
        <v>225</v>
      </c>
      <c r="N415" s="3" t="s">
        <v>25</v>
      </c>
    </row>
    <row r="416" spans="1:14" x14ac:dyDescent="0.2">
      <c r="A416" s="3">
        <v>9</v>
      </c>
      <c r="B416" s="3">
        <v>1</v>
      </c>
      <c r="C416" s="4">
        <v>43328</v>
      </c>
      <c r="D416" s="3" t="s">
        <v>6</v>
      </c>
      <c r="E416" s="3" t="s">
        <v>9</v>
      </c>
      <c r="F416" s="3">
        <v>2</v>
      </c>
      <c r="G416" s="3">
        <v>4</v>
      </c>
      <c r="H416" s="2">
        <v>36.590000000000003</v>
      </c>
      <c r="J416" s="2">
        <v>204</v>
      </c>
      <c r="N416" s="3" t="s">
        <v>25</v>
      </c>
    </row>
    <row r="417" spans="1:14" x14ac:dyDescent="0.2">
      <c r="A417" s="3">
        <v>10</v>
      </c>
      <c r="B417" s="3">
        <v>1</v>
      </c>
      <c r="C417" s="4">
        <v>43328</v>
      </c>
      <c r="D417" s="3" t="s">
        <v>6</v>
      </c>
      <c r="E417" s="3" t="s">
        <v>9</v>
      </c>
      <c r="F417" s="3">
        <v>2</v>
      </c>
      <c r="G417" s="3">
        <v>5</v>
      </c>
      <c r="H417" s="2">
        <v>31.16</v>
      </c>
      <c r="J417" s="2">
        <v>183</v>
      </c>
      <c r="N417" s="3" t="s">
        <v>25</v>
      </c>
    </row>
    <row r="418" spans="1:14" x14ac:dyDescent="0.2">
      <c r="A418" s="3">
        <v>11</v>
      </c>
      <c r="B418" s="3">
        <v>1</v>
      </c>
      <c r="C418" s="4">
        <v>43328</v>
      </c>
      <c r="D418" s="3" t="s">
        <v>6</v>
      </c>
      <c r="E418" s="3" t="s">
        <v>9</v>
      </c>
      <c r="F418" s="3">
        <v>3</v>
      </c>
      <c r="G418" s="3">
        <v>1</v>
      </c>
      <c r="H418" s="2">
        <v>27.31</v>
      </c>
      <c r="J418" s="2">
        <v>195</v>
      </c>
      <c r="N418" s="3" t="s">
        <v>25</v>
      </c>
    </row>
    <row r="419" spans="1:14" x14ac:dyDescent="0.2">
      <c r="A419" s="3">
        <v>12</v>
      </c>
      <c r="B419" s="3">
        <v>1</v>
      </c>
      <c r="C419" s="4">
        <v>43328</v>
      </c>
      <c r="D419" s="3" t="s">
        <v>6</v>
      </c>
      <c r="E419" s="3" t="s">
        <v>9</v>
      </c>
      <c r="F419" s="3">
        <v>3</v>
      </c>
      <c r="G419" s="3">
        <v>2</v>
      </c>
      <c r="H419" s="2">
        <v>33.950000000000003</v>
      </c>
      <c r="J419" s="2">
        <v>203</v>
      </c>
      <c r="N419" s="3" t="s">
        <v>25</v>
      </c>
    </row>
    <row r="420" spans="1:14" x14ac:dyDescent="0.2">
      <c r="A420" s="3">
        <v>13</v>
      </c>
      <c r="B420" s="3">
        <v>1</v>
      </c>
      <c r="C420" s="4">
        <v>43328</v>
      </c>
      <c r="D420" s="3" t="s">
        <v>6</v>
      </c>
      <c r="E420" s="3" t="s">
        <v>9</v>
      </c>
      <c r="F420" s="3">
        <v>3</v>
      </c>
      <c r="G420" s="3">
        <v>3</v>
      </c>
      <c r="H420" s="2">
        <v>34.96</v>
      </c>
      <c r="J420" s="2">
        <v>229</v>
      </c>
      <c r="N420" s="3" t="s">
        <v>25</v>
      </c>
    </row>
    <row r="421" spans="1:14" x14ac:dyDescent="0.2">
      <c r="A421" s="3">
        <v>14</v>
      </c>
      <c r="B421" s="3">
        <v>1</v>
      </c>
      <c r="C421" s="4">
        <v>43328</v>
      </c>
      <c r="D421" s="3" t="s">
        <v>6</v>
      </c>
      <c r="E421" s="3" t="s">
        <v>9</v>
      </c>
      <c r="F421" s="3">
        <v>3</v>
      </c>
      <c r="G421" s="3">
        <v>4</v>
      </c>
      <c r="H421" s="2">
        <v>30.4</v>
      </c>
      <c r="J421" s="2">
        <v>204</v>
      </c>
      <c r="N421" s="3" t="s">
        <v>25</v>
      </c>
    </row>
    <row r="422" spans="1:14" x14ac:dyDescent="0.2">
      <c r="A422" s="3">
        <v>15</v>
      </c>
      <c r="B422" s="3">
        <v>1</v>
      </c>
      <c r="C422" s="4">
        <v>43328</v>
      </c>
      <c r="D422" s="3" t="s">
        <v>6</v>
      </c>
      <c r="E422" s="3" t="s">
        <v>9</v>
      </c>
      <c r="F422" s="3">
        <v>3</v>
      </c>
      <c r="G422" s="3">
        <v>5</v>
      </c>
      <c r="H422" s="2">
        <v>33.24</v>
      </c>
      <c r="J422" s="2">
        <v>226</v>
      </c>
      <c r="N422" s="3" t="s">
        <v>25</v>
      </c>
    </row>
    <row r="423" spans="1:14" x14ac:dyDescent="0.2">
      <c r="A423" s="3">
        <v>16</v>
      </c>
      <c r="B423" s="3">
        <v>1</v>
      </c>
      <c r="C423" s="4">
        <v>43328</v>
      </c>
      <c r="D423" s="3" t="s">
        <v>6</v>
      </c>
      <c r="E423" s="3" t="s">
        <v>8</v>
      </c>
      <c r="F423" s="3">
        <v>1</v>
      </c>
      <c r="G423" s="3">
        <v>1</v>
      </c>
      <c r="H423" s="2">
        <v>23.43</v>
      </c>
      <c r="J423" s="2">
        <v>151</v>
      </c>
      <c r="N423" s="3" t="s">
        <v>25</v>
      </c>
    </row>
    <row r="424" spans="1:14" x14ac:dyDescent="0.2">
      <c r="A424" s="3">
        <v>17</v>
      </c>
      <c r="B424" s="3">
        <v>1</v>
      </c>
      <c r="C424" s="4">
        <v>43328</v>
      </c>
      <c r="D424" s="3" t="s">
        <v>6</v>
      </c>
      <c r="E424" s="3" t="s">
        <v>8</v>
      </c>
      <c r="F424" s="3">
        <v>1</v>
      </c>
      <c r="G424" s="3">
        <v>2</v>
      </c>
      <c r="H424" s="2">
        <v>25.67</v>
      </c>
      <c r="J424" s="2">
        <v>179</v>
      </c>
      <c r="N424" s="3" t="s">
        <v>25</v>
      </c>
    </row>
    <row r="425" spans="1:14" x14ac:dyDescent="0.2">
      <c r="A425" s="3">
        <v>18</v>
      </c>
      <c r="B425" s="3">
        <v>1</v>
      </c>
      <c r="C425" s="4">
        <v>43328</v>
      </c>
      <c r="D425" s="3" t="s">
        <v>6</v>
      </c>
      <c r="E425" s="3" t="s">
        <v>8</v>
      </c>
      <c r="F425" s="3">
        <v>1</v>
      </c>
      <c r="G425" s="3">
        <v>3</v>
      </c>
      <c r="H425" s="2">
        <v>29.36</v>
      </c>
      <c r="J425" s="2">
        <v>163</v>
      </c>
      <c r="N425" s="3" t="s">
        <v>25</v>
      </c>
    </row>
    <row r="426" spans="1:14" x14ac:dyDescent="0.2">
      <c r="A426" s="3">
        <v>19</v>
      </c>
      <c r="B426" s="3">
        <v>1</v>
      </c>
      <c r="C426" s="4">
        <v>43328</v>
      </c>
      <c r="D426" s="3" t="s">
        <v>6</v>
      </c>
      <c r="E426" s="3" t="s">
        <v>8</v>
      </c>
      <c r="F426" s="3">
        <v>1</v>
      </c>
      <c r="G426" s="3">
        <v>4</v>
      </c>
      <c r="H426" s="2">
        <v>22.08</v>
      </c>
      <c r="J426" s="2">
        <v>181</v>
      </c>
      <c r="N426" s="3" t="s">
        <v>25</v>
      </c>
    </row>
    <row r="427" spans="1:14" x14ac:dyDescent="0.2">
      <c r="A427" s="3">
        <v>20</v>
      </c>
      <c r="B427" s="3">
        <v>1</v>
      </c>
      <c r="C427" s="4">
        <v>43328</v>
      </c>
      <c r="D427" s="3" t="s">
        <v>6</v>
      </c>
      <c r="E427" s="3" t="s">
        <v>8</v>
      </c>
      <c r="F427" s="3">
        <v>2</v>
      </c>
      <c r="G427" s="3">
        <v>1</v>
      </c>
      <c r="H427" s="2">
        <v>24.07</v>
      </c>
      <c r="J427" s="2">
        <v>167</v>
      </c>
      <c r="N427" s="3" t="s">
        <v>25</v>
      </c>
    </row>
    <row r="428" spans="1:14" x14ac:dyDescent="0.2">
      <c r="A428" s="3">
        <v>21</v>
      </c>
      <c r="B428" s="3">
        <v>1</v>
      </c>
      <c r="C428" s="4">
        <v>43328</v>
      </c>
      <c r="D428" s="3" t="s">
        <v>6</v>
      </c>
      <c r="E428" s="3" t="s">
        <v>8</v>
      </c>
      <c r="F428" s="3">
        <v>2</v>
      </c>
      <c r="G428" s="3">
        <v>2</v>
      </c>
      <c r="H428" s="2">
        <v>30.34</v>
      </c>
      <c r="J428" s="2">
        <v>173</v>
      </c>
      <c r="N428" s="3" t="s">
        <v>25</v>
      </c>
    </row>
    <row r="429" spans="1:14" x14ac:dyDescent="0.2">
      <c r="A429" s="3">
        <v>22</v>
      </c>
      <c r="B429" s="3">
        <v>1</v>
      </c>
      <c r="C429" s="4">
        <v>43328</v>
      </c>
      <c r="D429" s="3" t="s">
        <v>6</v>
      </c>
      <c r="E429" s="3" t="s">
        <v>8</v>
      </c>
      <c r="F429" s="3">
        <v>2</v>
      </c>
      <c r="G429" s="3">
        <v>3</v>
      </c>
      <c r="H429" s="2">
        <v>23.18</v>
      </c>
      <c r="J429" s="2">
        <v>11</v>
      </c>
      <c r="N429" s="3" t="s">
        <v>25</v>
      </c>
    </row>
    <row r="430" spans="1:14" x14ac:dyDescent="0.2">
      <c r="A430" s="3">
        <v>23</v>
      </c>
      <c r="B430" s="3">
        <v>1</v>
      </c>
      <c r="C430" s="4">
        <v>43328</v>
      </c>
      <c r="D430" s="3" t="s">
        <v>6</v>
      </c>
      <c r="E430" s="3" t="s">
        <v>8</v>
      </c>
      <c r="F430" s="3">
        <v>2</v>
      </c>
      <c r="G430" s="3">
        <v>4</v>
      </c>
      <c r="H430" s="2">
        <v>25.22</v>
      </c>
      <c r="J430" s="2">
        <v>139</v>
      </c>
      <c r="N430" s="3" t="s">
        <v>25</v>
      </c>
    </row>
    <row r="431" spans="1:14" x14ac:dyDescent="0.2">
      <c r="A431" s="3">
        <v>24</v>
      </c>
      <c r="B431" s="3">
        <v>1</v>
      </c>
      <c r="C431" s="4">
        <v>43328</v>
      </c>
      <c r="D431" s="3" t="s">
        <v>6</v>
      </c>
      <c r="E431" s="3" t="s">
        <v>8</v>
      </c>
      <c r="F431" s="3">
        <v>3</v>
      </c>
      <c r="G431" s="3">
        <v>1</v>
      </c>
      <c r="H431" s="2">
        <v>23.36</v>
      </c>
      <c r="J431" s="2">
        <v>161</v>
      </c>
      <c r="N431" s="3" t="s">
        <v>25</v>
      </c>
    </row>
    <row r="432" spans="1:14" x14ac:dyDescent="0.2">
      <c r="A432" s="3">
        <v>25</v>
      </c>
      <c r="B432" s="3">
        <v>1</v>
      </c>
      <c r="C432" s="4">
        <v>43328</v>
      </c>
      <c r="D432" s="3" t="s">
        <v>6</v>
      </c>
      <c r="E432" s="3" t="s">
        <v>8</v>
      </c>
      <c r="F432" s="3">
        <v>3</v>
      </c>
      <c r="G432" s="3">
        <v>2</v>
      </c>
      <c r="H432" s="2">
        <v>25.52</v>
      </c>
      <c r="J432" s="2">
        <v>147</v>
      </c>
      <c r="N432" s="3" t="s">
        <v>25</v>
      </c>
    </row>
    <row r="433" spans="1:14" x14ac:dyDescent="0.2">
      <c r="A433" s="3">
        <v>26</v>
      </c>
      <c r="B433" s="3">
        <v>1</v>
      </c>
      <c r="C433" s="4">
        <v>43328</v>
      </c>
      <c r="D433" s="3" t="s">
        <v>6</v>
      </c>
      <c r="E433" s="3" t="s">
        <v>8</v>
      </c>
      <c r="F433" s="3">
        <v>3</v>
      </c>
      <c r="G433" s="3">
        <v>3</v>
      </c>
      <c r="H433" s="2">
        <v>29.58</v>
      </c>
      <c r="J433" s="2">
        <v>132</v>
      </c>
      <c r="N433" s="3" t="s">
        <v>25</v>
      </c>
    </row>
    <row r="434" spans="1:14" x14ac:dyDescent="0.2">
      <c r="A434" s="3">
        <v>27</v>
      </c>
      <c r="B434" s="3">
        <v>1</v>
      </c>
      <c r="C434" s="4">
        <v>43328</v>
      </c>
      <c r="D434" s="3" t="s">
        <v>6</v>
      </c>
      <c r="E434" s="3" t="s">
        <v>8</v>
      </c>
      <c r="F434" s="3">
        <v>3</v>
      </c>
      <c r="G434" s="3">
        <v>4</v>
      </c>
      <c r="H434" s="2">
        <v>23.49</v>
      </c>
      <c r="J434" s="2">
        <v>150</v>
      </c>
      <c r="N434" s="3" t="s">
        <v>25</v>
      </c>
    </row>
    <row r="435" spans="1:14" x14ac:dyDescent="0.2">
      <c r="A435" s="3">
        <v>1</v>
      </c>
      <c r="B435" s="3">
        <v>1</v>
      </c>
      <c r="C435" s="4">
        <v>43270</v>
      </c>
      <c r="D435" s="3" t="s">
        <v>7</v>
      </c>
      <c r="E435" s="3" t="s">
        <v>9</v>
      </c>
      <c r="F435" s="3">
        <v>1</v>
      </c>
      <c r="G435" s="3">
        <v>1</v>
      </c>
      <c r="H435" s="2">
        <v>21.6</v>
      </c>
      <c r="J435" s="2">
        <v>121</v>
      </c>
      <c r="N435" s="3" t="s">
        <v>25</v>
      </c>
    </row>
    <row r="436" spans="1:14" x14ac:dyDescent="0.2">
      <c r="A436" s="3">
        <v>2</v>
      </c>
      <c r="B436" s="3">
        <v>1</v>
      </c>
      <c r="C436" s="4">
        <v>43270</v>
      </c>
      <c r="D436" s="3" t="s">
        <v>7</v>
      </c>
      <c r="E436" s="3" t="s">
        <v>9</v>
      </c>
      <c r="F436" s="3">
        <v>1</v>
      </c>
      <c r="G436" s="3">
        <v>2</v>
      </c>
      <c r="H436" s="2">
        <v>19.55</v>
      </c>
      <c r="J436" s="2">
        <v>161</v>
      </c>
      <c r="N436" s="3" t="s">
        <v>25</v>
      </c>
    </row>
    <row r="437" spans="1:14" x14ac:dyDescent="0.2">
      <c r="A437" s="3">
        <v>3</v>
      </c>
      <c r="B437" s="3">
        <v>1</v>
      </c>
      <c r="C437" s="4">
        <v>43270</v>
      </c>
      <c r="D437" s="3" t="s">
        <v>7</v>
      </c>
      <c r="E437" s="3" t="s">
        <v>9</v>
      </c>
      <c r="F437" s="3">
        <v>1</v>
      </c>
      <c r="G437" s="3">
        <v>3</v>
      </c>
      <c r="H437" s="2">
        <v>18.440000000000001</v>
      </c>
      <c r="J437" s="2">
        <v>131</v>
      </c>
      <c r="N437" s="3" t="s">
        <v>25</v>
      </c>
    </row>
    <row r="438" spans="1:14" x14ac:dyDescent="0.2">
      <c r="A438" s="3">
        <v>4</v>
      </c>
      <c r="B438" s="3">
        <v>1</v>
      </c>
      <c r="C438" s="4">
        <v>43270</v>
      </c>
      <c r="D438" s="3" t="s">
        <v>7</v>
      </c>
      <c r="E438" s="3" t="s">
        <v>9</v>
      </c>
      <c r="F438" s="3">
        <v>1</v>
      </c>
      <c r="G438" s="3">
        <v>4</v>
      </c>
      <c r="H438" s="2">
        <v>20.45</v>
      </c>
      <c r="J438" s="2">
        <v>151</v>
      </c>
      <c r="N438" s="3" t="s">
        <v>25</v>
      </c>
    </row>
    <row r="439" spans="1:14" x14ac:dyDescent="0.2">
      <c r="A439" s="3">
        <v>5</v>
      </c>
      <c r="B439" s="3">
        <v>1</v>
      </c>
      <c r="C439" s="4">
        <v>43270</v>
      </c>
      <c r="D439" s="3" t="s">
        <v>7</v>
      </c>
      <c r="E439" s="3" t="s">
        <v>9</v>
      </c>
      <c r="F439" s="3">
        <v>1</v>
      </c>
      <c r="G439" s="3">
        <v>5</v>
      </c>
      <c r="H439" s="2">
        <v>20.420000000000002</v>
      </c>
      <c r="J439" s="2">
        <v>171</v>
      </c>
      <c r="N439" s="3" t="s">
        <v>25</v>
      </c>
    </row>
    <row r="440" spans="1:14" x14ac:dyDescent="0.2">
      <c r="A440" s="3">
        <v>6</v>
      </c>
      <c r="B440" s="3">
        <v>1</v>
      </c>
      <c r="C440" s="4">
        <v>43270</v>
      </c>
      <c r="D440" s="3" t="s">
        <v>7</v>
      </c>
      <c r="E440" s="3" t="s">
        <v>9</v>
      </c>
      <c r="F440" s="3">
        <v>2</v>
      </c>
      <c r="G440" s="3">
        <v>1</v>
      </c>
      <c r="H440" s="2">
        <v>18.850000000000001</v>
      </c>
      <c r="J440" s="2">
        <v>148</v>
      </c>
      <c r="N440" s="3" t="s">
        <v>25</v>
      </c>
    </row>
    <row r="441" spans="1:14" x14ac:dyDescent="0.2">
      <c r="A441" s="3">
        <v>7</v>
      </c>
      <c r="B441" s="3">
        <v>1</v>
      </c>
      <c r="C441" s="4">
        <v>43270</v>
      </c>
      <c r="D441" s="3" t="s">
        <v>7</v>
      </c>
      <c r="E441" s="3" t="s">
        <v>9</v>
      </c>
      <c r="F441" s="3">
        <v>2</v>
      </c>
      <c r="G441" s="3">
        <v>2</v>
      </c>
      <c r="H441" s="2">
        <v>19.3</v>
      </c>
      <c r="J441" s="2">
        <v>109</v>
      </c>
      <c r="N441" s="3" t="s">
        <v>25</v>
      </c>
    </row>
    <row r="442" spans="1:14" x14ac:dyDescent="0.2">
      <c r="A442" s="3">
        <v>8</v>
      </c>
      <c r="B442" s="3">
        <v>1</v>
      </c>
      <c r="C442" s="4">
        <v>43270</v>
      </c>
      <c r="D442" s="3" t="s">
        <v>7</v>
      </c>
      <c r="E442" s="3" t="s">
        <v>9</v>
      </c>
      <c r="F442" s="3">
        <v>2</v>
      </c>
      <c r="G442" s="3">
        <v>3</v>
      </c>
      <c r="H442" s="2">
        <v>19.5</v>
      </c>
      <c r="J442" s="2">
        <v>164</v>
      </c>
      <c r="N442" s="3" t="s">
        <v>25</v>
      </c>
    </row>
    <row r="443" spans="1:14" x14ac:dyDescent="0.2">
      <c r="A443" s="3">
        <v>9</v>
      </c>
      <c r="B443" s="3">
        <v>1</v>
      </c>
      <c r="C443" s="4">
        <v>43270</v>
      </c>
      <c r="D443" s="3" t="s">
        <v>7</v>
      </c>
      <c r="E443" s="3" t="s">
        <v>9</v>
      </c>
      <c r="F443" s="3">
        <v>2</v>
      </c>
      <c r="G443" s="3">
        <v>4</v>
      </c>
      <c r="H443" s="2">
        <v>18.77</v>
      </c>
      <c r="J443" s="2">
        <v>159</v>
      </c>
      <c r="N443" s="3" t="s">
        <v>25</v>
      </c>
    </row>
    <row r="444" spans="1:14" x14ac:dyDescent="0.2">
      <c r="A444" s="3">
        <v>10</v>
      </c>
      <c r="B444" s="3">
        <v>1</v>
      </c>
      <c r="C444" s="4">
        <v>43270</v>
      </c>
      <c r="D444" s="3" t="s">
        <v>7</v>
      </c>
      <c r="E444" s="3" t="s">
        <v>9</v>
      </c>
      <c r="F444" s="3">
        <v>2</v>
      </c>
      <c r="G444" s="3">
        <v>5</v>
      </c>
      <c r="H444" s="2">
        <v>19.05</v>
      </c>
      <c r="J444" s="2">
        <v>136</v>
      </c>
      <c r="N444" s="3" t="s">
        <v>25</v>
      </c>
    </row>
    <row r="445" spans="1:14" x14ac:dyDescent="0.2">
      <c r="A445" s="3">
        <v>11</v>
      </c>
      <c r="B445" s="3">
        <v>1</v>
      </c>
      <c r="C445" s="4">
        <v>43270</v>
      </c>
      <c r="D445" s="3" t="s">
        <v>7</v>
      </c>
      <c r="E445" s="3" t="s">
        <v>9</v>
      </c>
      <c r="F445" s="3">
        <v>3</v>
      </c>
      <c r="G445" s="3">
        <v>1</v>
      </c>
      <c r="H445" s="2">
        <v>19.2</v>
      </c>
      <c r="J445" s="2">
        <v>129</v>
      </c>
      <c r="N445" s="3" t="s">
        <v>25</v>
      </c>
    </row>
    <row r="446" spans="1:14" x14ac:dyDescent="0.2">
      <c r="A446" s="3">
        <v>12</v>
      </c>
      <c r="B446" s="3">
        <v>1</v>
      </c>
      <c r="C446" s="4">
        <v>43270</v>
      </c>
      <c r="D446" s="3" t="s">
        <v>7</v>
      </c>
      <c r="E446" s="3" t="s">
        <v>9</v>
      </c>
      <c r="F446" s="3">
        <v>3</v>
      </c>
      <c r="G446" s="3">
        <v>2</v>
      </c>
      <c r="H446" s="2">
        <v>19.62</v>
      </c>
      <c r="J446" s="2">
        <v>160</v>
      </c>
      <c r="N446" s="3" t="s">
        <v>25</v>
      </c>
    </row>
    <row r="447" spans="1:14" x14ac:dyDescent="0.2">
      <c r="A447" s="3">
        <v>13</v>
      </c>
      <c r="B447" s="3">
        <v>1</v>
      </c>
      <c r="C447" s="4">
        <v>43270</v>
      </c>
      <c r="D447" s="3" t="s">
        <v>7</v>
      </c>
      <c r="E447" s="3" t="s">
        <v>9</v>
      </c>
      <c r="F447" s="3">
        <v>3</v>
      </c>
      <c r="G447" s="3">
        <v>3</v>
      </c>
      <c r="H447" s="2">
        <v>20.2</v>
      </c>
      <c r="J447" s="2">
        <v>166</v>
      </c>
      <c r="N447" s="3" t="s">
        <v>25</v>
      </c>
    </row>
    <row r="448" spans="1:14" x14ac:dyDescent="0.2">
      <c r="A448" s="3">
        <v>14</v>
      </c>
      <c r="B448" s="3">
        <v>1</v>
      </c>
      <c r="C448" s="4">
        <v>43270</v>
      </c>
      <c r="D448" s="3" t="s">
        <v>7</v>
      </c>
      <c r="E448" s="3" t="s">
        <v>9</v>
      </c>
      <c r="F448" s="3">
        <v>3</v>
      </c>
      <c r="G448" s="3">
        <v>4</v>
      </c>
      <c r="H448" s="2">
        <v>17.899999999999999</v>
      </c>
      <c r="J448" s="2">
        <v>160</v>
      </c>
      <c r="N448" s="3" t="s">
        <v>25</v>
      </c>
    </row>
    <row r="449" spans="1:14" x14ac:dyDescent="0.2">
      <c r="A449" s="3">
        <v>15</v>
      </c>
      <c r="B449" s="3">
        <v>1</v>
      </c>
      <c r="C449" s="4">
        <v>43270</v>
      </c>
      <c r="D449" s="3" t="s">
        <v>7</v>
      </c>
      <c r="E449" s="3" t="s">
        <v>9</v>
      </c>
      <c r="F449" s="3">
        <v>3</v>
      </c>
      <c r="G449" s="3">
        <v>5</v>
      </c>
      <c r="H449" s="2">
        <v>18.899999999999999</v>
      </c>
      <c r="J449" s="2">
        <v>150</v>
      </c>
      <c r="N449" s="3" t="s">
        <v>25</v>
      </c>
    </row>
    <row r="450" spans="1:14" x14ac:dyDescent="0.2">
      <c r="A450" s="3">
        <v>16</v>
      </c>
      <c r="B450" s="3">
        <v>1</v>
      </c>
      <c r="C450" s="4">
        <v>43270</v>
      </c>
      <c r="D450" s="3" t="s">
        <v>7</v>
      </c>
      <c r="E450" s="3" t="s">
        <v>9</v>
      </c>
      <c r="F450" s="3">
        <v>4</v>
      </c>
      <c r="G450" s="3">
        <v>1</v>
      </c>
      <c r="H450" s="2">
        <v>19.2</v>
      </c>
      <c r="J450" s="2">
        <v>162</v>
      </c>
      <c r="N450" s="3" t="s">
        <v>25</v>
      </c>
    </row>
    <row r="451" spans="1:14" x14ac:dyDescent="0.2">
      <c r="A451" s="3">
        <v>17</v>
      </c>
      <c r="B451" s="3">
        <v>1</v>
      </c>
      <c r="C451" s="4">
        <v>43270</v>
      </c>
      <c r="D451" s="3" t="s">
        <v>7</v>
      </c>
      <c r="E451" s="3" t="s">
        <v>9</v>
      </c>
      <c r="F451" s="3">
        <v>4</v>
      </c>
      <c r="G451" s="3">
        <v>2</v>
      </c>
      <c r="H451" s="2">
        <v>19.62</v>
      </c>
      <c r="J451" s="2">
        <v>181</v>
      </c>
      <c r="N451" s="3" t="s">
        <v>25</v>
      </c>
    </row>
    <row r="452" spans="1:14" x14ac:dyDescent="0.2">
      <c r="A452" s="3">
        <v>18</v>
      </c>
      <c r="B452" s="3">
        <v>1</v>
      </c>
      <c r="C452" s="4">
        <v>43270</v>
      </c>
      <c r="D452" s="3" t="s">
        <v>7</v>
      </c>
      <c r="E452" s="3" t="s">
        <v>9</v>
      </c>
      <c r="F452" s="3">
        <v>4</v>
      </c>
      <c r="G452" s="3">
        <v>3</v>
      </c>
      <c r="H452" s="2">
        <v>18.899999999999999</v>
      </c>
      <c r="J452" s="2">
        <v>157</v>
      </c>
      <c r="N452" s="3" t="s">
        <v>25</v>
      </c>
    </row>
    <row r="453" spans="1:14" x14ac:dyDescent="0.2">
      <c r="A453" s="3">
        <v>19</v>
      </c>
      <c r="B453" s="3">
        <v>1</v>
      </c>
      <c r="C453" s="4">
        <v>43270</v>
      </c>
      <c r="D453" s="3" t="s">
        <v>7</v>
      </c>
      <c r="E453" s="3" t="s">
        <v>9</v>
      </c>
      <c r="F453" s="3">
        <v>4</v>
      </c>
      <c r="G453" s="3">
        <v>4</v>
      </c>
      <c r="H453" s="2">
        <v>17.899999999999999</v>
      </c>
      <c r="J453" s="2">
        <v>127</v>
      </c>
      <c r="N453" s="3" t="s">
        <v>25</v>
      </c>
    </row>
    <row r="454" spans="1:14" x14ac:dyDescent="0.2">
      <c r="A454" s="3">
        <v>20</v>
      </c>
      <c r="B454" s="3">
        <v>1</v>
      </c>
      <c r="C454" s="4">
        <v>43270</v>
      </c>
      <c r="D454" s="3" t="s">
        <v>7</v>
      </c>
      <c r="E454" s="3" t="s">
        <v>9</v>
      </c>
      <c r="F454" s="3">
        <v>4</v>
      </c>
      <c r="G454" s="3">
        <v>5</v>
      </c>
      <c r="H454" s="2">
        <v>18.899999999999999</v>
      </c>
      <c r="J454" s="2">
        <v>155</v>
      </c>
      <c r="N454" s="3" t="s">
        <v>25</v>
      </c>
    </row>
    <row r="455" spans="1:14" x14ac:dyDescent="0.2">
      <c r="A455" s="3">
        <v>21</v>
      </c>
      <c r="B455" s="3">
        <v>1</v>
      </c>
      <c r="C455" s="4">
        <v>43270</v>
      </c>
      <c r="D455" s="3" t="s">
        <v>7</v>
      </c>
      <c r="E455" s="3" t="s">
        <v>8</v>
      </c>
      <c r="F455" s="3">
        <v>1</v>
      </c>
      <c r="G455" s="3">
        <v>1</v>
      </c>
      <c r="H455" s="2">
        <v>20.02</v>
      </c>
      <c r="J455" s="2">
        <v>160</v>
      </c>
      <c r="N455" s="3" t="s">
        <v>25</v>
      </c>
    </row>
    <row r="456" spans="1:14" x14ac:dyDescent="0.2">
      <c r="A456" s="3">
        <v>22</v>
      </c>
      <c r="B456" s="3">
        <v>1</v>
      </c>
      <c r="C456" s="4">
        <v>43270</v>
      </c>
      <c r="D456" s="3" t="s">
        <v>7</v>
      </c>
      <c r="E456" s="3" t="s">
        <v>8</v>
      </c>
      <c r="F456" s="3">
        <v>1</v>
      </c>
      <c r="G456" s="3">
        <v>2</v>
      </c>
      <c r="H456" s="2">
        <v>19.72</v>
      </c>
      <c r="J456" s="2">
        <v>158</v>
      </c>
      <c r="N456" s="3" t="s">
        <v>25</v>
      </c>
    </row>
    <row r="457" spans="1:14" x14ac:dyDescent="0.2">
      <c r="A457" s="3">
        <v>23</v>
      </c>
      <c r="B457" s="3">
        <v>1</v>
      </c>
      <c r="C457" s="4">
        <v>43270</v>
      </c>
      <c r="D457" s="3" t="s">
        <v>7</v>
      </c>
      <c r="E457" s="3" t="s">
        <v>8</v>
      </c>
      <c r="F457" s="3">
        <v>1</v>
      </c>
      <c r="G457" s="3">
        <v>3</v>
      </c>
      <c r="H457" s="2">
        <v>20.02</v>
      </c>
      <c r="J457" s="2">
        <v>153</v>
      </c>
      <c r="N457" s="3" t="s">
        <v>25</v>
      </c>
    </row>
    <row r="458" spans="1:14" x14ac:dyDescent="0.2">
      <c r="A458" s="3">
        <v>24</v>
      </c>
      <c r="B458" s="3">
        <v>1</v>
      </c>
      <c r="C458" s="4">
        <v>43270</v>
      </c>
      <c r="D458" s="3" t="s">
        <v>7</v>
      </c>
      <c r="E458" s="3" t="s">
        <v>8</v>
      </c>
      <c r="F458" s="3">
        <v>1</v>
      </c>
      <c r="G458" s="3">
        <v>4</v>
      </c>
      <c r="H458" s="2">
        <v>20.079999999999998</v>
      </c>
      <c r="J458" s="2">
        <v>146</v>
      </c>
      <c r="N458" s="3" t="s">
        <v>25</v>
      </c>
    </row>
    <row r="459" spans="1:14" x14ac:dyDescent="0.2">
      <c r="A459" s="3">
        <v>25</v>
      </c>
      <c r="B459" s="3">
        <v>1</v>
      </c>
      <c r="C459" s="4">
        <v>43270</v>
      </c>
      <c r="D459" s="3" t="s">
        <v>7</v>
      </c>
      <c r="E459" s="3" t="s">
        <v>8</v>
      </c>
      <c r="F459" s="3">
        <v>1</v>
      </c>
      <c r="G459" s="3">
        <v>5</v>
      </c>
      <c r="H459" s="2">
        <v>19.100000000000001</v>
      </c>
      <c r="J459" s="2">
        <v>147</v>
      </c>
      <c r="N459" s="3" t="s">
        <v>25</v>
      </c>
    </row>
    <row r="460" spans="1:14" x14ac:dyDescent="0.2">
      <c r="A460" s="3">
        <v>26</v>
      </c>
      <c r="B460" s="3">
        <v>1</v>
      </c>
      <c r="C460" s="4">
        <v>43270</v>
      </c>
      <c r="D460" s="3" t="s">
        <v>7</v>
      </c>
      <c r="E460" s="3" t="s">
        <v>8</v>
      </c>
      <c r="F460" s="3">
        <v>2</v>
      </c>
      <c r="G460" s="3">
        <v>1</v>
      </c>
      <c r="H460" s="2">
        <v>18.23</v>
      </c>
      <c r="J460" s="2">
        <v>203</v>
      </c>
      <c r="N460" s="3" t="s">
        <v>25</v>
      </c>
    </row>
    <row r="461" spans="1:14" x14ac:dyDescent="0.2">
      <c r="A461" s="3">
        <v>27</v>
      </c>
      <c r="B461" s="3">
        <v>1</v>
      </c>
      <c r="C461" s="4">
        <v>43270</v>
      </c>
      <c r="D461" s="3" t="s">
        <v>7</v>
      </c>
      <c r="E461" s="3" t="s">
        <v>8</v>
      </c>
      <c r="F461" s="3">
        <v>2</v>
      </c>
      <c r="G461" s="3">
        <v>2</v>
      </c>
      <c r="H461" s="2">
        <v>18.399999999999999</v>
      </c>
      <c r="J461" s="2">
        <v>131</v>
      </c>
      <c r="N461" s="3" t="s">
        <v>25</v>
      </c>
    </row>
    <row r="462" spans="1:14" x14ac:dyDescent="0.2">
      <c r="A462" s="3">
        <v>28</v>
      </c>
      <c r="B462" s="3">
        <v>1</v>
      </c>
      <c r="C462" s="4">
        <v>43270</v>
      </c>
      <c r="D462" s="3" t="s">
        <v>7</v>
      </c>
      <c r="E462" s="3" t="s">
        <v>8</v>
      </c>
      <c r="F462" s="3">
        <v>2</v>
      </c>
      <c r="G462" s="3">
        <v>3</v>
      </c>
      <c r="H462" s="2">
        <v>19.2</v>
      </c>
      <c r="J462" s="2">
        <v>132</v>
      </c>
      <c r="N462" s="3" t="s">
        <v>25</v>
      </c>
    </row>
    <row r="463" spans="1:14" x14ac:dyDescent="0.2">
      <c r="A463" s="3">
        <v>29</v>
      </c>
      <c r="B463" s="3">
        <v>1</v>
      </c>
      <c r="C463" s="4">
        <v>43270</v>
      </c>
      <c r="D463" s="3" t="s">
        <v>7</v>
      </c>
      <c r="E463" s="3" t="s">
        <v>8</v>
      </c>
      <c r="F463" s="3">
        <v>2</v>
      </c>
      <c r="G463" s="3">
        <v>4</v>
      </c>
      <c r="H463" s="2">
        <v>19.55</v>
      </c>
      <c r="J463" s="2">
        <v>215</v>
      </c>
      <c r="N463" s="3" t="s">
        <v>25</v>
      </c>
    </row>
    <row r="464" spans="1:14" x14ac:dyDescent="0.2">
      <c r="A464" s="3">
        <v>30</v>
      </c>
      <c r="B464" s="3">
        <v>1</v>
      </c>
      <c r="C464" s="4">
        <v>43270</v>
      </c>
      <c r="D464" s="3" t="s">
        <v>7</v>
      </c>
      <c r="E464" s="3" t="s">
        <v>8</v>
      </c>
      <c r="F464" s="3">
        <v>2</v>
      </c>
      <c r="G464" s="3">
        <v>5</v>
      </c>
      <c r="H464" s="2">
        <v>17.3</v>
      </c>
      <c r="J464" s="2">
        <v>160</v>
      </c>
      <c r="N464" s="3" t="s">
        <v>25</v>
      </c>
    </row>
    <row r="465" spans="1:14" x14ac:dyDescent="0.2">
      <c r="A465" s="3">
        <v>1</v>
      </c>
      <c r="B465" s="3">
        <v>1</v>
      </c>
      <c r="C465" s="4">
        <v>43276</v>
      </c>
      <c r="D465" s="3" t="s">
        <v>7</v>
      </c>
      <c r="E465" s="3" t="s">
        <v>9</v>
      </c>
      <c r="F465" s="3">
        <v>1</v>
      </c>
      <c r="G465" s="3">
        <v>1</v>
      </c>
      <c r="H465" s="2">
        <v>19.3</v>
      </c>
      <c r="J465" s="2">
        <v>193</v>
      </c>
      <c r="N465" s="3" t="s">
        <v>25</v>
      </c>
    </row>
    <row r="466" spans="1:14" x14ac:dyDescent="0.2">
      <c r="A466" s="3">
        <v>2</v>
      </c>
      <c r="B466" s="3">
        <v>1</v>
      </c>
      <c r="C466" s="4">
        <v>43276</v>
      </c>
      <c r="D466" s="3" t="s">
        <v>7</v>
      </c>
      <c r="E466" s="3" t="s">
        <v>9</v>
      </c>
      <c r="F466" s="3">
        <v>1</v>
      </c>
      <c r="G466" s="3">
        <v>2</v>
      </c>
      <c r="H466" s="2">
        <v>19.82</v>
      </c>
      <c r="J466" s="2">
        <v>155</v>
      </c>
      <c r="N466" s="3" t="s">
        <v>25</v>
      </c>
    </row>
    <row r="467" spans="1:14" x14ac:dyDescent="0.2">
      <c r="A467" s="3">
        <v>3</v>
      </c>
      <c r="B467" s="3">
        <v>1</v>
      </c>
      <c r="C467" s="4">
        <v>43276</v>
      </c>
      <c r="D467" s="3" t="s">
        <v>7</v>
      </c>
      <c r="E467" s="3" t="s">
        <v>9</v>
      </c>
      <c r="F467" s="3">
        <v>1</v>
      </c>
      <c r="G467" s="3">
        <v>3</v>
      </c>
      <c r="H467" s="2">
        <v>19.8</v>
      </c>
      <c r="J467" s="2">
        <v>188</v>
      </c>
      <c r="N467" s="3" t="s">
        <v>25</v>
      </c>
    </row>
    <row r="468" spans="1:14" x14ac:dyDescent="0.2">
      <c r="A468" s="3">
        <v>4</v>
      </c>
      <c r="B468" s="3">
        <v>1</v>
      </c>
      <c r="C468" s="4">
        <v>43276</v>
      </c>
      <c r="D468" s="3" t="s">
        <v>7</v>
      </c>
      <c r="E468" s="3" t="s">
        <v>9</v>
      </c>
      <c r="F468" s="3">
        <v>1</v>
      </c>
      <c r="G468" s="3">
        <v>4</v>
      </c>
      <c r="H468" s="2">
        <v>18.739999999999998</v>
      </c>
      <c r="J468" s="2">
        <v>173</v>
      </c>
      <c r="N468" s="3" t="s">
        <v>25</v>
      </c>
    </row>
    <row r="469" spans="1:14" x14ac:dyDescent="0.2">
      <c r="A469" s="3">
        <v>5</v>
      </c>
      <c r="B469" s="3">
        <v>1</v>
      </c>
      <c r="C469" s="4">
        <v>43276</v>
      </c>
      <c r="D469" s="3" t="s">
        <v>7</v>
      </c>
      <c r="E469" s="3" t="s">
        <v>9</v>
      </c>
      <c r="F469" s="3">
        <v>1</v>
      </c>
      <c r="G469" s="3">
        <v>5</v>
      </c>
      <c r="H469" s="2">
        <v>19.600000000000001</v>
      </c>
      <c r="J469" s="2">
        <v>265</v>
      </c>
      <c r="N469" s="3" t="s">
        <v>25</v>
      </c>
    </row>
    <row r="470" spans="1:14" x14ac:dyDescent="0.2">
      <c r="A470" s="3">
        <v>6</v>
      </c>
      <c r="B470" s="3">
        <v>1</v>
      </c>
      <c r="C470" s="4">
        <v>43276</v>
      </c>
      <c r="D470" s="3" t="s">
        <v>7</v>
      </c>
      <c r="E470" s="3" t="s">
        <v>9</v>
      </c>
      <c r="F470" s="3">
        <v>2</v>
      </c>
      <c r="G470" s="3">
        <v>1</v>
      </c>
      <c r="H470" s="2">
        <v>21.62</v>
      </c>
      <c r="J470" s="2">
        <v>188</v>
      </c>
      <c r="N470" s="3" t="s">
        <v>25</v>
      </c>
    </row>
    <row r="471" spans="1:14" x14ac:dyDescent="0.2">
      <c r="A471" s="3">
        <v>7</v>
      </c>
      <c r="B471" s="3">
        <v>1</v>
      </c>
      <c r="C471" s="4">
        <v>43276</v>
      </c>
      <c r="D471" s="3" t="s">
        <v>7</v>
      </c>
      <c r="E471" s="3" t="s">
        <v>9</v>
      </c>
      <c r="F471" s="3">
        <v>2</v>
      </c>
      <c r="G471" s="3">
        <v>2</v>
      </c>
      <c r="H471" s="2">
        <v>20.100000000000001</v>
      </c>
      <c r="J471" s="2">
        <v>112</v>
      </c>
      <c r="N471" s="3" t="s">
        <v>25</v>
      </c>
    </row>
    <row r="472" spans="1:14" x14ac:dyDescent="0.2">
      <c r="A472" s="3">
        <v>8</v>
      </c>
      <c r="B472" s="3">
        <v>1</v>
      </c>
      <c r="C472" s="4">
        <v>43276</v>
      </c>
      <c r="D472" s="3" t="s">
        <v>7</v>
      </c>
      <c r="E472" s="3" t="s">
        <v>9</v>
      </c>
      <c r="F472" s="3">
        <v>2</v>
      </c>
      <c r="G472" s="3">
        <v>3</v>
      </c>
      <c r="H472" s="2">
        <v>19.89</v>
      </c>
      <c r="J472" s="2">
        <v>188</v>
      </c>
      <c r="N472" s="3" t="s">
        <v>25</v>
      </c>
    </row>
    <row r="473" spans="1:14" x14ac:dyDescent="0.2">
      <c r="A473" s="3">
        <v>9</v>
      </c>
      <c r="B473" s="3">
        <v>1</v>
      </c>
      <c r="C473" s="4">
        <v>43276</v>
      </c>
      <c r="D473" s="3" t="s">
        <v>7</v>
      </c>
      <c r="E473" s="3" t="s">
        <v>9</v>
      </c>
      <c r="F473" s="3">
        <v>2</v>
      </c>
      <c r="G473" s="3">
        <v>4</v>
      </c>
      <c r="H473" s="2">
        <v>21.26</v>
      </c>
      <c r="J473" s="2">
        <v>223</v>
      </c>
      <c r="N473" s="3" t="s">
        <v>25</v>
      </c>
    </row>
    <row r="474" spans="1:14" x14ac:dyDescent="0.2">
      <c r="A474" s="3">
        <v>10</v>
      </c>
      <c r="B474" s="3">
        <v>1</v>
      </c>
      <c r="C474" s="4">
        <v>43276</v>
      </c>
      <c r="D474" s="3" t="s">
        <v>7</v>
      </c>
      <c r="E474" s="3" t="s">
        <v>9</v>
      </c>
      <c r="F474" s="3">
        <v>2</v>
      </c>
      <c r="G474" s="3">
        <v>5</v>
      </c>
      <c r="H474" s="2">
        <v>19.86</v>
      </c>
      <c r="J474" s="2">
        <v>157</v>
      </c>
      <c r="N474" s="3" t="s">
        <v>25</v>
      </c>
    </row>
    <row r="475" spans="1:14" x14ac:dyDescent="0.2">
      <c r="A475" s="3">
        <v>11</v>
      </c>
      <c r="B475" s="3">
        <v>1</v>
      </c>
      <c r="C475" s="4">
        <v>43276</v>
      </c>
      <c r="D475" s="3" t="s">
        <v>7</v>
      </c>
      <c r="E475" s="3" t="s">
        <v>9</v>
      </c>
      <c r="F475" s="3">
        <v>3</v>
      </c>
      <c r="G475" s="3">
        <v>1</v>
      </c>
      <c r="H475" s="2">
        <v>19.440000000000001</v>
      </c>
      <c r="J475" s="2">
        <v>142</v>
      </c>
      <c r="N475" s="3" t="s">
        <v>25</v>
      </c>
    </row>
    <row r="476" spans="1:14" x14ac:dyDescent="0.2">
      <c r="A476" s="3">
        <v>12</v>
      </c>
      <c r="B476" s="3">
        <v>1</v>
      </c>
      <c r="C476" s="4">
        <v>43276</v>
      </c>
      <c r="D476" s="3" t="s">
        <v>7</v>
      </c>
      <c r="E476" s="3" t="s">
        <v>9</v>
      </c>
      <c r="F476" s="3">
        <v>3</v>
      </c>
      <c r="G476" s="3">
        <v>2</v>
      </c>
      <c r="H476" s="2">
        <v>20.440000000000001</v>
      </c>
      <c r="J476" s="2">
        <v>147</v>
      </c>
      <c r="N476" s="3" t="s">
        <v>25</v>
      </c>
    </row>
    <row r="477" spans="1:14" x14ac:dyDescent="0.2">
      <c r="A477" s="3">
        <v>13</v>
      </c>
      <c r="B477" s="3">
        <v>1</v>
      </c>
      <c r="C477" s="4">
        <v>43276</v>
      </c>
      <c r="D477" s="3" t="s">
        <v>7</v>
      </c>
      <c r="E477" s="3" t="s">
        <v>9</v>
      </c>
      <c r="F477" s="3">
        <v>3</v>
      </c>
      <c r="G477" s="3">
        <v>3</v>
      </c>
      <c r="H477" s="2">
        <v>20.059999999999999</v>
      </c>
      <c r="J477" s="2">
        <v>171</v>
      </c>
      <c r="N477" s="3" t="s">
        <v>25</v>
      </c>
    </row>
    <row r="478" spans="1:14" x14ac:dyDescent="0.2">
      <c r="A478" s="3">
        <v>14</v>
      </c>
      <c r="B478" s="3">
        <v>1</v>
      </c>
      <c r="C478" s="4">
        <v>43276</v>
      </c>
      <c r="D478" s="3" t="s">
        <v>7</v>
      </c>
      <c r="E478" s="3" t="s">
        <v>9</v>
      </c>
      <c r="F478" s="3">
        <v>3</v>
      </c>
      <c r="G478" s="3">
        <v>4</v>
      </c>
      <c r="H478" s="2">
        <v>19.52</v>
      </c>
      <c r="J478" s="2">
        <v>181</v>
      </c>
      <c r="N478" s="3" t="s">
        <v>25</v>
      </c>
    </row>
    <row r="479" spans="1:14" x14ac:dyDescent="0.2">
      <c r="A479" s="3">
        <v>15</v>
      </c>
      <c r="B479" s="3">
        <v>1</v>
      </c>
      <c r="C479" s="4">
        <v>43276</v>
      </c>
      <c r="D479" s="3" t="s">
        <v>7</v>
      </c>
      <c r="E479" s="3" t="s">
        <v>9</v>
      </c>
      <c r="F479" s="3">
        <v>3</v>
      </c>
      <c r="G479" s="3">
        <v>5</v>
      </c>
      <c r="H479" s="2">
        <v>19.5</v>
      </c>
      <c r="J479" s="2">
        <v>272</v>
      </c>
      <c r="N479" s="3" t="s">
        <v>25</v>
      </c>
    </row>
    <row r="480" spans="1:14" x14ac:dyDescent="0.2">
      <c r="A480" s="3">
        <v>16</v>
      </c>
      <c r="B480" s="3">
        <v>1</v>
      </c>
      <c r="C480" s="4">
        <v>43276</v>
      </c>
      <c r="D480" s="3" t="s">
        <v>7</v>
      </c>
      <c r="E480" s="3" t="s">
        <v>9</v>
      </c>
      <c r="F480" s="3">
        <v>4</v>
      </c>
      <c r="G480" s="3">
        <v>1</v>
      </c>
      <c r="H480" s="2">
        <v>19.579999999999998</v>
      </c>
      <c r="J480" s="2">
        <v>132</v>
      </c>
      <c r="N480" s="3" t="s">
        <v>25</v>
      </c>
    </row>
    <row r="481" spans="1:14" x14ac:dyDescent="0.2">
      <c r="A481" s="3">
        <v>17</v>
      </c>
      <c r="B481" s="3">
        <v>1</v>
      </c>
      <c r="C481" s="4">
        <v>43276</v>
      </c>
      <c r="D481" s="3" t="s">
        <v>7</v>
      </c>
      <c r="E481" s="3" t="s">
        <v>9</v>
      </c>
      <c r="F481" s="3">
        <v>4</v>
      </c>
      <c r="G481" s="3">
        <v>2</v>
      </c>
      <c r="H481" s="2">
        <v>21.6</v>
      </c>
      <c r="J481" s="2">
        <v>197</v>
      </c>
      <c r="N481" s="3" t="s">
        <v>25</v>
      </c>
    </row>
    <row r="482" spans="1:14" x14ac:dyDescent="0.2">
      <c r="A482" s="3">
        <v>18</v>
      </c>
      <c r="B482" s="3">
        <v>1</v>
      </c>
      <c r="C482" s="4">
        <v>43276</v>
      </c>
      <c r="D482" s="3" t="s">
        <v>7</v>
      </c>
      <c r="E482" s="3" t="s">
        <v>9</v>
      </c>
      <c r="F482" s="3">
        <v>4</v>
      </c>
      <c r="G482" s="3">
        <v>3</v>
      </c>
      <c r="H482" s="2">
        <v>21.46</v>
      </c>
      <c r="J482" s="2">
        <v>153</v>
      </c>
      <c r="N482" s="3" t="s">
        <v>25</v>
      </c>
    </row>
    <row r="483" spans="1:14" x14ac:dyDescent="0.2">
      <c r="A483" s="3">
        <v>19</v>
      </c>
      <c r="B483" s="3">
        <v>1</v>
      </c>
      <c r="C483" s="4">
        <v>43276</v>
      </c>
      <c r="D483" s="3" t="s">
        <v>7</v>
      </c>
      <c r="E483" s="3" t="s">
        <v>9</v>
      </c>
      <c r="F483" s="3">
        <v>4</v>
      </c>
      <c r="G483" s="3">
        <v>4</v>
      </c>
      <c r="H483" s="2">
        <v>18.97</v>
      </c>
      <c r="J483" s="2">
        <v>160</v>
      </c>
      <c r="N483" s="3" t="s">
        <v>25</v>
      </c>
    </row>
    <row r="484" spans="1:14" x14ac:dyDescent="0.2">
      <c r="A484" s="3">
        <v>20</v>
      </c>
      <c r="B484" s="3">
        <v>1</v>
      </c>
      <c r="C484" s="4">
        <v>43276</v>
      </c>
      <c r="D484" s="3" t="s">
        <v>7</v>
      </c>
      <c r="E484" s="3" t="s">
        <v>9</v>
      </c>
      <c r="F484" s="3">
        <v>4</v>
      </c>
      <c r="G484" s="3">
        <v>5</v>
      </c>
      <c r="H484" s="2">
        <v>21.67</v>
      </c>
      <c r="J484" s="2">
        <v>155</v>
      </c>
      <c r="N484" s="3" t="s">
        <v>25</v>
      </c>
    </row>
    <row r="485" spans="1:14" x14ac:dyDescent="0.2">
      <c r="A485" s="3">
        <v>21</v>
      </c>
      <c r="B485" s="3">
        <v>1</v>
      </c>
      <c r="C485" s="4">
        <v>43276</v>
      </c>
      <c r="D485" s="3" t="s">
        <v>7</v>
      </c>
      <c r="E485" s="3" t="s">
        <v>8</v>
      </c>
      <c r="F485" s="3">
        <v>1</v>
      </c>
      <c r="G485" s="3">
        <v>1</v>
      </c>
      <c r="H485" s="2">
        <v>21.67</v>
      </c>
      <c r="J485" s="2">
        <v>157</v>
      </c>
      <c r="N485" s="3" t="s">
        <v>25</v>
      </c>
    </row>
    <row r="486" spans="1:14" x14ac:dyDescent="0.2">
      <c r="A486" s="3">
        <v>22</v>
      </c>
      <c r="B486" s="3">
        <v>1</v>
      </c>
      <c r="C486" s="4">
        <v>43276</v>
      </c>
      <c r="D486" s="3" t="s">
        <v>7</v>
      </c>
      <c r="E486" s="3" t="s">
        <v>8</v>
      </c>
      <c r="F486" s="3">
        <v>1</v>
      </c>
      <c r="G486" s="3">
        <v>2</v>
      </c>
      <c r="H486" s="2">
        <v>21.33</v>
      </c>
      <c r="J486" s="2">
        <v>163</v>
      </c>
      <c r="N486" s="3" t="s">
        <v>25</v>
      </c>
    </row>
    <row r="487" spans="1:14" x14ac:dyDescent="0.2">
      <c r="A487" s="3">
        <v>23</v>
      </c>
      <c r="B487" s="3">
        <v>1</v>
      </c>
      <c r="C487" s="4">
        <v>43276</v>
      </c>
      <c r="D487" s="3" t="s">
        <v>7</v>
      </c>
      <c r="E487" s="3" t="s">
        <v>8</v>
      </c>
      <c r="F487" s="3">
        <v>1</v>
      </c>
      <c r="G487" s="3">
        <v>3</v>
      </c>
      <c r="H487" s="2">
        <v>19.059999999999999</v>
      </c>
      <c r="J487" s="2">
        <v>148</v>
      </c>
      <c r="N487" s="3" t="s">
        <v>25</v>
      </c>
    </row>
    <row r="488" spans="1:14" x14ac:dyDescent="0.2">
      <c r="A488" s="3">
        <v>24</v>
      </c>
      <c r="B488" s="3">
        <v>1</v>
      </c>
      <c r="C488" s="4">
        <v>43276</v>
      </c>
      <c r="D488" s="3" t="s">
        <v>7</v>
      </c>
      <c r="E488" s="3" t="s">
        <v>8</v>
      </c>
      <c r="F488" s="3">
        <v>1</v>
      </c>
      <c r="G488" s="3">
        <v>4</v>
      </c>
      <c r="H488" s="2">
        <v>20.22</v>
      </c>
      <c r="J488" s="2">
        <v>148</v>
      </c>
      <c r="N488" s="3" t="s">
        <v>25</v>
      </c>
    </row>
    <row r="489" spans="1:14" x14ac:dyDescent="0.2">
      <c r="A489" s="3">
        <v>25</v>
      </c>
      <c r="B489" s="3">
        <v>1</v>
      </c>
      <c r="C489" s="4">
        <v>43276</v>
      </c>
      <c r="D489" s="3" t="s">
        <v>7</v>
      </c>
      <c r="E489" s="3" t="s">
        <v>8</v>
      </c>
      <c r="F489" s="3">
        <v>1</v>
      </c>
      <c r="G489" s="3">
        <v>5</v>
      </c>
      <c r="H489" s="2">
        <v>20.02</v>
      </c>
      <c r="J489" s="2">
        <v>146</v>
      </c>
      <c r="N489" s="3" t="s">
        <v>25</v>
      </c>
    </row>
    <row r="490" spans="1:14" x14ac:dyDescent="0.2">
      <c r="A490" s="3">
        <v>26</v>
      </c>
      <c r="B490" s="3">
        <v>1</v>
      </c>
      <c r="C490" s="4">
        <v>43276</v>
      </c>
      <c r="D490" s="3" t="s">
        <v>7</v>
      </c>
      <c r="E490" s="3" t="s">
        <v>8</v>
      </c>
      <c r="F490" s="3">
        <v>2</v>
      </c>
      <c r="G490" s="3">
        <v>1</v>
      </c>
      <c r="H490" s="2">
        <v>19.64</v>
      </c>
      <c r="J490" s="2">
        <v>145</v>
      </c>
      <c r="N490" s="3" t="s">
        <v>25</v>
      </c>
    </row>
    <row r="491" spans="1:14" x14ac:dyDescent="0.2">
      <c r="A491" s="3">
        <v>27</v>
      </c>
      <c r="B491" s="3">
        <v>1</v>
      </c>
      <c r="C491" s="4">
        <v>43276</v>
      </c>
      <c r="D491" s="3" t="s">
        <v>7</v>
      </c>
      <c r="E491" s="3" t="s">
        <v>8</v>
      </c>
      <c r="F491" s="3">
        <v>2</v>
      </c>
      <c r="G491" s="3">
        <v>2</v>
      </c>
      <c r="H491" s="2">
        <v>21.32</v>
      </c>
      <c r="J491" s="2">
        <v>131</v>
      </c>
      <c r="N491" s="3" t="s">
        <v>25</v>
      </c>
    </row>
    <row r="492" spans="1:14" x14ac:dyDescent="0.2">
      <c r="A492" s="3">
        <v>28</v>
      </c>
      <c r="B492" s="3">
        <v>1</v>
      </c>
      <c r="C492" s="4">
        <v>43276</v>
      </c>
      <c r="D492" s="3" t="s">
        <v>7</v>
      </c>
      <c r="E492" s="3" t="s">
        <v>8</v>
      </c>
      <c r="F492" s="3">
        <v>2</v>
      </c>
      <c r="G492" s="3">
        <v>3</v>
      </c>
      <c r="H492" s="2">
        <v>21.82</v>
      </c>
      <c r="J492" s="2">
        <v>142</v>
      </c>
      <c r="N492" s="3" t="s">
        <v>25</v>
      </c>
    </row>
    <row r="493" spans="1:14" x14ac:dyDescent="0.2">
      <c r="A493" s="3">
        <v>29</v>
      </c>
      <c r="B493" s="3">
        <v>1</v>
      </c>
      <c r="C493" s="4">
        <v>43276</v>
      </c>
      <c r="D493" s="3" t="s">
        <v>7</v>
      </c>
      <c r="E493" s="3" t="s">
        <v>8</v>
      </c>
      <c r="F493" s="3">
        <v>2</v>
      </c>
      <c r="G493" s="3">
        <v>4</v>
      </c>
      <c r="H493" s="2">
        <v>21.6</v>
      </c>
      <c r="J493" s="2">
        <v>177</v>
      </c>
      <c r="N493" s="3" t="s">
        <v>25</v>
      </c>
    </row>
    <row r="494" spans="1:14" x14ac:dyDescent="0.2">
      <c r="A494" s="3">
        <v>30</v>
      </c>
      <c r="B494" s="3">
        <v>1</v>
      </c>
      <c r="C494" s="4">
        <v>43276</v>
      </c>
      <c r="D494" s="3" t="s">
        <v>7</v>
      </c>
      <c r="E494" s="3" t="s">
        <v>8</v>
      </c>
      <c r="F494" s="3">
        <v>2</v>
      </c>
      <c r="G494" s="3">
        <v>5</v>
      </c>
      <c r="H494" s="2">
        <v>15.03</v>
      </c>
      <c r="J494" s="2">
        <v>150</v>
      </c>
      <c r="N494" s="3" t="s">
        <v>25</v>
      </c>
    </row>
    <row r="495" spans="1:14" x14ac:dyDescent="0.2">
      <c r="A495" s="3">
        <v>1</v>
      </c>
      <c r="B495" s="3">
        <v>1</v>
      </c>
      <c r="C495" s="4">
        <v>43283</v>
      </c>
      <c r="D495" s="3" t="s">
        <v>7</v>
      </c>
      <c r="E495" s="3" t="s">
        <v>9</v>
      </c>
      <c r="F495" s="3">
        <v>1</v>
      </c>
      <c r="G495" s="3">
        <v>1</v>
      </c>
      <c r="H495" s="2">
        <v>20.9</v>
      </c>
      <c r="J495" s="2">
        <v>154</v>
      </c>
      <c r="N495" s="3" t="s">
        <v>25</v>
      </c>
    </row>
    <row r="496" spans="1:14" x14ac:dyDescent="0.2">
      <c r="A496" s="3">
        <v>2</v>
      </c>
      <c r="B496" s="3">
        <v>1</v>
      </c>
      <c r="C496" s="4">
        <v>43283</v>
      </c>
      <c r="D496" s="3" t="s">
        <v>7</v>
      </c>
      <c r="E496" s="3" t="s">
        <v>9</v>
      </c>
      <c r="F496" s="3">
        <v>1</v>
      </c>
      <c r="G496" s="3">
        <v>2</v>
      </c>
      <c r="H496" s="2">
        <v>20.36</v>
      </c>
      <c r="J496" s="2">
        <v>175</v>
      </c>
      <c r="N496" s="3" t="s">
        <v>25</v>
      </c>
    </row>
    <row r="497" spans="1:14" x14ac:dyDescent="0.2">
      <c r="A497" s="3">
        <v>3</v>
      </c>
      <c r="B497" s="3">
        <v>1</v>
      </c>
      <c r="C497" s="4">
        <v>43283</v>
      </c>
      <c r="D497" s="3" t="s">
        <v>7</v>
      </c>
      <c r="E497" s="3" t="s">
        <v>9</v>
      </c>
      <c r="F497" s="3">
        <v>1</v>
      </c>
      <c r="G497" s="3">
        <v>3</v>
      </c>
      <c r="H497" s="2">
        <v>20.350000000000001</v>
      </c>
      <c r="J497" s="2">
        <v>139</v>
      </c>
      <c r="N497" s="3" t="s">
        <v>25</v>
      </c>
    </row>
    <row r="498" spans="1:14" x14ac:dyDescent="0.2">
      <c r="A498" s="3">
        <v>4</v>
      </c>
      <c r="B498" s="3">
        <v>1</v>
      </c>
      <c r="C498" s="4">
        <v>43283</v>
      </c>
      <c r="D498" s="3" t="s">
        <v>7</v>
      </c>
      <c r="E498" s="3" t="s">
        <v>9</v>
      </c>
      <c r="F498" s="3">
        <v>1</v>
      </c>
      <c r="G498" s="3">
        <v>4</v>
      </c>
      <c r="H498" s="2">
        <v>19.84</v>
      </c>
      <c r="J498" s="2">
        <v>145</v>
      </c>
      <c r="N498" s="3" t="s">
        <v>25</v>
      </c>
    </row>
    <row r="499" spans="1:14" x14ac:dyDescent="0.2">
      <c r="A499" s="3">
        <v>5</v>
      </c>
      <c r="B499" s="3">
        <v>1</v>
      </c>
      <c r="C499" s="4">
        <v>43283</v>
      </c>
      <c r="D499" s="3" t="s">
        <v>7</v>
      </c>
      <c r="E499" s="3" t="s">
        <v>9</v>
      </c>
      <c r="F499" s="3">
        <v>1</v>
      </c>
      <c r="G499" s="3">
        <v>5</v>
      </c>
      <c r="H499" s="2">
        <v>18.54</v>
      </c>
      <c r="J499" s="2">
        <v>149</v>
      </c>
      <c r="N499" s="3" t="s">
        <v>25</v>
      </c>
    </row>
    <row r="500" spans="1:14" x14ac:dyDescent="0.2">
      <c r="A500" s="3">
        <v>6</v>
      </c>
      <c r="B500" s="3">
        <v>1</v>
      </c>
      <c r="C500" s="4">
        <v>43283</v>
      </c>
      <c r="D500" s="3" t="s">
        <v>7</v>
      </c>
      <c r="E500" s="3" t="s">
        <v>9</v>
      </c>
      <c r="F500" s="3">
        <v>2</v>
      </c>
      <c r="G500" s="3">
        <v>1</v>
      </c>
      <c r="H500" s="2">
        <v>22.4</v>
      </c>
      <c r="J500" s="2">
        <v>138</v>
      </c>
      <c r="N500" s="3" t="s">
        <v>25</v>
      </c>
    </row>
    <row r="501" spans="1:14" x14ac:dyDescent="0.2">
      <c r="A501" s="3">
        <v>7</v>
      </c>
      <c r="B501" s="3">
        <v>1</v>
      </c>
      <c r="C501" s="4">
        <v>43283</v>
      </c>
      <c r="D501" s="3" t="s">
        <v>7</v>
      </c>
      <c r="E501" s="3" t="s">
        <v>9</v>
      </c>
      <c r="F501" s="3">
        <v>2</v>
      </c>
      <c r="G501" s="3">
        <v>2</v>
      </c>
      <c r="H501" s="2">
        <v>20.059999999999999</v>
      </c>
      <c r="J501" s="2">
        <v>131</v>
      </c>
      <c r="N501" s="3" t="s">
        <v>25</v>
      </c>
    </row>
    <row r="502" spans="1:14" x14ac:dyDescent="0.2">
      <c r="A502" s="3">
        <v>8</v>
      </c>
      <c r="B502" s="3">
        <v>1</v>
      </c>
      <c r="C502" s="4">
        <v>43283</v>
      </c>
      <c r="D502" s="3" t="s">
        <v>7</v>
      </c>
      <c r="E502" s="3" t="s">
        <v>9</v>
      </c>
      <c r="F502" s="3">
        <v>2</v>
      </c>
      <c r="G502" s="3">
        <v>3</v>
      </c>
      <c r="H502" s="2">
        <v>22.25</v>
      </c>
      <c r="J502" s="2">
        <v>153</v>
      </c>
      <c r="N502" s="3" t="s">
        <v>25</v>
      </c>
    </row>
    <row r="503" spans="1:14" x14ac:dyDescent="0.2">
      <c r="A503" s="3">
        <v>9</v>
      </c>
      <c r="B503" s="3">
        <v>1</v>
      </c>
      <c r="C503" s="4">
        <v>43283</v>
      </c>
      <c r="D503" s="3" t="s">
        <v>7</v>
      </c>
      <c r="E503" s="3" t="s">
        <v>9</v>
      </c>
      <c r="F503" s="3">
        <v>2</v>
      </c>
      <c r="G503" s="3">
        <v>4</v>
      </c>
      <c r="H503" s="2">
        <v>21.6</v>
      </c>
      <c r="J503" s="2">
        <v>151</v>
      </c>
      <c r="N503" s="3" t="s">
        <v>25</v>
      </c>
    </row>
    <row r="504" spans="1:14" x14ac:dyDescent="0.2">
      <c r="A504" s="3">
        <v>10</v>
      </c>
      <c r="B504" s="3">
        <v>1</v>
      </c>
      <c r="C504" s="4">
        <v>43283</v>
      </c>
      <c r="D504" s="3" t="s">
        <v>7</v>
      </c>
      <c r="E504" s="3" t="s">
        <v>9</v>
      </c>
      <c r="F504" s="3">
        <v>2</v>
      </c>
      <c r="G504" s="3">
        <v>5</v>
      </c>
      <c r="H504" s="2">
        <v>20.55</v>
      </c>
      <c r="J504" s="2">
        <v>170</v>
      </c>
      <c r="N504" s="3" t="s">
        <v>25</v>
      </c>
    </row>
    <row r="505" spans="1:14" x14ac:dyDescent="0.2">
      <c r="A505" s="3">
        <v>11</v>
      </c>
      <c r="B505" s="3">
        <v>1</v>
      </c>
      <c r="C505" s="4">
        <v>43283</v>
      </c>
      <c r="D505" s="3" t="s">
        <v>7</v>
      </c>
      <c r="E505" s="3" t="s">
        <v>9</v>
      </c>
      <c r="F505" s="3">
        <v>3</v>
      </c>
      <c r="G505" s="3">
        <v>1</v>
      </c>
      <c r="H505" s="2">
        <v>20.54</v>
      </c>
      <c r="J505" s="2">
        <v>149</v>
      </c>
      <c r="N505" s="3" t="s">
        <v>25</v>
      </c>
    </row>
    <row r="506" spans="1:14" x14ac:dyDescent="0.2">
      <c r="A506" s="3">
        <v>12</v>
      </c>
      <c r="B506" s="3">
        <v>1</v>
      </c>
      <c r="C506" s="4">
        <v>43283</v>
      </c>
      <c r="D506" s="3" t="s">
        <v>7</v>
      </c>
      <c r="E506" s="3" t="s">
        <v>9</v>
      </c>
      <c r="F506" s="3">
        <v>3</v>
      </c>
      <c r="G506" s="3">
        <v>2</v>
      </c>
      <c r="H506" s="2">
        <v>19.62</v>
      </c>
      <c r="J506" s="2">
        <v>125</v>
      </c>
      <c r="N506" s="3" t="s">
        <v>25</v>
      </c>
    </row>
    <row r="507" spans="1:14" x14ac:dyDescent="0.2">
      <c r="A507" s="3">
        <v>13</v>
      </c>
      <c r="B507" s="3">
        <v>1</v>
      </c>
      <c r="C507" s="4">
        <v>43283</v>
      </c>
      <c r="D507" s="3" t="s">
        <v>7</v>
      </c>
      <c r="E507" s="3" t="s">
        <v>9</v>
      </c>
      <c r="F507" s="3">
        <v>3</v>
      </c>
      <c r="G507" s="3">
        <v>3</v>
      </c>
      <c r="H507" s="2">
        <v>20.34</v>
      </c>
      <c r="J507" s="2">
        <v>101</v>
      </c>
      <c r="N507" s="3" t="s">
        <v>25</v>
      </c>
    </row>
    <row r="508" spans="1:14" x14ac:dyDescent="0.2">
      <c r="A508" s="3">
        <v>14</v>
      </c>
      <c r="B508" s="3">
        <v>1</v>
      </c>
      <c r="C508" s="4">
        <v>43283</v>
      </c>
      <c r="D508" s="3" t="s">
        <v>7</v>
      </c>
      <c r="E508" s="3" t="s">
        <v>9</v>
      </c>
      <c r="F508" s="3">
        <v>3</v>
      </c>
      <c r="G508" s="3">
        <v>4</v>
      </c>
      <c r="H508" s="2">
        <v>19.260000000000002</v>
      </c>
      <c r="J508" s="2">
        <v>138</v>
      </c>
      <c r="N508" s="3" t="s">
        <v>25</v>
      </c>
    </row>
    <row r="509" spans="1:14" x14ac:dyDescent="0.2">
      <c r="A509" s="3">
        <v>15</v>
      </c>
      <c r="B509" s="3">
        <v>1</v>
      </c>
      <c r="C509" s="4">
        <v>43283</v>
      </c>
      <c r="D509" s="3" t="s">
        <v>7</v>
      </c>
      <c r="E509" s="3" t="s">
        <v>9</v>
      </c>
      <c r="F509" s="3">
        <v>3</v>
      </c>
      <c r="G509" s="3">
        <v>5</v>
      </c>
      <c r="H509" s="2">
        <v>19.989999999999998</v>
      </c>
      <c r="J509" s="2">
        <v>132</v>
      </c>
      <c r="N509" s="3" t="s">
        <v>25</v>
      </c>
    </row>
    <row r="510" spans="1:14" x14ac:dyDescent="0.2">
      <c r="A510" s="3">
        <v>16</v>
      </c>
      <c r="B510" s="3">
        <v>1</v>
      </c>
      <c r="C510" s="4">
        <v>43283</v>
      </c>
      <c r="D510" s="3" t="s">
        <v>7</v>
      </c>
      <c r="E510" s="3" t="s">
        <v>9</v>
      </c>
      <c r="F510" s="3">
        <v>4</v>
      </c>
      <c r="G510" s="3">
        <v>1</v>
      </c>
      <c r="H510" s="2">
        <v>22.87</v>
      </c>
      <c r="J510" s="2">
        <v>126</v>
      </c>
      <c r="N510" s="3" t="s">
        <v>25</v>
      </c>
    </row>
    <row r="511" spans="1:14" x14ac:dyDescent="0.2">
      <c r="A511" s="3">
        <v>17</v>
      </c>
      <c r="B511" s="3">
        <v>1</v>
      </c>
      <c r="C511" s="4">
        <v>43283</v>
      </c>
      <c r="D511" s="3" t="s">
        <v>7</v>
      </c>
      <c r="E511" s="3" t="s">
        <v>9</v>
      </c>
      <c r="F511" s="3">
        <v>4</v>
      </c>
      <c r="G511" s="3">
        <v>2</v>
      </c>
      <c r="H511" s="2">
        <v>20.41</v>
      </c>
      <c r="J511" s="2">
        <v>152</v>
      </c>
      <c r="N511" s="3" t="s">
        <v>25</v>
      </c>
    </row>
    <row r="512" spans="1:14" x14ac:dyDescent="0.2">
      <c r="A512" s="3">
        <v>18</v>
      </c>
      <c r="B512" s="3">
        <v>1</v>
      </c>
      <c r="C512" s="4">
        <v>43283</v>
      </c>
      <c r="D512" s="3" t="s">
        <v>7</v>
      </c>
      <c r="E512" s="3" t="s">
        <v>9</v>
      </c>
      <c r="F512" s="3">
        <v>4</v>
      </c>
      <c r="G512" s="3">
        <v>3</v>
      </c>
      <c r="H512" s="2">
        <v>21.96</v>
      </c>
      <c r="J512" s="2">
        <v>135</v>
      </c>
      <c r="N512" s="3" t="s">
        <v>25</v>
      </c>
    </row>
    <row r="513" spans="1:14" x14ac:dyDescent="0.2">
      <c r="A513" s="3">
        <v>19</v>
      </c>
      <c r="B513" s="3">
        <v>1</v>
      </c>
      <c r="C513" s="4">
        <v>43283</v>
      </c>
      <c r="D513" s="3" t="s">
        <v>7</v>
      </c>
      <c r="E513" s="3" t="s">
        <v>9</v>
      </c>
      <c r="F513" s="3">
        <v>4</v>
      </c>
      <c r="G513" s="3">
        <v>4</v>
      </c>
      <c r="H513" s="2">
        <v>19.829999999999998</v>
      </c>
      <c r="J513" s="2">
        <v>158</v>
      </c>
      <c r="N513" s="3" t="s">
        <v>25</v>
      </c>
    </row>
    <row r="514" spans="1:14" x14ac:dyDescent="0.2">
      <c r="A514" s="3">
        <v>20</v>
      </c>
      <c r="B514" s="3">
        <v>1</v>
      </c>
      <c r="C514" s="4">
        <v>43283</v>
      </c>
      <c r="D514" s="3" t="s">
        <v>7</v>
      </c>
      <c r="E514" s="3" t="s">
        <v>9</v>
      </c>
      <c r="F514" s="3">
        <v>4</v>
      </c>
      <c r="G514" s="3">
        <v>5</v>
      </c>
      <c r="H514" s="2">
        <v>23.22</v>
      </c>
      <c r="J514" s="2">
        <v>159</v>
      </c>
      <c r="N514" s="3" t="s">
        <v>25</v>
      </c>
    </row>
    <row r="515" spans="1:14" x14ac:dyDescent="0.2">
      <c r="A515" s="3">
        <v>21</v>
      </c>
      <c r="B515" s="3">
        <v>1</v>
      </c>
      <c r="C515" s="4">
        <v>43283</v>
      </c>
      <c r="D515" s="3" t="s">
        <v>7</v>
      </c>
      <c r="E515" s="3" t="s">
        <v>8</v>
      </c>
      <c r="F515" s="3">
        <v>1</v>
      </c>
      <c r="G515" s="3">
        <v>1</v>
      </c>
      <c r="H515" s="2">
        <v>20.27</v>
      </c>
      <c r="J515" s="2">
        <v>144</v>
      </c>
      <c r="N515" s="3" t="s">
        <v>25</v>
      </c>
    </row>
    <row r="516" spans="1:14" x14ac:dyDescent="0.2">
      <c r="A516" s="3">
        <v>22</v>
      </c>
      <c r="B516" s="3">
        <v>1</v>
      </c>
      <c r="C516" s="4">
        <v>43283</v>
      </c>
      <c r="D516" s="3" t="s">
        <v>7</v>
      </c>
      <c r="E516" s="3" t="s">
        <v>8</v>
      </c>
      <c r="F516" s="3">
        <v>1</v>
      </c>
      <c r="G516" s="3">
        <v>2</v>
      </c>
      <c r="H516" s="2">
        <v>20.76</v>
      </c>
      <c r="J516" s="2">
        <v>141</v>
      </c>
      <c r="N516" s="3" t="s">
        <v>25</v>
      </c>
    </row>
    <row r="517" spans="1:14" x14ac:dyDescent="0.2">
      <c r="A517" s="3">
        <v>23</v>
      </c>
      <c r="B517" s="3">
        <v>1</v>
      </c>
      <c r="C517" s="4">
        <v>43283</v>
      </c>
      <c r="D517" s="3" t="s">
        <v>7</v>
      </c>
      <c r="E517" s="3" t="s">
        <v>8</v>
      </c>
      <c r="F517" s="3">
        <v>1</v>
      </c>
      <c r="G517" s="3">
        <v>3</v>
      </c>
      <c r="H517" s="2">
        <v>22.01</v>
      </c>
      <c r="J517" s="2">
        <v>161</v>
      </c>
      <c r="N517" s="3" t="s">
        <v>25</v>
      </c>
    </row>
    <row r="518" spans="1:14" x14ac:dyDescent="0.2">
      <c r="A518" s="3">
        <v>24</v>
      </c>
      <c r="B518" s="3">
        <v>1</v>
      </c>
      <c r="C518" s="4">
        <v>43283</v>
      </c>
      <c r="D518" s="3" t="s">
        <v>7</v>
      </c>
      <c r="E518" s="3" t="s">
        <v>8</v>
      </c>
      <c r="F518" s="3">
        <v>1</v>
      </c>
      <c r="G518" s="3">
        <v>4</v>
      </c>
      <c r="H518" s="2">
        <v>20.9</v>
      </c>
      <c r="J518" s="2">
        <v>153</v>
      </c>
      <c r="N518" s="3" t="s">
        <v>25</v>
      </c>
    </row>
    <row r="519" spans="1:14" x14ac:dyDescent="0.2">
      <c r="A519" s="3">
        <v>25</v>
      </c>
      <c r="B519" s="3">
        <v>1</v>
      </c>
      <c r="C519" s="4">
        <v>43283</v>
      </c>
      <c r="D519" s="3" t="s">
        <v>7</v>
      </c>
      <c r="E519" s="3" t="s">
        <v>8</v>
      </c>
      <c r="F519" s="3">
        <v>1</v>
      </c>
      <c r="G519" s="3">
        <v>5</v>
      </c>
      <c r="H519" s="2">
        <v>19.62</v>
      </c>
      <c r="J519" s="2">
        <v>125</v>
      </c>
      <c r="N519" s="3" t="s">
        <v>25</v>
      </c>
    </row>
    <row r="520" spans="1:14" x14ac:dyDescent="0.2">
      <c r="A520" s="3">
        <v>26</v>
      </c>
      <c r="B520" s="3">
        <v>1</v>
      </c>
      <c r="C520" s="4">
        <v>43283</v>
      </c>
      <c r="D520" s="3" t="s">
        <v>7</v>
      </c>
      <c r="E520" s="3" t="s">
        <v>8</v>
      </c>
      <c r="F520" s="3">
        <v>2</v>
      </c>
      <c r="G520" s="3">
        <v>1</v>
      </c>
      <c r="H520" s="2">
        <v>20.93</v>
      </c>
      <c r="J520" s="2">
        <v>117</v>
      </c>
      <c r="N520" s="3" t="s">
        <v>25</v>
      </c>
    </row>
    <row r="521" spans="1:14" x14ac:dyDescent="0.2">
      <c r="A521" s="3">
        <v>27</v>
      </c>
      <c r="B521" s="3">
        <v>1</v>
      </c>
      <c r="C521" s="4">
        <v>43283</v>
      </c>
      <c r="D521" s="3" t="s">
        <v>7</v>
      </c>
      <c r="E521" s="3" t="s">
        <v>8</v>
      </c>
      <c r="F521" s="3">
        <v>2</v>
      </c>
      <c r="G521" s="3">
        <v>2</v>
      </c>
      <c r="H521" s="2">
        <v>20.58</v>
      </c>
      <c r="J521" s="2">
        <v>126</v>
      </c>
      <c r="N521" s="3" t="s">
        <v>25</v>
      </c>
    </row>
    <row r="522" spans="1:14" x14ac:dyDescent="0.2">
      <c r="A522" s="3">
        <v>28</v>
      </c>
      <c r="B522" s="3">
        <v>1</v>
      </c>
      <c r="C522" s="4">
        <v>43283</v>
      </c>
      <c r="D522" s="3" t="s">
        <v>7</v>
      </c>
      <c r="E522" s="3" t="s">
        <v>8</v>
      </c>
      <c r="F522" s="3">
        <v>2</v>
      </c>
      <c r="G522" s="3">
        <v>3</v>
      </c>
      <c r="H522" s="2">
        <v>21.9</v>
      </c>
      <c r="J522" s="2">
        <v>21.9</v>
      </c>
      <c r="N522" s="3" t="s">
        <v>25</v>
      </c>
    </row>
    <row r="523" spans="1:14" x14ac:dyDescent="0.2">
      <c r="A523" s="3">
        <v>29</v>
      </c>
      <c r="B523" s="3">
        <v>1</v>
      </c>
      <c r="C523" s="4">
        <v>43283</v>
      </c>
      <c r="D523" s="3" t="s">
        <v>7</v>
      </c>
      <c r="E523" s="3" t="s">
        <v>8</v>
      </c>
      <c r="F523" s="3">
        <v>2</v>
      </c>
      <c r="G523" s="3">
        <v>4</v>
      </c>
      <c r="H523" s="2">
        <v>20.95</v>
      </c>
      <c r="J523" s="2">
        <v>136</v>
      </c>
      <c r="N523" s="3" t="s">
        <v>25</v>
      </c>
    </row>
    <row r="524" spans="1:14" x14ac:dyDescent="0.2">
      <c r="A524" s="3">
        <v>30</v>
      </c>
      <c r="B524" s="3">
        <v>1</v>
      </c>
      <c r="C524" s="4">
        <v>43283</v>
      </c>
      <c r="D524" s="3" t="s">
        <v>7</v>
      </c>
      <c r="E524" s="3" t="s">
        <v>8</v>
      </c>
      <c r="F524" s="3">
        <v>2</v>
      </c>
      <c r="G524" s="3">
        <v>5</v>
      </c>
      <c r="H524" s="2">
        <v>15.32</v>
      </c>
      <c r="J524" s="2">
        <v>145</v>
      </c>
      <c r="N524" s="3" t="s">
        <v>25</v>
      </c>
    </row>
    <row r="525" spans="1:14" x14ac:dyDescent="0.2">
      <c r="A525" s="3">
        <v>1</v>
      </c>
      <c r="B525" s="3">
        <v>1</v>
      </c>
      <c r="C525" s="4">
        <v>43293</v>
      </c>
      <c r="D525" s="3" t="s">
        <v>7</v>
      </c>
      <c r="E525" s="3" t="s">
        <v>9</v>
      </c>
      <c r="F525" s="3">
        <v>1</v>
      </c>
      <c r="G525" s="3">
        <v>1</v>
      </c>
      <c r="H525" s="2">
        <v>20.73</v>
      </c>
      <c r="J525" s="2">
        <v>121</v>
      </c>
      <c r="N525" s="3" t="s">
        <v>25</v>
      </c>
    </row>
    <row r="526" spans="1:14" x14ac:dyDescent="0.2">
      <c r="A526" s="3">
        <v>2</v>
      </c>
      <c r="B526" s="3">
        <v>1</v>
      </c>
      <c r="C526" s="4">
        <v>43293</v>
      </c>
      <c r="D526" s="3" t="s">
        <v>7</v>
      </c>
      <c r="E526" s="3" t="s">
        <v>9</v>
      </c>
      <c r="F526" s="3">
        <v>1</v>
      </c>
      <c r="G526" s="3">
        <v>2</v>
      </c>
      <c r="H526" s="2">
        <v>20.8</v>
      </c>
      <c r="J526" s="2">
        <v>136</v>
      </c>
      <c r="N526" s="3" t="s">
        <v>25</v>
      </c>
    </row>
    <row r="527" spans="1:14" x14ac:dyDescent="0.2">
      <c r="A527" s="3">
        <v>3</v>
      </c>
      <c r="B527" s="3">
        <v>1</v>
      </c>
      <c r="C527" s="4">
        <v>43293</v>
      </c>
      <c r="D527" s="3" t="s">
        <v>7</v>
      </c>
      <c r="E527" s="3" t="s">
        <v>9</v>
      </c>
      <c r="F527" s="3">
        <v>1</v>
      </c>
      <c r="G527" s="3">
        <v>3</v>
      </c>
      <c r="H527" s="2">
        <v>20.59</v>
      </c>
      <c r="J527" s="2">
        <v>160</v>
      </c>
      <c r="N527" s="3" t="s">
        <v>25</v>
      </c>
    </row>
    <row r="528" spans="1:14" x14ac:dyDescent="0.2">
      <c r="A528" s="3">
        <v>4</v>
      </c>
      <c r="B528" s="3">
        <v>1</v>
      </c>
      <c r="C528" s="4">
        <v>43293</v>
      </c>
      <c r="D528" s="3" t="s">
        <v>7</v>
      </c>
      <c r="E528" s="3" t="s">
        <v>9</v>
      </c>
      <c r="F528" s="3">
        <v>1</v>
      </c>
      <c r="G528" s="3">
        <v>4</v>
      </c>
      <c r="H528" s="2">
        <v>18.66</v>
      </c>
      <c r="J528" s="2">
        <v>150</v>
      </c>
      <c r="N528" s="3" t="s">
        <v>25</v>
      </c>
    </row>
    <row r="529" spans="1:14" x14ac:dyDescent="0.2">
      <c r="A529" s="3">
        <v>5</v>
      </c>
      <c r="B529" s="3">
        <v>1</v>
      </c>
      <c r="C529" s="4">
        <v>43293</v>
      </c>
      <c r="D529" s="3" t="s">
        <v>7</v>
      </c>
      <c r="E529" s="3" t="s">
        <v>9</v>
      </c>
      <c r="F529" s="3">
        <v>1</v>
      </c>
      <c r="G529" s="3">
        <v>5</v>
      </c>
      <c r="H529" s="2">
        <v>21.43</v>
      </c>
      <c r="J529" s="2">
        <v>154</v>
      </c>
      <c r="N529" s="3" t="s">
        <v>25</v>
      </c>
    </row>
    <row r="530" spans="1:14" x14ac:dyDescent="0.2">
      <c r="A530" s="3">
        <v>6</v>
      </c>
      <c r="B530" s="3">
        <v>1</v>
      </c>
      <c r="C530" s="4">
        <v>43293</v>
      </c>
      <c r="D530" s="3" t="s">
        <v>7</v>
      </c>
      <c r="E530" s="3" t="s">
        <v>9</v>
      </c>
      <c r="F530" s="3">
        <v>2</v>
      </c>
      <c r="G530" s="3">
        <v>1</v>
      </c>
      <c r="H530" s="2">
        <v>23.8</v>
      </c>
      <c r="J530" s="2">
        <v>135</v>
      </c>
      <c r="N530" s="3" t="s">
        <v>25</v>
      </c>
    </row>
    <row r="531" spans="1:14" x14ac:dyDescent="0.2">
      <c r="A531" s="3">
        <v>7</v>
      </c>
      <c r="B531" s="3">
        <v>1</v>
      </c>
      <c r="C531" s="4">
        <v>43293</v>
      </c>
      <c r="D531" s="3" t="s">
        <v>7</v>
      </c>
      <c r="E531" s="3" t="s">
        <v>9</v>
      </c>
      <c r="F531" s="3">
        <v>2</v>
      </c>
      <c r="G531" s="3">
        <v>2</v>
      </c>
      <c r="H531" s="2">
        <v>20.79</v>
      </c>
      <c r="J531" s="2">
        <v>130</v>
      </c>
      <c r="N531" s="3" t="s">
        <v>25</v>
      </c>
    </row>
    <row r="532" spans="1:14" x14ac:dyDescent="0.2">
      <c r="A532" s="3">
        <v>8</v>
      </c>
      <c r="B532" s="3">
        <v>1</v>
      </c>
      <c r="C532" s="4">
        <v>43293</v>
      </c>
      <c r="D532" s="3" t="s">
        <v>7</v>
      </c>
      <c r="E532" s="3" t="s">
        <v>9</v>
      </c>
      <c r="F532" s="3">
        <v>2</v>
      </c>
      <c r="G532" s="3">
        <v>3</v>
      </c>
      <c r="H532" s="2">
        <v>22.07</v>
      </c>
      <c r="J532" s="2">
        <v>137</v>
      </c>
      <c r="N532" s="3" t="s">
        <v>25</v>
      </c>
    </row>
    <row r="533" spans="1:14" x14ac:dyDescent="0.2">
      <c r="A533" s="3">
        <v>9</v>
      </c>
      <c r="B533" s="3">
        <v>1</v>
      </c>
      <c r="C533" s="4">
        <v>43293</v>
      </c>
      <c r="D533" s="3" t="s">
        <v>7</v>
      </c>
      <c r="E533" s="3" t="s">
        <v>9</v>
      </c>
      <c r="F533" s="3">
        <v>2</v>
      </c>
      <c r="G533" s="3">
        <v>4</v>
      </c>
      <c r="H533" s="2">
        <v>21.89</v>
      </c>
      <c r="J533" s="2">
        <v>162</v>
      </c>
      <c r="N533" s="3" t="s">
        <v>25</v>
      </c>
    </row>
    <row r="534" spans="1:14" x14ac:dyDescent="0.2">
      <c r="A534" s="3">
        <v>10</v>
      </c>
      <c r="B534" s="3">
        <v>1</v>
      </c>
      <c r="C534" s="4">
        <v>43293</v>
      </c>
      <c r="D534" s="3" t="s">
        <v>7</v>
      </c>
      <c r="E534" s="3" t="s">
        <v>9</v>
      </c>
      <c r="F534" s="3">
        <v>2</v>
      </c>
      <c r="G534" s="3">
        <v>5</v>
      </c>
      <c r="H534" s="2">
        <v>20.52</v>
      </c>
      <c r="J534" s="2">
        <v>136</v>
      </c>
      <c r="N534" s="3" t="s">
        <v>25</v>
      </c>
    </row>
    <row r="535" spans="1:14" x14ac:dyDescent="0.2">
      <c r="A535" s="3">
        <v>11</v>
      </c>
      <c r="B535" s="3">
        <v>1</v>
      </c>
      <c r="C535" s="4">
        <v>43293</v>
      </c>
      <c r="D535" s="3" t="s">
        <v>7</v>
      </c>
      <c r="E535" s="3" t="s">
        <v>9</v>
      </c>
      <c r="F535" s="3">
        <v>3</v>
      </c>
      <c r="G535" s="3">
        <v>1</v>
      </c>
      <c r="H535" s="2">
        <v>20.83</v>
      </c>
      <c r="J535" s="2">
        <v>87</v>
      </c>
      <c r="N535" s="3" t="s">
        <v>25</v>
      </c>
    </row>
    <row r="536" spans="1:14" x14ac:dyDescent="0.2">
      <c r="A536" s="3">
        <v>12</v>
      </c>
      <c r="B536" s="3">
        <v>1</v>
      </c>
      <c r="C536" s="4">
        <v>43293</v>
      </c>
      <c r="D536" s="3" t="s">
        <v>7</v>
      </c>
      <c r="E536" s="3" t="s">
        <v>9</v>
      </c>
      <c r="F536" s="3">
        <v>3</v>
      </c>
      <c r="G536" s="3">
        <v>2</v>
      </c>
      <c r="H536" s="2">
        <v>20.12</v>
      </c>
      <c r="J536" s="2">
        <v>127</v>
      </c>
      <c r="N536" s="3" t="s">
        <v>25</v>
      </c>
    </row>
    <row r="537" spans="1:14" x14ac:dyDescent="0.2">
      <c r="A537" s="3">
        <v>13</v>
      </c>
      <c r="B537" s="3">
        <v>1</v>
      </c>
      <c r="C537" s="4">
        <v>43293</v>
      </c>
      <c r="D537" s="3" t="s">
        <v>7</v>
      </c>
      <c r="E537" s="3" t="s">
        <v>9</v>
      </c>
      <c r="F537" s="3">
        <v>3</v>
      </c>
      <c r="G537" s="3">
        <v>3</v>
      </c>
      <c r="H537" s="2">
        <v>21.09</v>
      </c>
      <c r="J537" s="2">
        <v>142</v>
      </c>
      <c r="N537" s="3" t="s">
        <v>25</v>
      </c>
    </row>
    <row r="538" spans="1:14" x14ac:dyDescent="0.2">
      <c r="A538" s="3">
        <v>14</v>
      </c>
      <c r="B538" s="3">
        <v>1</v>
      </c>
      <c r="C538" s="4">
        <v>43293</v>
      </c>
      <c r="D538" s="3" t="s">
        <v>7</v>
      </c>
      <c r="E538" s="3" t="s">
        <v>9</v>
      </c>
      <c r="F538" s="3">
        <v>3</v>
      </c>
      <c r="G538" s="3">
        <v>4</v>
      </c>
      <c r="H538" s="2">
        <v>22.14</v>
      </c>
      <c r="J538" s="2">
        <v>145</v>
      </c>
      <c r="N538" s="3" t="s">
        <v>25</v>
      </c>
    </row>
    <row r="539" spans="1:14" x14ac:dyDescent="0.2">
      <c r="A539" s="3">
        <v>15</v>
      </c>
      <c r="B539" s="3">
        <v>1</v>
      </c>
      <c r="C539" s="4">
        <v>43293</v>
      </c>
      <c r="D539" s="3" t="s">
        <v>7</v>
      </c>
      <c r="E539" s="3" t="s">
        <v>9</v>
      </c>
      <c r="F539" s="3">
        <v>3</v>
      </c>
      <c r="G539" s="3">
        <v>5</v>
      </c>
      <c r="H539" s="2">
        <v>21.13</v>
      </c>
      <c r="J539" s="2">
        <v>136</v>
      </c>
      <c r="N539" s="3" t="s">
        <v>25</v>
      </c>
    </row>
    <row r="540" spans="1:14" x14ac:dyDescent="0.2">
      <c r="A540" s="3">
        <v>16</v>
      </c>
      <c r="B540" s="3">
        <v>1</v>
      </c>
      <c r="C540" s="4">
        <v>43293</v>
      </c>
      <c r="D540" s="3" t="s">
        <v>7</v>
      </c>
      <c r="E540" s="3" t="s">
        <v>9</v>
      </c>
      <c r="F540" s="3">
        <v>4</v>
      </c>
      <c r="G540" s="3">
        <v>1</v>
      </c>
      <c r="H540" s="2">
        <v>22.54</v>
      </c>
      <c r="J540" s="2">
        <v>148</v>
      </c>
      <c r="N540" s="3" t="s">
        <v>25</v>
      </c>
    </row>
    <row r="541" spans="1:14" x14ac:dyDescent="0.2">
      <c r="A541" s="3">
        <v>17</v>
      </c>
      <c r="B541" s="3">
        <v>1</v>
      </c>
      <c r="C541" s="4">
        <v>43293</v>
      </c>
      <c r="D541" s="3" t="s">
        <v>7</v>
      </c>
      <c r="E541" s="3" t="s">
        <v>9</v>
      </c>
      <c r="F541" s="3">
        <v>4</v>
      </c>
      <c r="G541" s="3">
        <v>2</v>
      </c>
      <c r="H541" s="2">
        <v>21.29</v>
      </c>
      <c r="J541" s="2">
        <v>108</v>
      </c>
      <c r="N541" s="3" t="s">
        <v>25</v>
      </c>
    </row>
    <row r="542" spans="1:14" x14ac:dyDescent="0.2">
      <c r="A542" s="3">
        <v>18</v>
      </c>
      <c r="B542" s="3">
        <v>1</v>
      </c>
      <c r="C542" s="4">
        <v>43293</v>
      </c>
      <c r="D542" s="3" t="s">
        <v>7</v>
      </c>
      <c r="E542" s="3" t="s">
        <v>9</v>
      </c>
      <c r="F542" s="3">
        <v>4</v>
      </c>
      <c r="G542" s="3">
        <v>3</v>
      </c>
      <c r="H542" s="2">
        <v>23.39</v>
      </c>
      <c r="J542" s="2">
        <v>137</v>
      </c>
      <c r="N542" s="3" t="s">
        <v>25</v>
      </c>
    </row>
    <row r="543" spans="1:14" x14ac:dyDescent="0.2">
      <c r="A543" s="3">
        <v>19</v>
      </c>
      <c r="B543" s="3">
        <v>1</v>
      </c>
      <c r="C543" s="4">
        <v>43293</v>
      </c>
      <c r="D543" s="3" t="s">
        <v>7</v>
      </c>
      <c r="E543" s="3" t="s">
        <v>9</v>
      </c>
      <c r="F543" s="3">
        <v>4</v>
      </c>
      <c r="G543" s="3">
        <v>4</v>
      </c>
      <c r="H543" s="2">
        <v>20.16</v>
      </c>
      <c r="J543" s="2">
        <v>113</v>
      </c>
      <c r="N543" s="3" t="s">
        <v>25</v>
      </c>
    </row>
    <row r="544" spans="1:14" x14ac:dyDescent="0.2">
      <c r="A544" s="3">
        <v>20</v>
      </c>
      <c r="B544" s="3">
        <v>1</v>
      </c>
      <c r="C544" s="4">
        <v>43293</v>
      </c>
      <c r="D544" s="3" t="s">
        <v>7</v>
      </c>
      <c r="E544" s="3" t="s">
        <v>9</v>
      </c>
      <c r="F544" s="3">
        <v>4</v>
      </c>
      <c r="G544" s="3">
        <v>5</v>
      </c>
      <c r="H544" s="2">
        <v>25.57</v>
      </c>
      <c r="J544" s="2">
        <v>165</v>
      </c>
      <c r="N544" s="3" t="s">
        <v>25</v>
      </c>
    </row>
    <row r="545" spans="1:14" x14ac:dyDescent="0.2">
      <c r="A545" s="3">
        <v>21</v>
      </c>
      <c r="B545" s="3">
        <v>1</v>
      </c>
      <c r="C545" s="4">
        <v>43293</v>
      </c>
      <c r="D545" s="3" t="s">
        <v>7</v>
      </c>
      <c r="E545" s="3" t="s">
        <v>8</v>
      </c>
      <c r="F545" s="3">
        <v>1</v>
      </c>
      <c r="G545" s="3">
        <v>1</v>
      </c>
      <c r="H545" s="2">
        <v>21.38</v>
      </c>
      <c r="J545" s="2">
        <v>128</v>
      </c>
      <c r="N545" s="3" t="s">
        <v>25</v>
      </c>
    </row>
    <row r="546" spans="1:14" x14ac:dyDescent="0.2">
      <c r="A546" s="3">
        <v>22</v>
      </c>
      <c r="B546" s="3">
        <v>1</v>
      </c>
      <c r="C546" s="4">
        <v>43293</v>
      </c>
      <c r="D546" s="3" t="s">
        <v>7</v>
      </c>
      <c r="E546" s="3" t="s">
        <v>8</v>
      </c>
      <c r="F546" s="3">
        <v>1</v>
      </c>
      <c r="G546" s="3">
        <v>2</v>
      </c>
      <c r="H546" s="2">
        <v>20.83</v>
      </c>
      <c r="J546" s="2">
        <v>153</v>
      </c>
      <c r="N546" s="3" t="s">
        <v>25</v>
      </c>
    </row>
    <row r="547" spans="1:14" x14ac:dyDescent="0.2">
      <c r="A547" s="3">
        <v>23</v>
      </c>
      <c r="B547" s="3">
        <v>1</v>
      </c>
      <c r="C547" s="4">
        <v>43293</v>
      </c>
      <c r="D547" s="3" t="s">
        <v>7</v>
      </c>
      <c r="E547" s="3" t="s">
        <v>8</v>
      </c>
      <c r="F547" s="3">
        <v>1</v>
      </c>
      <c r="G547" s="3">
        <v>3</v>
      </c>
      <c r="H547" s="2">
        <v>20.2</v>
      </c>
      <c r="J547" s="2">
        <v>131</v>
      </c>
      <c r="N547" s="3" t="s">
        <v>25</v>
      </c>
    </row>
    <row r="548" spans="1:14" x14ac:dyDescent="0.2">
      <c r="A548" s="3">
        <v>24</v>
      </c>
      <c r="B548" s="3">
        <v>1</v>
      </c>
      <c r="C548" s="4">
        <v>43293</v>
      </c>
      <c r="D548" s="3" t="s">
        <v>7</v>
      </c>
      <c r="E548" s="3" t="s">
        <v>8</v>
      </c>
      <c r="F548" s="3">
        <v>1</v>
      </c>
      <c r="G548" s="3">
        <v>4</v>
      </c>
      <c r="H548" s="2">
        <v>21.47</v>
      </c>
      <c r="J548" s="2">
        <v>142</v>
      </c>
      <c r="N548" s="3" t="s">
        <v>25</v>
      </c>
    </row>
    <row r="549" spans="1:14" x14ac:dyDescent="0.2">
      <c r="A549" s="3">
        <v>25</v>
      </c>
      <c r="B549" s="3">
        <v>1</v>
      </c>
      <c r="C549" s="4">
        <v>43293</v>
      </c>
      <c r="D549" s="3" t="s">
        <v>7</v>
      </c>
      <c r="E549" s="3" t="s">
        <v>8</v>
      </c>
      <c r="F549" s="3">
        <v>1</v>
      </c>
      <c r="G549" s="3">
        <v>5</v>
      </c>
      <c r="H549" s="2">
        <v>20.079999999999998</v>
      </c>
      <c r="J549" s="2">
        <v>130</v>
      </c>
      <c r="N549" s="3" t="s">
        <v>25</v>
      </c>
    </row>
    <row r="550" spans="1:14" x14ac:dyDescent="0.2">
      <c r="A550" s="3">
        <v>26</v>
      </c>
      <c r="B550" s="3">
        <v>1</v>
      </c>
      <c r="C550" s="4">
        <v>43293</v>
      </c>
      <c r="D550" s="3" t="s">
        <v>7</v>
      </c>
      <c r="E550" s="3" t="s">
        <v>8</v>
      </c>
      <c r="F550" s="3">
        <v>2</v>
      </c>
      <c r="G550" s="3">
        <v>1</v>
      </c>
      <c r="H550" s="2">
        <v>21.03</v>
      </c>
      <c r="J550" s="2">
        <v>125</v>
      </c>
      <c r="N550" s="3" t="s">
        <v>25</v>
      </c>
    </row>
    <row r="551" spans="1:14" x14ac:dyDescent="0.2">
      <c r="A551" s="3">
        <v>27</v>
      </c>
      <c r="B551" s="3">
        <v>1</v>
      </c>
      <c r="C551" s="4">
        <v>43293</v>
      </c>
      <c r="D551" s="3" t="s">
        <v>7</v>
      </c>
      <c r="E551" s="3" t="s">
        <v>8</v>
      </c>
      <c r="F551" s="3">
        <v>2</v>
      </c>
      <c r="G551" s="3">
        <v>2</v>
      </c>
      <c r="H551" s="2">
        <v>21.35</v>
      </c>
      <c r="J551" s="2">
        <v>141</v>
      </c>
      <c r="N551" s="3" t="s">
        <v>25</v>
      </c>
    </row>
    <row r="552" spans="1:14" x14ac:dyDescent="0.2">
      <c r="A552" s="3">
        <v>28</v>
      </c>
      <c r="B552" s="3">
        <v>1</v>
      </c>
      <c r="C552" s="4">
        <v>43293</v>
      </c>
      <c r="D552" s="3" t="s">
        <v>7</v>
      </c>
      <c r="E552" s="3" t="s">
        <v>8</v>
      </c>
      <c r="F552" s="3">
        <v>2</v>
      </c>
      <c r="G552" s="3">
        <v>3</v>
      </c>
      <c r="H552" s="2">
        <v>22.05</v>
      </c>
      <c r="J552" s="2">
        <v>147</v>
      </c>
      <c r="N552" s="3" t="s">
        <v>25</v>
      </c>
    </row>
    <row r="553" spans="1:14" x14ac:dyDescent="0.2">
      <c r="A553" s="3">
        <v>29</v>
      </c>
      <c r="B553" s="3">
        <v>1</v>
      </c>
      <c r="C553" s="4">
        <v>43293</v>
      </c>
      <c r="D553" s="3" t="s">
        <v>7</v>
      </c>
      <c r="E553" s="3" t="s">
        <v>8</v>
      </c>
      <c r="F553" s="3">
        <v>2</v>
      </c>
      <c r="G553" s="3">
        <v>4</v>
      </c>
      <c r="H553" s="2">
        <v>21.3</v>
      </c>
      <c r="J553" s="2">
        <v>122</v>
      </c>
      <c r="N553" s="3" t="s">
        <v>25</v>
      </c>
    </row>
    <row r="554" spans="1:14" x14ac:dyDescent="0.2">
      <c r="A554" s="3">
        <v>30</v>
      </c>
      <c r="B554" s="3">
        <v>1</v>
      </c>
      <c r="C554" s="4">
        <v>43293</v>
      </c>
      <c r="D554" s="3" t="s">
        <v>7</v>
      </c>
      <c r="E554" s="3" t="s">
        <v>8</v>
      </c>
      <c r="F554" s="3">
        <v>2</v>
      </c>
      <c r="G554" s="3">
        <v>5</v>
      </c>
      <c r="H554" s="2">
        <v>17.53</v>
      </c>
      <c r="J554" s="2">
        <v>107</v>
      </c>
      <c r="N554" s="3" t="s">
        <v>25</v>
      </c>
    </row>
    <row r="555" spans="1:14" x14ac:dyDescent="0.2">
      <c r="A555" s="3">
        <v>1</v>
      </c>
      <c r="B555" s="3">
        <v>1</v>
      </c>
      <c r="C555" s="4">
        <v>43301</v>
      </c>
      <c r="D555" s="3" t="s">
        <v>7</v>
      </c>
      <c r="E555" s="3" t="s">
        <v>9</v>
      </c>
      <c r="F555" s="3">
        <v>1</v>
      </c>
      <c r="G555" s="3">
        <v>1</v>
      </c>
      <c r="H555" s="2">
        <v>21.19</v>
      </c>
      <c r="J555" s="2">
        <v>179</v>
      </c>
      <c r="N555" s="3" t="s">
        <v>25</v>
      </c>
    </row>
    <row r="556" spans="1:14" x14ac:dyDescent="0.2">
      <c r="A556" s="3">
        <v>2</v>
      </c>
      <c r="B556" s="3">
        <v>1</v>
      </c>
      <c r="C556" s="4">
        <v>43301</v>
      </c>
      <c r="D556" s="3" t="s">
        <v>7</v>
      </c>
      <c r="E556" s="3" t="s">
        <v>9</v>
      </c>
      <c r="F556" s="3">
        <v>1</v>
      </c>
      <c r="G556" s="3">
        <v>2</v>
      </c>
      <c r="H556" s="2">
        <v>21.47</v>
      </c>
      <c r="J556" s="2">
        <v>205</v>
      </c>
      <c r="N556" s="3" t="s">
        <v>25</v>
      </c>
    </row>
    <row r="557" spans="1:14" x14ac:dyDescent="0.2">
      <c r="A557" s="3">
        <v>3</v>
      </c>
      <c r="B557" s="3">
        <v>1</v>
      </c>
      <c r="C557" s="4">
        <v>43301</v>
      </c>
      <c r="D557" s="3" t="s">
        <v>7</v>
      </c>
      <c r="E557" s="3" t="s">
        <v>9</v>
      </c>
      <c r="F557" s="3">
        <v>1</v>
      </c>
      <c r="G557" s="3">
        <v>3</v>
      </c>
      <c r="H557" s="2">
        <v>20.79</v>
      </c>
      <c r="J557" s="2">
        <v>164</v>
      </c>
      <c r="N557" s="3" t="s">
        <v>25</v>
      </c>
    </row>
    <row r="558" spans="1:14" x14ac:dyDescent="0.2">
      <c r="A558" s="3">
        <v>4</v>
      </c>
      <c r="B558" s="3">
        <v>1</v>
      </c>
      <c r="C558" s="4">
        <v>43301</v>
      </c>
      <c r="D558" s="3" t="s">
        <v>7</v>
      </c>
      <c r="E558" s="3" t="s">
        <v>9</v>
      </c>
      <c r="F558" s="3">
        <v>1</v>
      </c>
      <c r="G558" s="3">
        <v>4</v>
      </c>
      <c r="H558" s="2">
        <v>19.399999999999999</v>
      </c>
      <c r="J558" s="2">
        <v>160</v>
      </c>
      <c r="N558" s="3" t="s">
        <v>25</v>
      </c>
    </row>
    <row r="559" spans="1:14" x14ac:dyDescent="0.2">
      <c r="A559" s="3">
        <v>5</v>
      </c>
      <c r="B559" s="3">
        <v>1</v>
      </c>
      <c r="C559" s="4">
        <v>43301</v>
      </c>
      <c r="D559" s="3" t="s">
        <v>7</v>
      </c>
      <c r="E559" s="3" t="s">
        <v>9</v>
      </c>
      <c r="F559" s="3">
        <v>1</v>
      </c>
      <c r="G559" s="3">
        <v>5</v>
      </c>
      <c r="H559" s="2">
        <v>20.29</v>
      </c>
      <c r="J559" s="2">
        <v>154</v>
      </c>
      <c r="N559" s="3" t="s">
        <v>25</v>
      </c>
    </row>
    <row r="560" spans="1:14" x14ac:dyDescent="0.2">
      <c r="A560" s="3">
        <v>6</v>
      </c>
      <c r="B560" s="3">
        <v>1</v>
      </c>
      <c r="C560" s="4">
        <v>43301</v>
      </c>
      <c r="D560" s="3" t="s">
        <v>7</v>
      </c>
      <c r="E560" s="3" t="s">
        <v>9</v>
      </c>
      <c r="F560" s="3">
        <v>2</v>
      </c>
      <c r="G560" s="3">
        <v>1</v>
      </c>
      <c r="H560" s="2">
        <v>26.94</v>
      </c>
      <c r="J560" s="2">
        <v>197</v>
      </c>
      <c r="N560" s="3" t="s">
        <v>25</v>
      </c>
    </row>
    <row r="561" spans="1:14" x14ac:dyDescent="0.2">
      <c r="A561" s="3">
        <v>7</v>
      </c>
      <c r="B561" s="3">
        <v>1</v>
      </c>
      <c r="C561" s="4">
        <v>43301</v>
      </c>
      <c r="D561" s="3" t="s">
        <v>7</v>
      </c>
      <c r="E561" s="3" t="s">
        <v>9</v>
      </c>
      <c r="F561" s="3">
        <v>2</v>
      </c>
      <c r="G561" s="3">
        <v>2</v>
      </c>
      <c r="H561" s="2">
        <v>20.74</v>
      </c>
      <c r="J561" s="2">
        <v>168</v>
      </c>
      <c r="N561" s="3" t="s">
        <v>25</v>
      </c>
    </row>
    <row r="562" spans="1:14" x14ac:dyDescent="0.2">
      <c r="A562" s="3">
        <v>8</v>
      </c>
      <c r="B562" s="3">
        <v>1</v>
      </c>
      <c r="C562" s="4">
        <v>43301</v>
      </c>
      <c r="D562" s="3" t="s">
        <v>7</v>
      </c>
      <c r="E562" s="3" t="s">
        <v>9</v>
      </c>
      <c r="F562" s="3">
        <v>2</v>
      </c>
      <c r="G562" s="3">
        <v>3</v>
      </c>
      <c r="H562" s="2">
        <v>22.53</v>
      </c>
      <c r="J562" s="2">
        <v>152</v>
      </c>
      <c r="N562" s="3" t="s">
        <v>25</v>
      </c>
    </row>
    <row r="563" spans="1:14" x14ac:dyDescent="0.2">
      <c r="A563" s="3">
        <v>9</v>
      </c>
      <c r="B563" s="3">
        <v>1</v>
      </c>
      <c r="C563" s="4">
        <v>43301</v>
      </c>
      <c r="D563" s="3" t="s">
        <v>7</v>
      </c>
      <c r="E563" s="3" t="s">
        <v>9</v>
      </c>
      <c r="F563" s="3">
        <v>2</v>
      </c>
      <c r="G563" s="3">
        <v>4</v>
      </c>
      <c r="H563" s="2">
        <v>24.33</v>
      </c>
      <c r="J563" s="2">
        <v>157</v>
      </c>
      <c r="N563" s="3" t="s">
        <v>25</v>
      </c>
    </row>
    <row r="564" spans="1:14" x14ac:dyDescent="0.2">
      <c r="A564" s="3">
        <v>10</v>
      </c>
      <c r="B564" s="3">
        <v>1</v>
      </c>
      <c r="C564" s="4">
        <v>43301</v>
      </c>
      <c r="D564" s="3" t="s">
        <v>7</v>
      </c>
      <c r="E564" s="3" t="s">
        <v>9</v>
      </c>
      <c r="F564" s="3">
        <v>2</v>
      </c>
      <c r="G564" s="3">
        <v>5</v>
      </c>
      <c r="H564" s="2">
        <v>20.88</v>
      </c>
      <c r="J564" s="2">
        <v>193</v>
      </c>
      <c r="N564" s="3" t="s">
        <v>25</v>
      </c>
    </row>
    <row r="565" spans="1:14" x14ac:dyDescent="0.2">
      <c r="A565" s="3">
        <v>11</v>
      </c>
      <c r="B565" s="3">
        <v>1</v>
      </c>
      <c r="C565" s="4">
        <v>43301</v>
      </c>
      <c r="D565" s="3" t="s">
        <v>7</v>
      </c>
      <c r="E565" s="3" t="s">
        <v>9</v>
      </c>
      <c r="F565" s="3">
        <v>3</v>
      </c>
      <c r="G565" s="3">
        <v>1</v>
      </c>
      <c r="H565" s="2">
        <v>21.54</v>
      </c>
      <c r="J565" s="2">
        <v>149</v>
      </c>
      <c r="N565" s="3" t="s">
        <v>25</v>
      </c>
    </row>
    <row r="566" spans="1:14" x14ac:dyDescent="0.2">
      <c r="A566" s="3">
        <v>12</v>
      </c>
      <c r="B566" s="3">
        <v>1</v>
      </c>
      <c r="C566" s="4">
        <v>43301</v>
      </c>
      <c r="D566" s="3" t="s">
        <v>7</v>
      </c>
      <c r="E566" s="3" t="s">
        <v>9</v>
      </c>
      <c r="F566" s="3">
        <v>3</v>
      </c>
      <c r="G566" s="3">
        <v>2</v>
      </c>
      <c r="H566" s="2">
        <v>21.8</v>
      </c>
      <c r="J566" s="2">
        <v>158</v>
      </c>
      <c r="N566" s="3" t="s">
        <v>25</v>
      </c>
    </row>
    <row r="567" spans="1:14" x14ac:dyDescent="0.2">
      <c r="A567" s="3">
        <v>13</v>
      </c>
      <c r="B567" s="3">
        <v>1</v>
      </c>
      <c r="C567" s="4">
        <v>43301</v>
      </c>
      <c r="D567" s="3" t="s">
        <v>7</v>
      </c>
      <c r="E567" s="3" t="s">
        <v>9</v>
      </c>
      <c r="F567" s="3">
        <v>3</v>
      </c>
      <c r="G567" s="3">
        <v>3</v>
      </c>
      <c r="H567" s="2">
        <v>22.91</v>
      </c>
      <c r="J567" s="2">
        <v>180</v>
      </c>
      <c r="N567" s="3" t="s">
        <v>25</v>
      </c>
    </row>
    <row r="568" spans="1:14" x14ac:dyDescent="0.2">
      <c r="A568" s="3">
        <v>14</v>
      </c>
      <c r="B568" s="3">
        <v>1</v>
      </c>
      <c r="C568" s="4">
        <v>43301</v>
      </c>
      <c r="D568" s="3" t="s">
        <v>7</v>
      </c>
      <c r="E568" s="3" t="s">
        <v>9</v>
      </c>
      <c r="F568" s="3">
        <v>3</v>
      </c>
      <c r="G568" s="3">
        <v>4</v>
      </c>
      <c r="H568" s="2">
        <v>20.49</v>
      </c>
      <c r="J568" s="2">
        <v>132</v>
      </c>
      <c r="N568" s="3" t="s">
        <v>25</v>
      </c>
    </row>
    <row r="569" spans="1:14" x14ac:dyDescent="0.2">
      <c r="A569" s="3">
        <v>15</v>
      </c>
      <c r="B569" s="3">
        <v>1</v>
      </c>
      <c r="C569" s="4">
        <v>43301</v>
      </c>
      <c r="D569" s="3" t="s">
        <v>7</v>
      </c>
      <c r="E569" s="3" t="s">
        <v>9</v>
      </c>
      <c r="F569" s="3">
        <v>3</v>
      </c>
      <c r="G569" s="3">
        <v>5</v>
      </c>
      <c r="H569" s="2">
        <v>20.76</v>
      </c>
      <c r="J569" s="2">
        <v>223</v>
      </c>
      <c r="N569" s="3" t="s">
        <v>25</v>
      </c>
    </row>
    <row r="570" spans="1:14" x14ac:dyDescent="0.2">
      <c r="A570" s="3">
        <v>16</v>
      </c>
      <c r="B570" s="3">
        <v>1</v>
      </c>
      <c r="C570" s="4">
        <v>43301</v>
      </c>
      <c r="D570" s="3" t="s">
        <v>7</v>
      </c>
      <c r="E570" s="3" t="s">
        <v>9</v>
      </c>
      <c r="F570" s="3">
        <v>4</v>
      </c>
      <c r="G570" s="3">
        <v>1</v>
      </c>
      <c r="H570" s="2">
        <v>23.88</v>
      </c>
      <c r="J570" s="2">
        <v>164</v>
      </c>
      <c r="N570" s="3" t="s">
        <v>25</v>
      </c>
    </row>
    <row r="571" spans="1:14" x14ac:dyDescent="0.2">
      <c r="A571" s="3">
        <v>17</v>
      </c>
      <c r="B571" s="3">
        <v>1</v>
      </c>
      <c r="C571" s="4">
        <v>43301</v>
      </c>
      <c r="D571" s="3" t="s">
        <v>7</v>
      </c>
      <c r="E571" s="3" t="s">
        <v>9</v>
      </c>
      <c r="F571" s="3">
        <v>4</v>
      </c>
      <c r="G571" s="3">
        <v>2</v>
      </c>
      <c r="H571" s="2">
        <v>24.46</v>
      </c>
      <c r="J571" s="2">
        <v>202</v>
      </c>
      <c r="N571" s="3" t="s">
        <v>25</v>
      </c>
    </row>
    <row r="572" spans="1:14" x14ac:dyDescent="0.2">
      <c r="A572" s="3">
        <v>18</v>
      </c>
      <c r="B572" s="3">
        <v>1</v>
      </c>
      <c r="C572" s="4">
        <v>43301</v>
      </c>
      <c r="D572" s="3" t="s">
        <v>7</v>
      </c>
      <c r="E572" s="3" t="s">
        <v>9</v>
      </c>
      <c r="F572" s="3">
        <v>4</v>
      </c>
      <c r="G572" s="3">
        <v>3</v>
      </c>
      <c r="H572" s="2">
        <v>25.2</v>
      </c>
      <c r="J572" s="2">
        <v>176</v>
      </c>
      <c r="N572" s="3" t="s">
        <v>25</v>
      </c>
    </row>
    <row r="573" spans="1:14" x14ac:dyDescent="0.2">
      <c r="A573" s="3">
        <v>19</v>
      </c>
      <c r="B573" s="3">
        <v>1</v>
      </c>
      <c r="C573" s="4">
        <v>43301</v>
      </c>
      <c r="D573" s="3" t="s">
        <v>7</v>
      </c>
      <c r="E573" s="3" t="s">
        <v>9</v>
      </c>
      <c r="F573" s="3">
        <v>4</v>
      </c>
      <c r="G573" s="3">
        <v>4</v>
      </c>
      <c r="H573" s="2">
        <v>21.05</v>
      </c>
      <c r="J573" s="2">
        <v>164</v>
      </c>
      <c r="N573" s="3" t="s">
        <v>25</v>
      </c>
    </row>
    <row r="574" spans="1:14" x14ac:dyDescent="0.2">
      <c r="A574" s="3">
        <v>20</v>
      </c>
      <c r="B574" s="3">
        <v>1</v>
      </c>
      <c r="C574" s="4">
        <v>43301</v>
      </c>
      <c r="D574" s="3" t="s">
        <v>7</v>
      </c>
      <c r="E574" s="3" t="s">
        <v>9</v>
      </c>
      <c r="F574" s="3">
        <v>4</v>
      </c>
      <c r="G574" s="3">
        <v>5</v>
      </c>
      <c r="H574" s="2">
        <v>26.99</v>
      </c>
      <c r="J574" s="2">
        <v>150</v>
      </c>
      <c r="N574" s="3" t="s">
        <v>25</v>
      </c>
    </row>
    <row r="575" spans="1:14" x14ac:dyDescent="0.2">
      <c r="A575" s="3">
        <v>21</v>
      </c>
      <c r="B575" s="3">
        <v>1</v>
      </c>
      <c r="C575" s="4">
        <v>43301</v>
      </c>
      <c r="D575" s="3" t="s">
        <v>7</v>
      </c>
      <c r="E575" s="3" t="s">
        <v>8</v>
      </c>
      <c r="F575" s="3">
        <v>1</v>
      </c>
      <c r="G575" s="3">
        <v>1</v>
      </c>
      <c r="H575" s="2">
        <v>22.63</v>
      </c>
      <c r="J575" s="2">
        <v>161</v>
      </c>
      <c r="N575" s="3" t="s">
        <v>25</v>
      </c>
    </row>
    <row r="576" spans="1:14" x14ac:dyDescent="0.2">
      <c r="A576" s="3">
        <v>22</v>
      </c>
      <c r="B576" s="3">
        <v>1</v>
      </c>
      <c r="C576" s="4">
        <v>43301</v>
      </c>
      <c r="D576" s="3" t="s">
        <v>7</v>
      </c>
      <c r="E576" s="3" t="s">
        <v>8</v>
      </c>
      <c r="F576" s="3">
        <v>1</v>
      </c>
      <c r="G576" s="3">
        <v>2</v>
      </c>
      <c r="H576" s="2">
        <v>21.99</v>
      </c>
      <c r="J576" s="2">
        <v>155</v>
      </c>
      <c r="N576" s="3" t="s">
        <v>25</v>
      </c>
    </row>
    <row r="577" spans="1:14" x14ac:dyDescent="0.2">
      <c r="A577" s="3">
        <v>23</v>
      </c>
      <c r="B577" s="3">
        <v>1</v>
      </c>
      <c r="C577" s="4">
        <v>43301</v>
      </c>
      <c r="D577" s="3" t="s">
        <v>7</v>
      </c>
      <c r="E577" s="3" t="s">
        <v>8</v>
      </c>
      <c r="F577" s="3">
        <v>1</v>
      </c>
      <c r="G577" s="3">
        <v>3</v>
      </c>
      <c r="H577" s="2">
        <v>20.78</v>
      </c>
      <c r="J577" s="2">
        <v>120</v>
      </c>
      <c r="N577" s="3" t="s">
        <v>25</v>
      </c>
    </row>
    <row r="578" spans="1:14" x14ac:dyDescent="0.2">
      <c r="A578" s="3">
        <v>24</v>
      </c>
      <c r="B578" s="3">
        <v>1</v>
      </c>
      <c r="C578" s="4">
        <v>43301</v>
      </c>
      <c r="D578" s="3" t="s">
        <v>7</v>
      </c>
      <c r="E578" s="3" t="s">
        <v>8</v>
      </c>
      <c r="F578" s="3">
        <v>1</v>
      </c>
      <c r="G578" s="3">
        <v>4</v>
      </c>
      <c r="H578" s="2">
        <v>22.21</v>
      </c>
      <c r="J578" s="2">
        <v>143</v>
      </c>
      <c r="N578" s="3" t="s">
        <v>25</v>
      </c>
    </row>
    <row r="579" spans="1:14" x14ac:dyDescent="0.2">
      <c r="A579" s="3">
        <v>25</v>
      </c>
      <c r="B579" s="3">
        <v>1</v>
      </c>
      <c r="C579" s="4">
        <v>43301</v>
      </c>
      <c r="D579" s="3" t="s">
        <v>7</v>
      </c>
      <c r="E579" s="3" t="s">
        <v>8</v>
      </c>
      <c r="F579" s="3">
        <v>1</v>
      </c>
      <c r="G579" s="3">
        <v>5</v>
      </c>
      <c r="H579" s="2">
        <v>21.45</v>
      </c>
      <c r="J579" s="2">
        <v>121</v>
      </c>
      <c r="N579" s="3" t="s">
        <v>25</v>
      </c>
    </row>
    <row r="580" spans="1:14" x14ac:dyDescent="0.2">
      <c r="A580" s="3">
        <v>26</v>
      </c>
      <c r="B580" s="3">
        <v>1</v>
      </c>
      <c r="C580" s="4">
        <v>43301</v>
      </c>
      <c r="D580" s="3" t="s">
        <v>7</v>
      </c>
      <c r="E580" s="3" t="s">
        <v>8</v>
      </c>
      <c r="F580" s="3">
        <v>2</v>
      </c>
      <c r="G580" s="3">
        <v>1</v>
      </c>
      <c r="H580" s="2">
        <v>21.98</v>
      </c>
      <c r="J580" s="2">
        <v>114</v>
      </c>
      <c r="N580" s="3" t="s">
        <v>25</v>
      </c>
    </row>
    <row r="581" spans="1:14" x14ac:dyDescent="0.2">
      <c r="A581" s="3">
        <v>27</v>
      </c>
      <c r="B581" s="3">
        <v>1</v>
      </c>
      <c r="C581" s="4">
        <v>43301</v>
      </c>
      <c r="D581" s="3" t="s">
        <v>7</v>
      </c>
      <c r="E581" s="3" t="s">
        <v>8</v>
      </c>
      <c r="F581" s="3">
        <v>2</v>
      </c>
      <c r="G581" s="3">
        <v>2</v>
      </c>
      <c r="H581" s="2">
        <v>22.8</v>
      </c>
      <c r="J581" s="2">
        <v>163</v>
      </c>
      <c r="N581" s="3" t="s">
        <v>25</v>
      </c>
    </row>
    <row r="582" spans="1:14" x14ac:dyDescent="0.2">
      <c r="A582" s="3">
        <v>28</v>
      </c>
      <c r="B582" s="3">
        <v>1</v>
      </c>
      <c r="C582" s="4">
        <v>43301</v>
      </c>
      <c r="D582" s="3" t="s">
        <v>7</v>
      </c>
      <c r="E582" s="3" t="s">
        <v>8</v>
      </c>
      <c r="F582" s="3">
        <v>2</v>
      </c>
      <c r="G582" s="3">
        <v>3</v>
      </c>
      <c r="H582" s="2">
        <v>23.84</v>
      </c>
      <c r="J582" s="2">
        <v>189</v>
      </c>
      <c r="N582" s="3" t="s">
        <v>25</v>
      </c>
    </row>
    <row r="583" spans="1:14" x14ac:dyDescent="0.2">
      <c r="A583" s="3">
        <v>29</v>
      </c>
      <c r="B583" s="3">
        <v>1</v>
      </c>
      <c r="C583" s="4">
        <v>43301</v>
      </c>
      <c r="D583" s="3" t="s">
        <v>7</v>
      </c>
      <c r="E583" s="3" t="s">
        <v>8</v>
      </c>
      <c r="F583" s="3">
        <v>2</v>
      </c>
      <c r="G583" s="3">
        <v>4</v>
      </c>
      <c r="H583" s="2">
        <v>22.07</v>
      </c>
      <c r="J583" s="2">
        <v>116</v>
      </c>
      <c r="N583" s="3" t="s">
        <v>25</v>
      </c>
    </row>
    <row r="584" spans="1:14" x14ac:dyDescent="0.2">
      <c r="A584" s="3">
        <v>30</v>
      </c>
      <c r="B584" s="3">
        <v>1</v>
      </c>
      <c r="C584" s="4">
        <v>43301</v>
      </c>
      <c r="D584" s="3" t="s">
        <v>7</v>
      </c>
      <c r="E584" s="3" t="s">
        <v>8</v>
      </c>
      <c r="F584" s="3">
        <v>2</v>
      </c>
      <c r="G584" s="3">
        <v>5</v>
      </c>
      <c r="H584" s="2">
        <v>17.87</v>
      </c>
      <c r="J584" s="2">
        <v>132</v>
      </c>
      <c r="N584" s="3" t="s">
        <v>25</v>
      </c>
    </row>
    <row r="585" spans="1:14" x14ac:dyDescent="0.2">
      <c r="A585" s="3">
        <v>1</v>
      </c>
      <c r="B585" s="3">
        <v>1</v>
      </c>
      <c r="C585" s="4">
        <v>43307</v>
      </c>
      <c r="D585" s="3" t="s">
        <v>7</v>
      </c>
      <c r="E585" s="3" t="s">
        <v>9</v>
      </c>
      <c r="F585" s="3">
        <v>1</v>
      </c>
      <c r="G585" s="3">
        <v>1</v>
      </c>
      <c r="H585" s="2">
        <v>21.12</v>
      </c>
      <c r="J585" s="2">
        <v>191</v>
      </c>
      <c r="N585" s="3" t="s">
        <v>25</v>
      </c>
    </row>
    <row r="586" spans="1:14" x14ac:dyDescent="0.2">
      <c r="A586" s="3">
        <v>2</v>
      </c>
      <c r="B586" s="3">
        <v>1</v>
      </c>
      <c r="C586" s="4">
        <v>43307</v>
      </c>
      <c r="D586" s="3" t="s">
        <v>7</v>
      </c>
      <c r="E586" s="3" t="s">
        <v>9</v>
      </c>
      <c r="F586" s="3">
        <v>1</v>
      </c>
      <c r="G586" s="3">
        <v>2</v>
      </c>
      <c r="H586" s="2">
        <v>22.75</v>
      </c>
      <c r="J586" s="2">
        <v>192</v>
      </c>
      <c r="N586" s="3" t="s">
        <v>25</v>
      </c>
    </row>
    <row r="587" spans="1:14" x14ac:dyDescent="0.2">
      <c r="A587" s="3">
        <v>3</v>
      </c>
      <c r="B587" s="3">
        <v>1</v>
      </c>
      <c r="C587" s="4">
        <v>43307</v>
      </c>
      <c r="D587" s="3" t="s">
        <v>7</v>
      </c>
      <c r="E587" s="3" t="s">
        <v>9</v>
      </c>
      <c r="F587" s="3">
        <v>1</v>
      </c>
      <c r="G587" s="3">
        <v>3</v>
      </c>
      <c r="H587" s="2">
        <v>20.420000000000002</v>
      </c>
      <c r="J587" s="2">
        <v>158</v>
      </c>
      <c r="N587" s="3" t="s">
        <v>25</v>
      </c>
    </row>
    <row r="588" spans="1:14" x14ac:dyDescent="0.2">
      <c r="A588" s="3">
        <v>4</v>
      </c>
      <c r="B588" s="3">
        <v>1</v>
      </c>
      <c r="C588" s="4">
        <v>43307</v>
      </c>
      <c r="D588" s="3" t="s">
        <v>7</v>
      </c>
      <c r="E588" s="3" t="s">
        <v>9</v>
      </c>
      <c r="F588" s="3">
        <v>1</v>
      </c>
      <c r="G588" s="3">
        <v>4</v>
      </c>
      <c r="H588" s="2">
        <v>19.88</v>
      </c>
      <c r="J588" s="2">
        <v>177</v>
      </c>
      <c r="N588" s="3" t="s">
        <v>25</v>
      </c>
    </row>
    <row r="589" spans="1:14" x14ac:dyDescent="0.2">
      <c r="A589" s="3">
        <v>5</v>
      </c>
      <c r="B589" s="3">
        <v>1</v>
      </c>
      <c r="C589" s="4">
        <v>43307</v>
      </c>
      <c r="D589" s="3" t="s">
        <v>7</v>
      </c>
      <c r="E589" s="3" t="s">
        <v>9</v>
      </c>
      <c r="F589" s="3">
        <v>1</v>
      </c>
      <c r="G589" s="3">
        <v>5</v>
      </c>
      <c r="H589" s="2">
        <v>20.149999999999999</v>
      </c>
      <c r="J589" s="2">
        <v>214</v>
      </c>
      <c r="N589" s="3" t="s">
        <v>25</v>
      </c>
    </row>
    <row r="590" spans="1:14" x14ac:dyDescent="0.2">
      <c r="A590" s="3">
        <v>6</v>
      </c>
      <c r="B590" s="3">
        <v>1</v>
      </c>
      <c r="C590" s="4">
        <v>43307</v>
      </c>
      <c r="D590" s="3" t="s">
        <v>7</v>
      </c>
      <c r="E590" s="3" t="s">
        <v>9</v>
      </c>
      <c r="F590" s="3">
        <v>2</v>
      </c>
      <c r="G590" s="3">
        <v>1</v>
      </c>
      <c r="H590" s="2">
        <v>22.95</v>
      </c>
      <c r="J590" s="2">
        <v>112</v>
      </c>
      <c r="N590" s="3" t="s">
        <v>25</v>
      </c>
    </row>
    <row r="591" spans="1:14" x14ac:dyDescent="0.2">
      <c r="A591" s="3">
        <v>7</v>
      </c>
      <c r="B591" s="3">
        <v>1</v>
      </c>
      <c r="C591" s="4">
        <v>43307</v>
      </c>
      <c r="D591" s="3" t="s">
        <v>7</v>
      </c>
      <c r="E591" s="3" t="s">
        <v>9</v>
      </c>
      <c r="F591" s="3">
        <v>2</v>
      </c>
      <c r="G591" s="3">
        <v>2</v>
      </c>
      <c r="H591" s="2">
        <v>20.32</v>
      </c>
      <c r="J591" s="2">
        <v>155</v>
      </c>
      <c r="N591" s="3" t="s">
        <v>25</v>
      </c>
    </row>
    <row r="592" spans="1:14" x14ac:dyDescent="0.2">
      <c r="A592" s="3">
        <v>8</v>
      </c>
      <c r="B592" s="3">
        <v>1</v>
      </c>
      <c r="C592" s="4">
        <v>43307</v>
      </c>
      <c r="D592" s="3" t="s">
        <v>7</v>
      </c>
      <c r="E592" s="3" t="s">
        <v>9</v>
      </c>
      <c r="F592" s="3">
        <v>2</v>
      </c>
      <c r="G592" s="3">
        <v>3</v>
      </c>
      <c r="H592" s="2">
        <v>22.49</v>
      </c>
      <c r="J592" s="2">
        <v>184</v>
      </c>
      <c r="N592" s="3" t="s">
        <v>25</v>
      </c>
    </row>
    <row r="593" spans="1:14" x14ac:dyDescent="0.2">
      <c r="A593" s="3">
        <v>9</v>
      </c>
      <c r="B593" s="3">
        <v>1</v>
      </c>
      <c r="C593" s="4">
        <v>43307</v>
      </c>
      <c r="D593" s="3" t="s">
        <v>7</v>
      </c>
      <c r="E593" s="3" t="s">
        <v>9</v>
      </c>
      <c r="F593" s="3">
        <v>2</v>
      </c>
      <c r="G593" s="3">
        <v>4</v>
      </c>
      <c r="H593" s="2">
        <v>21.2</v>
      </c>
      <c r="J593" s="2">
        <v>164</v>
      </c>
      <c r="N593" s="3" t="s">
        <v>25</v>
      </c>
    </row>
    <row r="594" spans="1:14" x14ac:dyDescent="0.2">
      <c r="A594" s="3">
        <v>10</v>
      </c>
      <c r="B594" s="3">
        <v>1</v>
      </c>
      <c r="C594" s="4">
        <v>43307</v>
      </c>
      <c r="D594" s="3" t="s">
        <v>7</v>
      </c>
      <c r="E594" s="3" t="s">
        <v>9</v>
      </c>
      <c r="F594" s="3">
        <v>2</v>
      </c>
      <c r="G594" s="3">
        <v>5</v>
      </c>
      <c r="H594" s="2">
        <v>21.27</v>
      </c>
      <c r="J594" s="2">
        <v>141</v>
      </c>
      <c r="N594" s="3" t="s">
        <v>25</v>
      </c>
    </row>
    <row r="595" spans="1:14" x14ac:dyDescent="0.2">
      <c r="A595" s="3">
        <v>11</v>
      </c>
      <c r="B595" s="3">
        <v>1</v>
      </c>
      <c r="C595" s="4">
        <v>43307</v>
      </c>
      <c r="D595" s="3" t="s">
        <v>7</v>
      </c>
      <c r="E595" s="3" t="s">
        <v>9</v>
      </c>
      <c r="F595" s="3">
        <v>3</v>
      </c>
      <c r="G595" s="3">
        <v>1</v>
      </c>
      <c r="H595" s="2">
        <v>21.8</v>
      </c>
      <c r="J595" s="2">
        <v>184</v>
      </c>
      <c r="N595" s="3" t="s">
        <v>25</v>
      </c>
    </row>
    <row r="596" spans="1:14" x14ac:dyDescent="0.2">
      <c r="A596" s="3">
        <v>12</v>
      </c>
      <c r="B596" s="3">
        <v>1</v>
      </c>
      <c r="C596" s="4">
        <v>43307</v>
      </c>
      <c r="D596" s="3" t="s">
        <v>7</v>
      </c>
      <c r="E596" s="3" t="s">
        <v>9</v>
      </c>
      <c r="F596" s="3">
        <v>3</v>
      </c>
      <c r="G596" s="3">
        <v>2</v>
      </c>
      <c r="H596" s="2">
        <v>24.39</v>
      </c>
      <c r="J596" s="2">
        <v>187</v>
      </c>
      <c r="N596" s="3" t="s">
        <v>25</v>
      </c>
    </row>
    <row r="597" spans="1:14" x14ac:dyDescent="0.2">
      <c r="A597" s="3">
        <v>13</v>
      </c>
      <c r="B597" s="3">
        <v>1</v>
      </c>
      <c r="C597" s="4">
        <v>43307</v>
      </c>
      <c r="D597" s="3" t="s">
        <v>7</v>
      </c>
      <c r="E597" s="3" t="s">
        <v>9</v>
      </c>
      <c r="F597" s="3">
        <v>3</v>
      </c>
      <c r="G597" s="3">
        <v>3</v>
      </c>
      <c r="H597" s="2">
        <v>23.82</v>
      </c>
      <c r="J597" s="2">
        <v>184</v>
      </c>
      <c r="N597" s="3" t="s">
        <v>25</v>
      </c>
    </row>
    <row r="598" spans="1:14" x14ac:dyDescent="0.2">
      <c r="A598" s="3">
        <v>14</v>
      </c>
      <c r="B598" s="3">
        <v>1</v>
      </c>
      <c r="C598" s="4">
        <v>43307</v>
      </c>
      <c r="D598" s="3" t="s">
        <v>7</v>
      </c>
      <c r="E598" s="3" t="s">
        <v>9</v>
      </c>
      <c r="F598" s="3">
        <v>3</v>
      </c>
      <c r="G598" s="3">
        <v>4</v>
      </c>
      <c r="H598" s="2">
        <v>23.22</v>
      </c>
      <c r="J598" s="2"/>
      <c r="N598" s="3" t="s">
        <v>25</v>
      </c>
    </row>
    <row r="599" spans="1:14" x14ac:dyDescent="0.2">
      <c r="A599" s="3">
        <v>15</v>
      </c>
      <c r="B599" s="3">
        <v>1</v>
      </c>
      <c r="C599" s="4">
        <v>43307</v>
      </c>
      <c r="D599" s="3" t="s">
        <v>7</v>
      </c>
      <c r="E599" s="3" t="s">
        <v>9</v>
      </c>
      <c r="F599" s="3">
        <v>3</v>
      </c>
      <c r="G599" s="3">
        <v>5</v>
      </c>
      <c r="H599" s="2">
        <v>22.16</v>
      </c>
      <c r="J599" s="2">
        <v>243</v>
      </c>
      <c r="N599" s="3" t="s">
        <v>25</v>
      </c>
    </row>
    <row r="600" spans="1:14" x14ac:dyDescent="0.2">
      <c r="A600" s="3">
        <v>16</v>
      </c>
      <c r="B600" s="3">
        <v>1</v>
      </c>
      <c r="C600" s="4">
        <v>43307</v>
      </c>
      <c r="D600" s="3" t="s">
        <v>7</v>
      </c>
      <c r="E600" s="3" t="s">
        <v>9</v>
      </c>
      <c r="F600" s="3">
        <v>4</v>
      </c>
      <c r="G600" s="3">
        <v>1</v>
      </c>
      <c r="H600" s="2">
        <v>24.09</v>
      </c>
      <c r="J600" s="2">
        <v>181</v>
      </c>
      <c r="N600" s="3" t="s">
        <v>25</v>
      </c>
    </row>
    <row r="601" spans="1:14" x14ac:dyDescent="0.2">
      <c r="A601" s="3">
        <v>17</v>
      </c>
      <c r="B601" s="3">
        <v>1</v>
      </c>
      <c r="C601" s="4">
        <v>43307</v>
      </c>
      <c r="D601" s="3" t="s">
        <v>7</v>
      </c>
      <c r="E601" s="3" t="s">
        <v>9</v>
      </c>
      <c r="F601" s="3">
        <v>4</v>
      </c>
      <c r="G601" s="3">
        <v>2</v>
      </c>
      <c r="H601" s="2">
        <v>23.42</v>
      </c>
      <c r="J601" s="2">
        <v>176</v>
      </c>
      <c r="N601" s="3" t="s">
        <v>25</v>
      </c>
    </row>
    <row r="602" spans="1:14" x14ac:dyDescent="0.2">
      <c r="A602" s="3">
        <v>18</v>
      </c>
      <c r="B602" s="3">
        <v>1</v>
      </c>
      <c r="C602" s="4">
        <v>43307</v>
      </c>
      <c r="D602" s="3" t="s">
        <v>7</v>
      </c>
      <c r="E602" s="3" t="s">
        <v>9</v>
      </c>
      <c r="F602" s="3">
        <v>4</v>
      </c>
      <c r="G602" s="3">
        <v>3</v>
      </c>
      <c r="H602" s="2">
        <v>26.11</v>
      </c>
      <c r="J602" s="2">
        <v>146</v>
      </c>
      <c r="N602" s="3" t="s">
        <v>25</v>
      </c>
    </row>
    <row r="603" spans="1:14" x14ac:dyDescent="0.2">
      <c r="A603" s="3">
        <v>19</v>
      </c>
      <c r="B603" s="3">
        <v>1</v>
      </c>
      <c r="C603" s="4">
        <v>43307</v>
      </c>
      <c r="D603" s="3" t="s">
        <v>7</v>
      </c>
      <c r="E603" s="3" t="s">
        <v>9</v>
      </c>
      <c r="F603" s="3">
        <v>4</v>
      </c>
      <c r="G603" s="3">
        <v>4</v>
      </c>
      <c r="H603" s="2">
        <v>23.3</v>
      </c>
      <c r="J603" s="2">
        <v>179</v>
      </c>
      <c r="N603" s="3" t="s">
        <v>25</v>
      </c>
    </row>
    <row r="604" spans="1:14" x14ac:dyDescent="0.2">
      <c r="A604" s="3">
        <v>20</v>
      </c>
      <c r="B604" s="3">
        <v>1</v>
      </c>
      <c r="C604" s="4">
        <v>43307</v>
      </c>
      <c r="D604" s="3" t="s">
        <v>7</v>
      </c>
      <c r="E604" s="3" t="s">
        <v>9</v>
      </c>
      <c r="F604" s="3">
        <v>4</v>
      </c>
      <c r="G604" s="3">
        <v>5</v>
      </c>
      <c r="H604" s="2">
        <v>27.46</v>
      </c>
      <c r="J604" s="2">
        <v>164</v>
      </c>
      <c r="N604" s="3" t="s">
        <v>25</v>
      </c>
    </row>
    <row r="605" spans="1:14" x14ac:dyDescent="0.2">
      <c r="A605" s="3">
        <v>21</v>
      </c>
      <c r="B605" s="3">
        <v>1</v>
      </c>
      <c r="C605" s="4">
        <v>43307</v>
      </c>
      <c r="D605" s="3" t="s">
        <v>7</v>
      </c>
      <c r="E605" s="3" t="s">
        <v>8</v>
      </c>
      <c r="F605" s="3">
        <v>1</v>
      </c>
      <c r="G605" s="3">
        <v>1</v>
      </c>
      <c r="H605" s="2">
        <v>23.04</v>
      </c>
      <c r="J605" s="2">
        <v>163</v>
      </c>
      <c r="N605" s="3" t="s">
        <v>25</v>
      </c>
    </row>
    <row r="606" spans="1:14" x14ac:dyDescent="0.2">
      <c r="A606" s="3">
        <v>22</v>
      </c>
      <c r="B606" s="3">
        <v>1</v>
      </c>
      <c r="C606" s="4">
        <v>43307</v>
      </c>
      <c r="D606" s="3" t="s">
        <v>7</v>
      </c>
      <c r="E606" s="3" t="s">
        <v>8</v>
      </c>
      <c r="F606" s="3">
        <v>1</v>
      </c>
      <c r="G606" s="3">
        <v>2</v>
      </c>
      <c r="H606" s="2">
        <v>22.57</v>
      </c>
      <c r="J606" s="2">
        <v>157</v>
      </c>
      <c r="N606" s="3" t="s">
        <v>25</v>
      </c>
    </row>
    <row r="607" spans="1:14" x14ac:dyDescent="0.2">
      <c r="A607" s="3">
        <v>23</v>
      </c>
      <c r="B607" s="3">
        <v>1</v>
      </c>
      <c r="C607" s="4">
        <v>43307</v>
      </c>
      <c r="D607" s="3" t="s">
        <v>7</v>
      </c>
      <c r="E607" s="3" t="s">
        <v>8</v>
      </c>
      <c r="F607" s="3">
        <v>1</v>
      </c>
      <c r="G607" s="3">
        <v>3</v>
      </c>
      <c r="H607" s="2">
        <v>20.71</v>
      </c>
      <c r="J607" s="2">
        <v>173</v>
      </c>
      <c r="N607" s="3" t="s">
        <v>25</v>
      </c>
    </row>
    <row r="608" spans="1:14" x14ac:dyDescent="0.2">
      <c r="A608" s="3">
        <v>24</v>
      </c>
      <c r="B608" s="3">
        <v>1</v>
      </c>
      <c r="C608" s="4">
        <v>43307</v>
      </c>
      <c r="D608" s="3" t="s">
        <v>7</v>
      </c>
      <c r="E608" s="3" t="s">
        <v>8</v>
      </c>
      <c r="F608" s="3">
        <v>1</v>
      </c>
      <c r="G608" s="3">
        <v>4</v>
      </c>
      <c r="H608" s="2">
        <v>22.37</v>
      </c>
      <c r="J608" s="2">
        <v>155</v>
      </c>
      <c r="N608" s="3" t="s">
        <v>25</v>
      </c>
    </row>
    <row r="609" spans="1:14" x14ac:dyDescent="0.2">
      <c r="A609" s="3">
        <v>25</v>
      </c>
      <c r="B609" s="3">
        <v>1</v>
      </c>
      <c r="C609" s="4">
        <v>43307</v>
      </c>
      <c r="D609" s="3" t="s">
        <v>7</v>
      </c>
      <c r="E609" s="3" t="s">
        <v>8</v>
      </c>
      <c r="F609" s="3">
        <v>1</v>
      </c>
      <c r="G609" s="3">
        <v>5</v>
      </c>
      <c r="H609" s="2">
        <v>21.33</v>
      </c>
      <c r="J609" s="2">
        <v>173</v>
      </c>
      <c r="N609" s="3" t="s">
        <v>25</v>
      </c>
    </row>
    <row r="610" spans="1:14" x14ac:dyDescent="0.2">
      <c r="A610" s="3">
        <v>26</v>
      </c>
      <c r="B610" s="3">
        <v>1</v>
      </c>
      <c r="C610" s="4">
        <v>43307</v>
      </c>
      <c r="D610" s="3" t="s">
        <v>7</v>
      </c>
      <c r="E610" s="3" t="s">
        <v>8</v>
      </c>
      <c r="F610" s="3">
        <v>2</v>
      </c>
      <c r="G610" s="3">
        <v>1</v>
      </c>
      <c r="H610" s="2">
        <v>22.34</v>
      </c>
      <c r="J610" s="2">
        <v>145</v>
      </c>
      <c r="N610" s="3" t="s">
        <v>25</v>
      </c>
    </row>
    <row r="611" spans="1:14" x14ac:dyDescent="0.2">
      <c r="A611" s="3">
        <v>27</v>
      </c>
      <c r="B611" s="3">
        <v>1</v>
      </c>
      <c r="C611" s="4">
        <v>43307</v>
      </c>
      <c r="D611" s="3" t="s">
        <v>7</v>
      </c>
      <c r="E611" s="3" t="s">
        <v>8</v>
      </c>
      <c r="F611" s="3">
        <v>2</v>
      </c>
      <c r="G611" s="3">
        <v>2</v>
      </c>
      <c r="H611" s="2">
        <v>22.03</v>
      </c>
      <c r="J611" s="2">
        <v>180</v>
      </c>
      <c r="N611" s="3" t="s">
        <v>25</v>
      </c>
    </row>
    <row r="612" spans="1:14" x14ac:dyDescent="0.2">
      <c r="A612" s="3">
        <v>28</v>
      </c>
      <c r="B612" s="3">
        <v>1</v>
      </c>
      <c r="C612" s="4">
        <v>43307</v>
      </c>
      <c r="D612" s="3" t="s">
        <v>7</v>
      </c>
      <c r="E612" s="3" t="s">
        <v>8</v>
      </c>
      <c r="F612" s="3">
        <v>2</v>
      </c>
      <c r="G612" s="3">
        <v>3</v>
      </c>
      <c r="H612" s="2">
        <v>24.82</v>
      </c>
      <c r="J612" s="2">
        <v>153</v>
      </c>
      <c r="N612" s="3" t="s">
        <v>25</v>
      </c>
    </row>
    <row r="613" spans="1:14" x14ac:dyDescent="0.2">
      <c r="A613" s="3">
        <v>29</v>
      </c>
      <c r="B613" s="3">
        <v>1</v>
      </c>
      <c r="C613" s="4">
        <v>43307</v>
      </c>
      <c r="D613" s="3" t="s">
        <v>7</v>
      </c>
      <c r="E613" s="3" t="s">
        <v>8</v>
      </c>
      <c r="F613" s="3">
        <v>2</v>
      </c>
      <c r="G613" s="3">
        <v>4</v>
      </c>
      <c r="H613" s="2">
        <v>22.32</v>
      </c>
      <c r="J613" s="2">
        <v>185</v>
      </c>
      <c r="N613" s="3" t="s">
        <v>25</v>
      </c>
    </row>
    <row r="614" spans="1:14" x14ac:dyDescent="0.2">
      <c r="A614" s="3">
        <v>30</v>
      </c>
      <c r="B614" s="3">
        <v>1</v>
      </c>
      <c r="C614" s="4">
        <v>43307</v>
      </c>
      <c r="D614" s="3" t="s">
        <v>7</v>
      </c>
      <c r="E614" s="3" t="s">
        <v>8</v>
      </c>
      <c r="F614" s="3">
        <v>2</v>
      </c>
      <c r="G614" s="3">
        <v>5</v>
      </c>
      <c r="H614" s="2">
        <v>22.16</v>
      </c>
      <c r="J614" s="2">
        <v>143</v>
      </c>
      <c r="N614" s="3" t="s">
        <v>25</v>
      </c>
    </row>
    <row r="615" spans="1:14" x14ac:dyDescent="0.2">
      <c r="A615" s="3">
        <v>1</v>
      </c>
      <c r="B615" s="3">
        <v>1</v>
      </c>
      <c r="C615" s="4">
        <v>43315</v>
      </c>
      <c r="D615" s="3" t="s">
        <v>7</v>
      </c>
      <c r="E615" s="3" t="s">
        <v>9</v>
      </c>
      <c r="F615" s="3">
        <v>1</v>
      </c>
      <c r="G615" s="3">
        <v>1</v>
      </c>
      <c r="H615" s="2">
        <v>21.01</v>
      </c>
      <c r="J615" s="2">
        <v>179</v>
      </c>
      <c r="N615" s="3" t="s">
        <v>25</v>
      </c>
    </row>
    <row r="616" spans="1:14" x14ac:dyDescent="0.2">
      <c r="A616" s="3">
        <v>2</v>
      </c>
      <c r="B616" s="3">
        <v>1</v>
      </c>
      <c r="C616" s="4">
        <v>43315</v>
      </c>
      <c r="D616" s="3" t="s">
        <v>7</v>
      </c>
      <c r="E616" s="3" t="s">
        <v>9</v>
      </c>
      <c r="F616" s="3">
        <v>1</v>
      </c>
      <c r="G616" s="3">
        <v>2</v>
      </c>
      <c r="H616" s="2">
        <v>24.63</v>
      </c>
      <c r="J616" s="2">
        <v>199</v>
      </c>
      <c r="N616" s="3" t="s">
        <v>25</v>
      </c>
    </row>
    <row r="617" spans="1:14" x14ac:dyDescent="0.2">
      <c r="A617" s="3">
        <v>3</v>
      </c>
      <c r="B617" s="3">
        <v>1</v>
      </c>
      <c r="C617" s="4">
        <v>43315</v>
      </c>
      <c r="D617" s="3" t="s">
        <v>7</v>
      </c>
      <c r="E617" s="3" t="s">
        <v>9</v>
      </c>
      <c r="F617" s="3">
        <v>1</v>
      </c>
      <c r="G617" s="3">
        <v>3</v>
      </c>
      <c r="H617" s="2">
        <v>21.07</v>
      </c>
      <c r="J617" s="2">
        <v>164</v>
      </c>
      <c r="N617" s="3" t="s">
        <v>25</v>
      </c>
    </row>
    <row r="618" spans="1:14" x14ac:dyDescent="0.2">
      <c r="A618" s="3">
        <v>4</v>
      </c>
      <c r="B618" s="3">
        <v>1</v>
      </c>
      <c r="C618" s="4">
        <v>43315</v>
      </c>
      <c r="D618" s="3" t="s">
        <v>7</v>
      </c>
      <c r="E618" s="3" t="s">
        <v>9</v>
      </c>
      <c r="F618" s="3">
        <v>1</v>
      </c>
      <c r="G618" s="3">
        <v>4</v>
      </c>
      <c r="H618" s="2">
        <v>20.28</v>
      </c>
      <c r="J618" s="2">
        <v>202</v>
      </c>
      <c r="N618" s="3" t="s">
        <v>25</v>
      </c>
    </row>
    <row r="619" spans="1:14" x14ac:dyDescent="0.2">
      <c r="A619" s="3">
        <v>5</v>
      </c>
      <c r="B619" s="3">
        <v>1</v>
      </c>
      <c r="C619" s="4">
        <v>43315</v>
      </c>
      <c r="D619" s="3" t="s">
        <v>7</v>
      </c>
      <c r="E619" s="3" t="s">
        <v>9</v>
      </c>
      <c r="F619" s="3">
        <v>1</v>
      </c>
      <c r="G619" s="3">
        <v>5</v>
      </c>
      <c r="H619" s="2">
        <v>21.45</v>
      </c>
      <c r="J619" s="2">
        <v>175</v>
      </c>
      <c r="N619" s="3" t="s">
        <v>25</v>
      </c>
    </row>
    <row r="620" spans="1:14" x14ac:dyDescent="0.2">
      <c r="A620" s="3">
        <v>6</v>
      </c>
      <c r="B620" s="3">
        <v>1</v>
      </c>
      <c r="C620" s="4">
        <v>43315</v>
      </c>
      <c r="D620" s="3" t="s">
        <v>7</v>
      </c>
      <c r="E620" s="3" t="s">
        <v>9</v>
      </c>
      <c r="F620" s="3">
        <v>2</v>
      </c>
      <c r="G620" s="3">
        <v>1</v>
      </c>
      <c r="H620" s="2">
        <v>25.36</v>
      </c>
      <c r="J620" s="2">
        <v>194</v>
      </c>
      <c r="N620" s="3" t="s">
        <v>25</v>
      </c>
    </row>
    <row r="621" spans="1:14" x14ac:dyDescent="0.2">
      <c r="A621" s="3">
        <v>7</v>
      </c>
      <c r="B621" s="3">
        <v>1</v>
      </c>
      <c r="C621" s="4">
        <v>43315</v>
      </c>
      <c r="D621" s="3" t="s">
        <v>7</v>
      </c>
      <c r="E621" s="3" t="s">
        <v>9</v>
      </c>
      <c r="F621" s="3">
        <v>2</v>
      </c>
      <c r="G621" s="3">
        <v>2</v>
      </c>
      <c r="H621" s="2">
        <v>20.43</v>
      </c>
      <c r="J621" s="2">
        <v>154</v>
      </c>
      <c r="N621" s="3" t="s">
        <v>25</v>
      </c>
    </row>
    <row r="622" spans="1:14" x14ac:dyDescent="0.2">
      <c r="A622" s="3">
        <v>8</v>
      </c>
      <c r="B622" s="3">
        <v>1</v>
      </c>
      <c r="C622" s="4">
        <v>43315</v>
      </c>
      <c r="D622" s="3" t="s">
        <v>7</v>
      </c>
      <c r="E622" s="3" t="s">
        <v>9</v>
      </c>
      <c r="F622" s="3">
        <v>2</v>
      </c>
      <c r="G622" s="3">
        <v>3</v>
      </c>
      <c r="H622" s="2">
        <v>24.4</v>
      </c>
      <c r="J622" s="2">
        <v>190</v>
      </c>
      <c r="N622" s="3" t="s">
        <v>25</v>
      </c>
    </row>
    <row r="623" spans="1:14" x14ac:dyDescent="0.2">
      <c r="A623" s="3">
        <v>9</v>
      </c>
      <c r="B623" s="3">
        <v>1</v>
      </c>
      <c r="C623" s="4">
        <v>43315</v>
      </c>
      <c r="D623" s="3" t="s">
        <v>7</v>
      </c>
      <c r="E623" s="3" t="s">
        <v>9</v>
      </c>
      <c r="F623" s="3">
        <v>2</v>
      </c>
      <c r="G623" s="3">
        <v>4</v>
      </c>
      <c r="H623" s="2">
        <v>23.13</v>
      </c>
      <c r="J623" s="2">
        <v>138</v>
      </c>
      <c r="N623" s="3" t="s">
        <v>25</v>
      </c>
    </row>
    <row r="624" spans="1:14" x14ac:dyDescent="0.2">
      <c r="A624" s="3">
        <v>10</v>
      </c>
      <c r="B624" s="3">
        <v>1</v>
      </c>
      <c r="C624" s="4">
        <v>43315</v>
      </c>
      <c r="D624" s="3" t="s">
        <v>7</v>
      </c>
      <c r="E624" s="3" t="s">
        <v>9</v>
      </c>
      <c r="F624" s="3">
        <v>2</v>
      </c>
      <c r="G624" s="3">
        <v>5</v>
      </c>
      <c r="H624" s="2">
        <v>22.12</v>
      </c>
      <c r="J624" s="2">
        <v>205</v>
      </c>
      <c r="N624" s="3" t="s">
        <v>25</v>
      </c>
    </row>
    <row r="625" spans="1:14" x14ac:dyDescent="0.2">
      <c r="A625" s="3">
        <v>11</v>
      </c>
      <c r="B625" s="3">
        <v>1</v>
      </c>
      <c r="C625" s="4">
        <v>43315</v>
      </c>
      <c r="D625" s="3" t="s">
        <v>7</v>
      </c>
      <c r="E625" s="3" t="s">
        <v>9</v>
      </c>
      <c r="F625" s="3">
        <v>3</v>
      </c>
      <c r="G625" s="3">
        <v>1</v>
      </c>
      <c r="H625" s="2">
        <v>21.53</v>
      </c>
      <c r="J625" s="2">
        <v>201</v>
      </c>
      <c r="N625" s="3" t="s">
        <v>25</v>
      </c>
    </row>
    <row r="626" spans="1:14" x14ac:dyDescent="0.2">
      <c r="A626" s="3">
        <v>12</v>
      </c>
      <c r="B626" s="3">
        <v>1</v>
      </c>
      <c r="C626" s="4">
        <v>43315</v>
      </c>
      <c r="D626" s="3" t="s">
        <v>7</v>
      </c>
      <c r="E626" s="3" t="s">
        <v>9</v>
      </c>
      <c r="F626" s="3">
        <v>3</v>
      </c>
      <c r="G626" s="3">
        <v>2</v>
      </c>
      <c r="H626" s="2">
        <v>27.82</v>
      </c>
      <c r="J626" s="2">
        <v>194</v>
      </c>
      <c r="N626" s="3" t="s">
        <v>25</v>
      </c>
    </row>
    <row r="627" spans="1:14" x14ac:dyDescent="0.2">
      <c r="A627" s="3">
        <v>13</v>
      </c>
      <c r="B627" s="3">
        <v>1</v>
      </c>
      <c r="C627" s="4">
        <v>43315</v>
      </c>
      <c r="D627" s="3" t="s">
        <v>7</v>
      </c>
      <c r="E627" s="3" t="s">
        <v>9</v>
      </c>
      <c r="F627" s="3">
        <v>3</v>
      </c>
      <c r="G627" s="3">
        <v>3</v>
      </c>
      <c r="H627" s="2">
        <v>24.6</v>
      </c>
      <c r="J627" s="2">
        <v>163</v>
      </c>
      <c r="N627" s="3" t="s">
        <v>25</v>
      </c>
    </row>
    <row r="628" spans="1:14" x14ac:dyDescent="0.2">
      <c r="A628" s="3">
        <v>14</v>
      </c>
      <c r="B628" s="3">
        <v>1</v>
      </c>
      <c r="C628" s="4">
        <v>43315</v>
      </c>
      <c r="D628" s="3" t="s">
        <v>7</v>
      </c>
      <c r="E628" s="3" t="s">
        <v>9</v>
      </c>
      <c r="F628" s="3">
        <v>3</v>
      </c>
      <c r="G628" s="3">
        <v>4</v>
      </c>
      <c r="H628" s="2">
        <v>20.95</v>
      </c>
      <c r="J628" s="2">
        <v>148</v>
      </c>
      <c r="N628" s="3" t="s">
        <v>25</v>
      </c>
    </row>
    <row r="629" spans="1:14" x14ac:dyDescent="0.2">
      <c r="A629" s="3">
        <v>15</v>
      </c>
      <c r="B629" s="3">
        <v>1</v>
      </c>
      <c r="C629" s="4">
        <v>43315</v>
      </c>
      <c r="D629" s="3" t="s">
        <v>7</v>
      </c>
      <c r="E629" s="3" t="s">
        <v>9</v>
      </c>
      <c r="F629" s="3">
        <v>3</v>
      </c>
      <c r="G629" s="3">
        <v>5</v>
      </c>
      <c r="H629" s="2">
        <v>23.47</v>
      </c>
      <c r="J629" s="2">
        <v>168</v>
      </c>
      <c r="N629" s="3" t="s">
        <v>25</v>
      </c>
    </row>
    <row r="630" spans="1:14" x14ac:dyDescent="0.2">
      <c r="A630" s="3">
        <v>16</v>
      </c>
      <c r="B630" s="3">
        <v>1</v>
      </c>
      <c r="C630" s="4">
        <v>43315</v>
      </c>
      <c r="D630" s="3" t="s">
        <v>7</v>
      </c>
      <c r="E630" s="3" t="s">
        <v>9</v>
      </c>
      <c r="F630" s="3">
        <v>4</v>
      </c>
      <c r="G630" s="3">
        <v>1</v>
      </c>
      <c r="H630" s="2">
        <v>24.11</v>
      </c>
      <c r="J630" s="2">
        <v>186</v>
      </c>
      <c r="N630" s="3" t="s">
        <v>25</v>
      </c>
    </row>
    <row r="631" spans="1:14" x14ac:dyDescent="0.2">
      <c r="A631" s="3">
        <v>17</v>
      </c>
      <c r="B631" s="3">
        <v>1</v>
      </c>
      <c r="C631" s="4">
        <v>43315</v>
      </c>
      <c r="D631" s="3" t="s">
        <v>7</v>
      </c>
      <c r="E631" s="3" t="s">
        <v>9</v>
      </c>
      <c r="F631" s="3">
        <v>4</v>
      </c>
      <c r="G631" s="3">
        <v>2</v>
      </c>
      <c r="H631" s="2">
        <v>23.11</v>
      </c>
      <c r="J631" s="2">
        <v>199</v>
      </c>
      <c r="N631" s="3" t="s">
        <v>25</v>
      </c>
    </row>
    <row r="632" spans="1:14" x14ac:dyDescent="0.2">
      <c r="A632" s="3">
        <v>18</v>
      </c>
      <c r="B632" s="3">
        <v>1</v>
      </c>
      <c r="C632" s="4">
        <v>43315</v>
      </c>
      <c r="D632" s="3" t="s">
        <v>7</v>
      </c>
      <c r="E632" s="3" t="s">
        <v>9</v>
      </c>
      <c r="F632" s="3">
        <v>4</v>
      </c>
      <c r="G632" s="3">
        <v>3</v>
      </c>
      <c r="H632" s="2">
        <v>29.09</v>
      </c>
      <c r="J632" s="2">
        <v>169</v>
      </c>
      <c r="N632" s="3" t="s">
        <v>25</v>
      </c>
    </row>
    <row r="633" spans="1:14" x14ac:dyDescent="0.2">
      <c r="A633" s="3">
        <v>19</v>
      </c>
      <c r="B633" s="3">
        <v>1</v>
      </c>
      <c r="C633" s="4">
        <v>43315</v>
      </c>
      <c r="D633" s="3" t="s">
        <v>7</v>
      </c>
      <c r="E633" s="3" t="s">
        <v>9</v>
      </c>
      <c r="F633" s="3">
        <v>4</v>
      </c>
      <c r="G633" s="3">
        <v>4</v>
      </c>
      <c r="H633" s="2">
        <v>20.3</v>
      </c>
      <c r="J633" s="2">
        <v>115</v>
      </c>
      <c r="N633" s="3" t="s">
        <v>25</v>
      </c>
    </row>
    <row r="634" spans="1:14" x14ac:dyDescent="0.2">
      <c r="A634" s="3">
        <v>20</v>
      </c>
      <c r="B634" s="3">
        <v>1</v>
      </c>
      <c r="C634" s="4">
        <v>43315</v>
      </c>
      <c r="D634" s="3" t="s">
        <v>7</v>
      </c>
      <c r="E634" s="3" t="s">
        <v>9</v>
      </c>
      <c r="F634" s="3">
        <v>4</v>
      </c>
      <c r="G634" s="3">
        <v>5</v>
      </c>
      <c r="H634" s="2">
        <v>28.55</v>
      </c>
      <c r="J634" s="2">
        <v>180</v>
      </c>
      <c r="N634" s="3" t="s">
        <v>25</v>
      </c>
    </row>
    <row r="635" spans="1:14" x14ac:dyDescent="0.2">
      <c r="A635" s="3">
        <v>21</v>
      </c>
      <c r="B635" s="3">
        <v>1</v>
      </c>
      <c r="C635" s="4">
        <v>43315</v>
      </c>
      <c r="D635" s="3" t="s">
        <v>7</v>
      </c>
      <c r="E635" s="3" t="s">
        <v>8</v>
      </c>
      <c r="F635" s="3">
        <v>1</v>
      </c>
      <c r="G635" s="3">
        <v>1</v>
      </c>
      <c r="H635" s="2">
        <v>23.47</v>
      </c>
      <c r="J635" s="2">
        <v>150</v>
      </c>
      <c r="N635" s="3" t="s">
        <v>25</v>
      </c>
    </row>
    <row r="636" spans="1:14" x14ac:dyDescent="0.2">
      <c r="A636" s="3">
        <v>22</v>
      </c>
      <c r="B636" s="3">
        <v>1</v>
      </c>
      <c r="C636" s="4">
        <v>43315</v>
      </c>
      <c r="D636" s="3" t="s">
        <v>7</v>
      </c>
      <c r="E636" s="3" t="s">
        <v>8</v>
      </c>
      <c r="F636" s="3">
        <v>1</v>
      </c>
      <c r="G636" s="3">
        <v>2</v>
      </c>
      <c r="H636" s="2">
        <v>22.45</v>
      </c>
      <c r="J636" s="2">
        <v>156</v>
      </c>
      <c r="N636" s="3" t="s">
        <v>25</v>
      </c>
    </row>
    <row r="637" spans="1:14" x14ac:dyDescent="0.2">
      <c r="A637" s="3">
        <v>23</v>
      </c>
      <c r="B637" s="3">
        <v>1</v>
      </c>
      <c r="C637" s="4">
        <v>43315</v>
      </c>
      <c r="D637" s="3" t="s">
        <v>7</v>
      </c>
      <c r="E637" s="3" t="s">
        <v>8</v>
      </c>
      <c r="F637" s="3">
        <v>1</v>
      </c>
      <c r="G637" s="3">
        <v>3</v>
      </c>
      <c r="H637" s="2">
        <v>21.05</v>
      </c>
      <c r="J637" s="2">
        <v>117</v>
      </c>
      <c r="N637" s="3" t="s">
        <v>25</v>
      </c>
    </row>
    <row r="638" spans="1:14" x14ac:dyDescent="0.2">
      <c r="A638" s="3">
        <v>24</v>
      </c>
      <c r="B638" s="3">
        <v>1</v>
      </c>
      <c r="C638" s="4">
        <v>43315</v>
      </c>
      <c r="D638" s="3" t="s">
        <v>7</v>
      </c>
      <c r="E638" s="3" t="s">
        <v>8</v>
      </c>
      <c r="F638" s="3">
        <v>1</v>
      </c>
      <c r="G638" s="3">
        <v>4</v>
      </c>
      <c r="H638" s="2">
        <v>22.56</v>
      </c>
      <c r="J638" s="2">
        <v>170</v>
      </c>
      <c r="N638" s="3" t="s">
        <v>25</v>
      </c>
    </row>
    <row r="639" spans="1:14" x14ac:dyDescent="0.2">
      <c r="A639" s="3">
        <v>25</v>
      </c>
      <c r="B639" s="3">
        <v>1</v>
      </c>
      <c r="C639" s="4">
        <v>43315</v>
      </c>
      <c r="D639" s="3" t="s">
        <v>7</v>
      </c>
      <c r="E639" s="3" t="s">
        <v>8</v>
      </c>
      <c r="F639" s="3">
        <v>1</v>
      </c>
      <c r="G639" s="3">
        <v>5</v>
      </c>
      <c r="H639" s="2">
        <v>21.45</v>
      </c>
      <c r="J639" s="2">
        <v>102</v>
      </c>
      <c r="N639" s="3" t="s">
        <v>25</v>
      </c>
    </row>
    <row r="640" spans="1:14" x14ac:dyDescent="0.2">
      <c r="A640" s="3">
        <v>26</v>
      </c>
      <c r="B640" s="3">
        <v>1</v>
      </c>
      <c r="C640" s="4">
        <v>43315</v>
      </c>
      <c r="D640" s="3" t="s">
        <v>7</v>
      </c>
      <c r="E640" s="3" t="s">
        <v>8</v>
      </c>
      <c r="F640" s="3">
        <v>2</v>
      </c>
      <c r="G640" s="3">
        <v>1</v>
      </c>
      <c r="H640" s="2">
        <v>20.93</v>
      </c>
      <c r="J640" s="2">
        <v>149</v>
      </c>
      <c r="N640" s="3" t="s">
        <v>25</v>
      </c>
    </row>
    <row r="641" spans="1:14" x14ac:dyDescent="0.2">
      <c r="A641" s="3">
        <v>27</v>
      </c>
      <c r="B641" s="3">
        <v>1</v>
      </c>
      <c r="C641" s="4">
        <v>43315</v>
      </c>
      <c r="D641" s="3" t="s">
        <v>7</v>
      </c>
      <c r="E641" s="3" t="s">
        <v>8</v>
      </c>
      <c r="F641" s="3">
        <v>2</v>
      </c>
      <c r="G641" s="3">
        <v>2</v>
      </c>
      <c r="H641" s="2">
        <v>21.01</v>
      </c>
      <c r="J641" s="2">
        <v>190</v>
      </c>
      <c r="N641" s="3" t="s">
        <v>25</v>
      </c>
    </row>
    <row r="642" spans="1:14" x14ac:dyDescent="0.2">
      <c r="A642" s="3">
        <v>28</v>
      </c>
      <c r="B642" s="3">
        <v>1</v>
      </c>
      <c r="C642" s="4">
        <v>43315</v>
      </c>
      <c r="D642" s="3" t="s">
        <v>7</v>
      </c>
      <c r="E642" s="3" t="s">
        <v>8</v>
      </c>
      <c r="F642" s="3">
        <v>2</v>
      </c>
      <c r="G642" s="3">
        <v>3</v>
      </c>
      <c r="H642" s="2">
        <v>23.36</v>
      </c>
      <c r="J642" s="2">
        <v>122</v>
      </c>
      <c r="N642" s="3" t="s">
        <v>25</v>
      </c>
    </row>
    <row r="643" spans="1:14" x14ac:dyDescent="0.2">
      <c r="A643" s="3">
        <v>29</v>
      </c>
      <c r="B643" s="3">
        <v>1</v>
      </c>
      <c r="C643" s="4">
        <v>43315</v>
      </c>
      <c r="D643" s="3" t="s">
        <v>7</v>
      </c>
      <c r="E643" s="3" t="s">
        <v>8</v>
      </c>
      <c r="F643" s="3">
        <v>2</v>
      </c>
      <c r="G643" s="3">
        <v>4</v>
      </c>
      <c r="H643" s="2">
        <v>20.88</v>
      </c>
      <c r="J643" s="2">
        <v>143</v>
      </c>
      <c r="N643" s="3" t="s">
        <v>25</v>
      </c>
    </row>
    <row r="644" spans="1:14" x14ac:dyDescent="0.2">
      <c r="A644" s="3">
        <v>30</v>
      </c>
      <c r="B644" s="3">
        <v>1</v>
      </c>
      <c r="C644" s="4">
        <v>43315</v>
      </c>
      <c r="D644" s="3" t="s">
        <v>7</v>
      </c>
      <c r="E644" s="3" t="s">
        <v>8</v>
      </c>
      <c r="F644" s="3">
        <v>2</v>
      </c>
      <c r="G644" s="3">
        <v>5</v>
      </c>
      <c r="H644" s="2">
        <v>17.14</v>
      </c>
      <c r="J644" s="2">
        <v>102</v>
      </c>
      <c r="N644" s="3" t="s">
        <v>25</v>
      </c>
    </row>
    <row r="645" spans="1:14" x14ac:dyDescent="0.2">
      <c r="A645" s="3">
        <v>1</v>
      </c>
      <c r="B645" s="3">
        <v>1</v>
      </c>
      <c r="C645" s="4">
        <v>43321</v>
      </c>
      <c r="D645" s="3" t="s">
        <v>7</v>
      </c>
      <c r="E645" s="3" t="s">
        <v>9</v>
      </c>
      <c r="F645" s="3">
        <v>1</v>
      </c>
      <c r="G645" s="3">
        <v>1</v>
      </c>
      <c r="H645" s="2">
        <v>21.55</v>
      </c>
      <c r="J645" s="2">
        <v>138</v>
      </c>
      <c r="N645" s="3" t="s">
        <v>25</v>
      </c>
    </row>
    <row r="646" spans="1:14" x14ac:dyDescent="0.2">
      <c r="A646" s="3">
        <v>2</v>
      </c>
      <c r="B646" s="3">
        <v>1</v>
      </c>
      <c r="C646" s="4">
        <v>43321</v>
      </c>
      <c r="D646" s="3" t="s">
        <v>7</v>
      </c>
      <c r="E646" s="3" t="s">
        <v>9</v>
      </c>
      <c r="F646" s="3">
        <v>1</v>
      </c>
      <c r="G646" s="3">
        <v>2</v>
      </c>
      <c r="H646" s="2">
        <v>27.75</v>
      </c>
      <c r="J646" s="2">
        <v>181</v>
      </c>
      <c r="N646" s="3" t="s">
        <v>25</v>
      </c>
    </row>
    <row r="647" spans="1:14" x14ac:dyDescent="0.2">
      <c r="A647" s="3">
        <v>3</v>
      </c>
      <c r="B647" s="3">
        <v>1</v>
      </c>
      <c r="C647" s="4">
        <v>43321</v>
      </c>
      <c r="D647" s="3" t="s">
        <v>7</v>
      </c>
      <c r="E647" s="3" t="s">
        <v>9</v>
      </c>
      <c r="F647" s="3">
        <v>1</v>
      </c>
      <c r="G647" s="3">
        <v>3</v>
      </c>
      <c r="H647" s="2">
        <v>22.14</v>
      </c>
      <c r="J647" s="2">
        <v>189</v>
      </c>
      <c r="N647" s="3" t="s">
        <v>25</v>
      </c>
    </row>
    <row r="648" spans="1:14" x14ac:dyDescent="0.2">
      <c r="A648" s="3">
        <v>4</v>
      </c>
      <c r="B648" s="3">
        <v>1</v>
      </c>
      <c r="C648" s="4">
        <v>43321</v>
      </c>
      <c r="D648" s="3" t="s">
        <v>7</v>
      </c>
      <c r="E648" s="3" t="s">
        <v>9</v>
      </c>
      <c r="F648" s="3">
        <v>1</v>
      </c>
      <c r="G648" s="3">
        <v>4</v>
      </c>
      <c r="H648" s="2">
        <v>19.63</v>
      </c>
      <c r="J648" s="2">
        <v>135</v>
      </c>
      <c r="N648" s="3" t="s">
        <v>25</v>
      </c>
    </row>
    <row r="649" spans="1:14" x14ac:dyDescent="0.2">
      <c r="A649" s="3">
        <v>5</v>
      </c>
      <c r="B649" s="3">
        <v>1</v>
      </c>
      <c r="C649" s="4">
        <v>43321</v>
      </c>
      <c r="D649" s="3" t="s">
        <v>7</v>
      </c>
      <c r="E649" s="3" t="s">
        <v>9</v>
      </c>
      <c r="F649" s="3">
        <v>1</v>
      </c>
      <c r="G649" s="3">
        <v>5</v>
      </c>
      <c r="H649" s="2">
        <v>20.23</v>
      </c>
      <c r="J649" s="2">
        <v>172</v>
      </c>
      <c r="N649" s="3" t="s">
        <v>25</v>
      </c>
    </row>
    <row r="650" spans="1:14" x14ac:dyDescent="0.2">
      <c r="A650" s="3">
        <v>6</v>
      </c>
      <c r="B650" s="3">
        <v>1</v>
      </c>
      <c r="C650" s="4">
        <v>43321</v>
      </c>
      <c r="D650" s="3" t="s">
        <v>7</v>
      </c>
      <c r="E650" s="3" t="s">
        <v>9</v>
      </c>
      <c r="F650" s="3">
        <v>2</v>
      </c>
      <c r="G650" s="3">
        <v>1</v>
      </c>
      <c r="H650" s="2">
        <v>28.09</v>
      </c>
      <c r="J650" s="2">
        <v>188</v>
      </c>
      <c r="N650" s="3" t="s">
        <v>25</v>
      </c>
    </row>
    <row r="651" spans="1:14" x14ac:dyDescent="0.2">
      <c r="A651" s="3">
        <v>7</v>
      </c>
      <c r="B651" s="3">
        <v>1</v>
      </c>
      <c r="C651" s="4">
        <v>43321</v>
      </c>
      <c r="D651" s="3" t="s">
        <v>7</v>
      </c>
      <c r="E651" s="3" t="s">
        <v>9</v>
      </c>
      <c r="F651" s="3">
        <v>2</v>
      </c>
      <c r="G651" s="3">
        <v>2</v>
      </c>
      <c r="H651" s="2">
        <v>20.68</v>
      </c>
      <c r="J651" s="2">
        <v>170</v>
      </c>
      <c r="N651" s="3" t="s">
        <v>25</v>
      </c>
    </row>
    <row r="652" spans="1:14" x14ac:dyDescent="0.2">
      <c r="A652" s="3">
        <v>8</v>
      </c>
      <c r="B652" s="3">
        <v>1</v>
      </c>
      <c r="C652" s="4">
        <v>43321</v>
      </c>
      <c r="D652" s="3" t="s">
        <v>7</v>
      </c>
      <c r="E652" s="3" t="s">
        <v>9</v>
      </c>
      <c r="F652" s="3">
        <v>2</v>
      </c>
      <c r="G652" s="3">
        <v>3</v>
      </c>
      <c r="H652" s="2">
        <v>22.94</v>
      </c>
      <c r="J652" s="2">
        <v>127</v>
      </c>
      <c r="N652" s="3" t="s">
        <v>25</v>
      </c>
    </row>
    <row r="653" spans="1:14" x14ac:dyDescent="0.2">
      <c r="A653" s="3">
        <v>9</v>
      </c>
      <c r="B653" s="3">
        <v>1</v>
      </c>
      <c r="C653" s="4">
        <v>43321</v>
      </c>
      <c r="D653" s="3" t="s">
        <v>7</v>
      </c>
      <c r="E653" s="3" t="s">
        <v>9</v>
      </c>
      <c r="F653" s="3">
        <v>2</v>
      </c>
      <c r="G653" s="3">
        <v>4</v>
      </c>
      <c r="H653" s="2">
        <v>26.31</v>
      </c>
      <c r="J653" s="2">
        <v>222</v>
      </c>
      <c r="N653" s="3" t="s">
        <v>25</v>
      </c>
    </row>
    <row r="654" spans="1:14" x14ac:dyDescent="0.2">
      <c r="A654" s="3">
        <v>10</v>
      </c>
      <c r="B654" s="3">
        <v>1</v>
      </c>
      <c r="C654" s="4">
        <v>43321</v>
      </c>
      <c r="D654" s="3" t="s">
        <v>7</v>
      </c>
      <c r="E654" s="3" t="s">
        <v>9</v>
      </c>
      <c r="F654" s="3">
        <v>2</v>
      </c>
      <c r="G654" s="3">
        <v>5</v>
      </c>
      <c r="H654" s="2">
        <v>22.52</v>
      </c>
      <c r="J654" s="2">
        <v>185</v>
      </c>
      <c r="N654" s="3" t="s">
        <v>25</v>
      </c>
    </row>
    <row r="655" spans="1:14" x14ac:dyDescent="0.2">
      <c r="A655" s="3">
        <v>11</v>
      </c>
      <c r="B655" s="3">
        <v>1</v>
      </c>
      <c r="C655" s="4">
        <v>43321</v>
      </c>
      <c r="D655" s="3" t="s">
        <v>7</v>
      </c>
      <c r="E655" s="3" t="s">
        <v>9</v>
      </c>
      <c r="F655" s="3">
        <v>3</v>
      </c>
      <c r="G655" s="3">
        <v>1</v>
      </c>
      <c r="H655" s="2">
        <v>25.37</v>
      </c>
      <c r="J655" s="2">
        <v>233</v>
      </c>
      <c r="N655" s="3" t="s">
        <v>25</v>
      </c>
    </row>
    <row r="656" spans="1:14" x14ac:dyDescent="0.2">
      <c r="A656" s="3">
        <v>12</v>
      </c>
      <c r="B656" s="3">
        <v>1</v>
      </c>
      <c r="C656" s="4">
        <v>43321</v>
      </c>
      <c r="D656" s="3" t="s">
        <v>7</v>
      </c>
      <c r="E656" s="3" t="s">
        <v>9</v>
      </c>
      <c r="F656" s="3">
        <v>3</v>
      </c>
      <c r="G656" s="3">
        <v>2</v>
      </c>
      <c r="H656" s="2">
        <v>21.64</v>
      </c>
      <c r="J656" s="2">
        <v>142</v>
      </c>
      <c r="N656" s="3" t="s">
        <v>25</v>
      </c>
    </row>
    <row r="657" spans="1:14" x14ac:dyDescent="0.2">
      <c r="A657" s="3">
        <v>13</v>
      </c>
      <c r="B657" s="3">
        <v>1</v>
      </c>
      <c r="C657" s="4">
        <v>43321</v>
      </c>
      <c r="D657" s="3" t="s">
        <v>7</v>
      </c>
      <c r="E657" s="3" t="s">
        <v>9</v>
      </c>
      <c r="F657" s="3">
        <v>3</v>
      </c>
      <c r="G657" s="3">
        <v>3</v>
      </c>
      <c r="H657" s="2">
        <v>28.42</v>
      </c>
      <c r="J657" s="2">
        <v>217</v>
      </c>
      <c r="N657" s="3" t="s">
        <v>25</v>
      </c>
    </row>
    <row r="658" spans="1:14" x14ac:dyDescent="0.2">
      <c r="A658" s="3">
        <v>14</v>
      </c>
      <c r="B658" s="3">
        <v>1</v>
      </c>
      <c r="C658" s="4">
        <v>43321</v>
      </c>
      <c r="D658" s="3" t="s">
        <v>7</v>
      </c>
      <c r="E658" s="3" t="s">
        <v>9</v>
      </c>
      <c r="F658" s="3">
        <v>3</v>
      </c>
      <c r="G658" s="3">
        <v>4</v>
      </c>
      <c r="H658" s="2">
        <v>24.69</v>
      </c>
      <c r="J658" s="2">
        <v>156</v>
      </c>
      <c r="N658" s="3" t="s">
        <v>25</v>
      </c>
    </row>
    <row r="659" spans="1:14" x14ac:dyDescent="0.2">
      <c r="A659" s="3">
        <v>15</v>
      </c>
      <c r="B659" s="3">
        <v>1</v>
      </c>
      <c r="C659" s="4">
        <v>43321</v>
      </c>
      <c r="D659" s="3" t="s">
        <v>7</v>
      </c>
      <c r="E659" s="3" t="s">
        <v>9</v>
      </c>
      <c r="F659" s="3">
        <v>3</v>
      </c>
      <c r="G659" s="3">
        <v>5</v>
      </c>
      <c r="H659" s="2">
        <v>23.27</v>
      </c>
      <c r="J659" s="2"/>
      <c r="N659" s="3" t="s">
        <v>25</v>
      </c>
    </row>
    <row r="660" spans="1:14" x14ac:dyDescent="0.2">
      <c r="A660" s="3">
        <v>16</v>
      </c>
      <c r="B660" s="3">
        <v>1</v>
      </c>
      <c r="C660" s="4">
        <v>43321</v>
      </c>
      <c r="D660" s="3" t="s">
        <v>7</v>
      </c>
      <c r="E660" s="3" t="s">
        <v>9</v>
      </c>
      <c r="F660" s="3">
        <v>4</v>
      </c>
      <c r="G660" s="3">
        <v>1</v>
      </c>
      <c r="H660" s="2">
        <v>23.96</v>
      </c>
      <c r="J660" s="2">
        <v>167</v>
      </c>
      <c r="N660" s="3" t="s">
        <v>25</v>
      </c>
    </row>
    <row r="661" spans="1:14" x14ac:dyDescent="0.2">
      <c r="A661" s="3">
        <v>17</v>
      </c>
      <c r="B661" s="3">
        <v>1</v>
      </c>
      <c r="C661" s="4">
        <v>43321</v>
      </c>
      <c r="D661" s="3" t="s">
        <v>7</v>
      </c>
      <c r="E661" s="3" t="s">
        <v>9</v>
      </c>
      <c r="F661" s="3">
        <v>4</v>
      </c>
      <c r="G661" s="3">
        <v>2</v>
      </c>
      <c r="H661" s="2">
        <v>25.8</v>
      </c>
      <c r="J661" s="2">
        <v>186</v>
      </c>
      <c r="N661" s="3" t="s">
        <v>25</v>
      </c>
    </row>
    <row r="662" spans="1:14" x14ac:dyDescent="0.2">
      <c r="A662" s="3">
        <v>18</v>
      </c>
      <c r="B662" s="3">
        <v>1</v>
      </c>
      <c r="C662" s="4">
        <v>43321</v>
      </c>
      <c r="D662" s="3" t="s">
        <v>7</v>
      </c>
      <c r="E662" s="3" t="s">
        <v>9</v>
      </c>
      <c r="F662" s="3">
        <v>4</v>
      </c>
      <c r="G662" s="3">
        <v>3</v>
      </c>
      <c r="H662" s="2">
        <v>28.75</v>
      </c>
      <c r="J662" s="2">
        <v>198</v>
      </c>
      <c r="N662" s="3" t="s">
        <v>25</v>
      </c>
    </row>
    <row r="663" spans="1:14" x14ac:dyDescent="0.2">
      <c r="A663" s="3">
        <v>19</v>
      </c>
      <c r="B663" s="3">
        <v>1</v>
      </c>
      <c r="C663" s="4">
        <v>43321</v>
      </c>
      <c r="D663" s="3" t="s">
        <v>7</v>
      </c>
      <c r="E663" s="3" t="s">
        <v>9</v>
      </c>
      <c r="F663" s="3">
        <v>4</v>
      </c>
      <c r="G663" s="3">
        <v>4</v>
      </c>
      <c r="H663" s="2">
        <v>22.14</v>
      </c>
      <c r="J663" s="2">
        <v>173</v>
      </c>
      <c r="N663" s="3" t="s">
        <v>25</v>
      </c>
    </row>
    <row r="664" spans="1:14" x14ac:dyDescent="0.2">
      <c r="A664" s="3">
        <v>20</v>
      </c>
      <c r="B664" s="3">
        <v>1</v>
      </c>
      <c r="C664" s="4">
        <v>43321</v>
      </c>
      <c r="D664" s="3" t="s">
        <v>7</v>
      </c>
      <c r="E664" s="3" t="s">
        <v>9</v>
      </c>
      <c r="F664" s="3">
        <v>4</v>
      </c>
      <c r="G664" s="3">
        <v>5</v>
      </c>
      <c r="H664" s="2">
        <v>30.33</v>
      </c>
      <c r="J664" s="2">
        <v>200</v>
      </c>
      <c r="N664" s="3" t="s">
        <v>25</v>
      </c>
    </row>
    <row r="665" spans="1:14" x14ac:dyDescent="0.2">
      <c r="A665" s="3">
        <v>21</v>
      </c>
      <c r="B665" s="3">
        <v>1</v>
      </c>
      <c r="C665" s="4">
        <v>43321</v>
      </c>
      <c r="D665" s="3" t="s">
        <v>7</v>
      </c>
      <c r="E665" s="3" t="s">
        <v>8</v>
      </c>
      <c r="F665" s="3">
        <v>1</v>
      </c>
      <c r="G665" s="3">
        <v>1</v>
      </c>
      <c r="H665" s="2">
        <v>22.84</v>
      </c>
      <c r="J665" s="2">
        <v>119</v>
      </c>
      <c r="N665" s="3" t="s">
        <v>25</v>
      </c>
    </row>
    <row r="666" spans="1:14" x14ac:dyDescent="0.2">
      <c r="A666" s="3">
        <v>22</v>
      </c>
      <c r="B666" s="3">
        <v>1</v>
      </c>
      <c r="C666" s="4">
        <v>43321</v>
      </c>
      <c r="D666" s="3" t="s">
        <v>7</v>
      </c>
      <c r="E666" s="3" t="s">
        <v>8</v>
      </c>
      <c r="F666" s="3">
        <v>1</v>
      </c>
      <c r="G666" s="3">
        <v>2</v>
      </c>
      <c r="H666" s="2">
        <v>22.71</v>
      </c>
      <c r="J666" s="2">
        <v>149</v>
      </c>
      <c r="N666" s="3" t="s">
        <v>25</v>
      </c>
    </row>
    <row r="667" spans="1:14" x14ac:dyDescent="0.2">
      <c r="A667" s="3">
        <v>23</v>
      </c>
      <c r="B667" s="3">
        <v>1</v>
      </c>
      <c r="C667" s="4">
        <v>43321</v>
      </c>
      <c r="D667" s="3" t="s">
        <v>7</v>
      </c>
      <c r="E667" s="3" t="s">
        <v>8</v>
      </c>
      <c r="F667" s="3">
        <v>1</v>
      </c>
      <c r="G667" s="3">
        <v>3</v>
      </c>
      <c r="H667" s="2">
        <v>20.82</v>
      </c>
      <c r="J667" s="2">
        <v>167</v>
      </c>
      <c r="N667" s="3" t="s">
        <v>25</v>
      </c>
    </row>
    <row r="668" spans="1:14" x14ac:dyDescent="0.2">
      <c r="A668" s="3">
        <v>24</v>
      </c>
      <c r="B668" s="3">
        <v>1</v>
      </c>
      <c r="C668" s="4">
        <v>43321</v>
      </c>
      <c r="D668" s="3" t="s">
        <v>7</v>
      </c>
      <c r="E668" s="3" t="s">
        <v>8</v>
      </c>
      <c r="F668" s="3">
        <v>1</v>
      </c>
      <c r="G668" s="3">
        <v>4</v>
      </c>
      <c r="H668" s="2">
        <v>22.64</v>
      </c>
      <c r="J668" s="2">
        <v>174</v>
      </c>
      <c r="N668" s="3" t="s">
        <v>25</v>
      </c>
    </row>
    <row r="669" spans="1:14" x14ac:dyDescent="0.2">
      <c r="A669" s="3">
        <v>25</v>
      </c>
      <c r="B669" s="3">
        <v>1</v>
      </c>
      <c r="C669" s="4">
        <v>43321</v>
      </c>
      <c r="D669" s="3" t="s">
        <v>7</v>
      </c>
      <c r="E669" s="3" t="s">
        <v>8</v>
      </c>
      <c r="F669" s="3">
        <v>1</v>
      </c>
      <c r="G669" s="3">
        <v>5</v>
      </c>
      <c r="H669" s="2">
        <v>21.53</v>
      </c>
      <c r="J669" s="2">
        <v>150</v>
      </c>
      <c r="N669" s="3" t="s">
        <v>25</v>
      </c>
    </row>
    <row r="670" spans="1:14" x14ac:dyDescent="0.2">
      <c r="A670" s="3">
        <v>26</v>
      </c>
      <c r="B670" s="3">
        <v>1</v>
      </c>
      <c r="C670" s="4">
        <v>43321</v>
      </c>
      <c r="D670" s="3" t="s">
        <v>7</v>
      </c>
      <c r="E670" s="3" t="s">
        <v>8</v>
      </c>
      <c r="F670" s="3">
        <v>2</v>
      </c>
      <c r="G670" s="3">
        <v>1</v>
      </c>
      <c r="H670" s="2">
        <v>22.54</v>
      </c>
      <c r="J670" s="2">
        <v>153</v>
      </c>
      <c r="N670" s="3" t="s">
        <v>25</v>
      </c>
    </row>
    <row r="671" spans="1:14" x14ac:dyDescent="0.2">
      <c r="A671" s="3">
        <v>27</v>
      </c>
      <c r="B671" s="3">
        <v>1</v>
      </c>
      <c r="C671" s="4">
        <v>43321</v>
      </c>
      <c r="D671" s="3" t="s">
        <v>7</v>
      </c>
      <c r="E671" s="3" t="s">
        <v>8</v>
      </c>
      <c r="F671" s="3">
        <v>2</v>
      </c>
      <c r="G671" s="3">
        <v>2</v>
      </c>
      <c r="H671" s="2">
        <v>22.44</v>
      </c>
      <c r="J671" s="2">
        <v>158</v>
      </c>
      <c r="N671" s="3" t="s">
        <v>25</v>
      </c>
    </row>
    <row r="672" spans="1:14" x14ac:dyDescent="0.2">
      <c r="A672" s="3">
        <v>28</v>
      </c>
      <c r="B672" s="3">
        <v>1</v>
      </c>
      <c r="C672" s="4">
        <v>43321</v>
      </c>
      <c r="D672" s="3" t="s">
        <v>7</v>
      </c>
      <c r="E672" s="3" t="s">
        <v>8</v>
      </c>
      <c r="F672" s="3">
        <v>2</v>
      </c>
      <c r="G672" s="3">
        <v>3</v>
      </c>
      <c r="H672" s="2">
        <v>25.16</v>
      </c>
      <c r="J672" s="2">
        <v>144</v>
      </c>
      <c r="N672" s="3" t="s">
        <v>25</v>
      </c>
    </row>
    <row r="673" spans="1:14" x14ac:dyDescent="0.2">
      <c r="A673" s="3">
        <v>29</v>
      </c>
      <c r="B673" s="3">
        <v>1</v>
      </c>
      <c r="C673" s="4">
        <v>43321</v>
      </c>
      <c r="D673" s="3" t="s">
        <v>7</v>
      </c>
      <c r="E673" s="3" t="s">
        <v>8</v>
      </c>
      <c r="F673" s="3">
        <v>2</v>
      </c>
      <c r="G673" s="3">
        <v>4</v>
      </c>
      <c r="H673" s="2">
        <v>23.04</v>
      </c>
      <c r="J673" s="2">
        <v>159</v>
      </c>
      <c r="N673" s="3" t="s">
        <v>25</v>
      </c>
    </row>
    <row r="674" spans="1:14" x14ac:dyDescent="0.2">
      <c r="A674" s="3">
        <v>30</v>
      </c>
      <c r="B674" s="3">
        <v>1</v>
      </c>
      <c r="C674" s="4">
        <v>43321</v>
      </c>
      <c r="D674" s="3" t="s">
        <v>7</v>
      </c>
      <c r="E674" s="3" t="s">
        <v>8</v>
      </c>
      <c r="F674" s="3">
        <v>2</v>
      </c>
      <c r="G674" s="3">
        <v>5</v>
      </c>
      <c r="H674" s="2">
        <v>18.760000000000002</v>
      </c>
      <c r="J674" s="2">
        <v>108</v>
      </c>
      <c r="N674" s="3" t="s">
        <v>25</v>
      </c>
    </row>
    <row r="675" spans="1:14" x14ac:dyDescent="0.2">
      <c r="A675" s="3">
        <v>1</v>
      </c>
      <c r="B675" s="3">
        <v>2</v>
      </c>
      <c r="C675" s="4">
        <v>43292</v>
      </c>
      <c r="D675" s="3" t="s">
        <v>6</v>
      </c>
      <c r="E675" s="3" t="s">
        <v>9</v>
      </c>
      <c r="F675" s="3">
        <v>1</v>
      </c>
      <c r="G675" s="3">
        <v>1</v>
      </c>
      <c r="H675" s="2">
        <v>19.350000000000001</v>
      </c>
      <c r="I675" s="2"/>
      <c r="J675" s="2">
        <v>186</v>
      </c>
      <c r="N675" s="3" t="s">
        <v>25</v>
      </c>
    </row>
    <row r="676" spans="1:14" x14ac:dyDescent="0.2">
      <c r="A676" s="3">
        <v>2</v>
      </c>
      <c r="B676" s="3">
        <v>2</v>
      </c>
      <c r="C676" s="4">
        <v>43292</v>
      </c>
      <c r="D676" s="3" t="s">
        <v>6</v>
      </c>
      <c r="E676" s="3" t="s">
        <v>9</v>
      </c>
      <c r="F676" s="3">
        <v>1</v>
      </c>
      <c r="G676" s="3">
        <v>2</v>
      </c>
      <c r="H676" s="2">
        <v>17.559999999999999</v>
      </c>
      <c r="I676" s="2"/>
      <c r="J676" s="2">
        <v>154</v>
      </c>
      <c r="N676" s="3" t="s">
        <v>25</v>
      </c>
    </row>
    <row r="677" spans="1:14" x14ac:dyDescent="0.2">
      <c r="A677" s="3">
        <v>3</v>
      </c>
      <c r="B677" s="3">
        <v>2</v>
      </c>
      <c r="C677" s="4">
        <v>43292</v>
      </c>
      <c r="D677" s="3" t="s">
        <v>6</v>
      </c>
      <c r="E677" s="3" t="s">
        <v>9</v>
      </c>
      <c r="F677" s="3">
        <v>1</v>
      </c>
      <c r="G677" s="3">
        <v>3</v>
      </c>
      <c r="H677" s="2">
        <v>18.399999999999999</v>
      </c>
      <c r="I677" s="2"/>
      <c r="J677" s="2">
        <v>171</v>
      </c>
      <c r="N677" s="3" t="s">
        <v>25</v>
      </c>
    </row>
    <row r="678" spans="1:14" x14ac:dyDescent="0.2">
      <c r="A678" s="3">
        <v>4</v>
      </c>
      <c r="B678" s="3">
        <v>2</v>
      </c>
      <c r="C678" s="4">
        <v>43292</v>
      </c>
      <c r="D678" s="3" t="s">
        <v>6</v>
      </c>
      <c r="E678" s="3" t="s">
        <v>9</v>
      </c>
      <c r="F678" s="3">
        <v>1</v>
      </c>
      <c r="G678" s="3">
        <v>4</v>
      </c>
      <c r="H678" s="2">
        <v>20.329999999999998</v>
      </c>
      <c r="I678" s="2"/>
      <c r="J678" s="2">
        <v>170</v>
      </c>
      <c r="N678" s="3" t="s">
        <v>25</v>
      </c>
    </row>
    <row r="679" spans="1:14" x14ac:dyDescent="0.2">
      <c r="A679" s="3">
        <v>5</v>
      </c>
      <c r="B679" s="3">
        <v>2</v>
      </c>
      <c r="C679" s="4">
        <v>43292</v>
      </c>
      <c r="D679" s="3" t="s">
        <v>6</v>
      </c>
      <c r="E679" s="3" t="s">
        <v>9</v>
      </c>
      <c r="F679" s="3">
        <v>1</v>
      </c>
      <c r="G679" s="3">
        <v>5</v>
      </c>
      <c r="H679" s="2">
        <v>18.73</v>
      </c>
      <c r="I679" s="2"/>
      <c r="J679" s="2">
        <v>170</v>
      </c>
      <c r="N679" s="3" t="s">
        <v>25</v>
      </c>
    </row>
    <row r="680" spans="1:14" x14ac:dyDescent="0.2">
      <c r="A680" s="3">
        <v>6</v>
      </c>
      <c r="B680" s="3">
        <v>2</v>
      </c>
      <c r="C680" s="4">
        <v>43292</v>
      </c>
      <c r="D680" s="3" t="s">
        <v>6</v>
      </c>
      <c r="E680" s="3" t="s">
        <v>9</v>
      </c>
      <c r="F680" s="3">
        <v>2</v>
      </c>
      <c r="G680" s="3">
        <v>1</v>
      </c>
      <c r="H680" s="2">
        <v>18.86</v>
      </c>
      <c r="I680" s="2"/>
      <c r="J680" s="2">
        <v>150</v>
      </c>
      <c r="N680" s="3" t="s">
        <v>25</v>
      </c>
    </row>
    <row r="681" spans="1:14" x14ac:dyDescent="0.2">
      <c r="A681" s="3">
        <v>7</v>
      </c>
      <c r="B681" s="3">
        <v>2</v>
      </c>
      <c r="C681" s="4">
        <v>43292</v>
      </c>
      <c r="D681" s="3" t="s">
        <v>6</v>
      </c>
      <c r="E681" s="3" t="s">
        <v>9</v>
      </c>
      <c r="F681" s="3">
        <v>2</v>
      </c>
      <c r="G681" s="3">
        <v>2</v>
      </c>
      <c r="H681" s="2">
        <v>17.14</v>
      </c>
      <c r="I681" s="2"/>
      <c r="J681" s="2">
        <v>148</v>
      </c>
      <c r="N681" s="3" t="s">
        <v>25</v>
      </c>
    </row>
    <row r="682" spans="1:14" x14ac:dyDescent="0.2">
      <c r="A682" s="3">
        <v>8</v>
      </c>
      <c r="B682" s="3">
        <v>2</v>
      </c>
      <c r="C682" s="4">
        <v>43292</v>
      </c>
      <c r="D682" s="3" t="s">
        <v>6</v>
      </c>
      <c r="E682" s="3" t="s">
        <v>9</v>
      </c>
      <c r="F682" s="3">
        <v>2</v>
      </c>
      <c r="G682" s="3">
        <v>3</v>
      </c>
      <c r="H682" s="2">
        <v>20.18</v>
      </c>
      <c r="I682" s="2"/>
      <c r="J682" s="2">
        <v>162</v>
      </c>
      <c r="N682" s="3" t="s">
        <v>25</v>
      </c>
    </row>
    <row r="683" spans="1:14" x14ac:dyDescent="0.2">
      <c r="A683" s="3">
        <v>9</v>
      </c>
      <c r="B683" s="3">
        <v>2</v>
      </c>
      <c r="C683" s="4">
        <v>43292</v>
      </c>
      <c r="D683" s="3" t="s">
        <v>6</v>
      </c>
      <c r="E683" s="3" t="s">
        <v>9</v>
      </c>
      <c r="F683" s="3">
        <v>2</v>
      </c>
      <c r="G683" s="3">
        <v>4</v>
      </c>
      <c r="H683" s="2">
        <v>17.38</v>
      </c>
      <c r="I683" s="2"/>
      <c r="J683" s="2">
        <v>177</v>
      </c>
      <c r="N683" s="3" t="s">
        <v>25</v>
      </c>
    </row>
    <row r="684" spans="1:14" x14ac:dyDescent="0.2">
      <c r="A684" s="3">
        <v>10</v>
      </c>
      <c r="B684" s="3">
        <v>2</v>
      </c>
      <c r="C684" s="4">
        <v>43292</v>
      </c>
      <c r="D684" s="3" t="s">
        <v>6</v>
      </c>
      <c r="E684" s="3" t="s">
        <v>9</v>
      </c>
      <c r="F684" s="3">
        <v>2</v>
      </c>
      <c r="G684" s="3">
        <v>5</v>
      </c>
      <c r="H684" s="2">
        <v>17.22</v>
      </c>
      <c r="I684" s="2"/>
      <c r="J684" s="2">
        <v>150</v>
      </c>
      <c r="N684" s="3" t="s">
        <v>25</v>
      </c>
    </row>
    <row r="685" spans="1:14" x14ac:dyDescent="0.2">
      <c r="A685" s="3">
        <v>11</v>
      </c>
      <c r="B685" s="3">
        <v>2</v>
      </c>
      <c r="C685" s="4">
        <v>43292</v>
      </c>
      <c r="D685" s="3" t="s">
        <v>6</v>
      </c>
      <c r="E685" s="3" t="s">
        <v>9</v>
      </c>
      <c r="F685" s="3">
        <v>3</v>
      </c>
      <c r="G685" s="3">
        <v>1</v>
      </c>
      <c r="H685" s="2">
        <v>19.78</v>
      </c>
      <c r="I685" s="2"/>
      <c r="J685" s="2">
        <v>111</v>
      </c>
      <c r="N685" s="3" t="s">
        <v>25</v>
      </c>
    </row>
    <row r="686" spans="1:14" x14ac:dyDescent="0.2">
      <c r="A686" s="3">
        <v>12</v>
      </c>
      <c r="B686" s="3">
        <v>2</v>
      </c>
      <c r="C686" s="4">
        <v>43292</v>
      </c>
      <c r="D686" s="3" t="s">
        <v>6</v>
      </c>
      <c r="E686" s="3" t="s">
        <v>9</v>
      </c>
      <c r="F686" s="3">
        <v>3</v>
      </c>
      <c r="G686" s="3">
        <v>2</v>
      </c>
      <c r="H686" s="2">
        <v>19.16</v>
      </c>
      <c r="I686" s="2"/>
      <c r="J686" s="2">
        <v>130</v>
      </c>
      <c r="N686" s="3" t="s">
        <v>25</v>
      </c>
    </row>
    <row r="687" spans="1:14" x14ac:dyDescent="0.2">
      <c r="A687" s="3">
        <v>13</v>
      </c>
      <c r="B687" s="3">
        <v>2</v>
      </c>
      <c r="C687" s="4">
        <v>43292</v>
      </c>
      <c r="D687" s="3" t="s">
        <v>6</v>
      </c>
      <c r="E687" s="3" t="s">
        <v>9</v>
      </c>
      <c r="F687" s="3">
        <v>3</v>
      </c>
      <c r="G687" s="3">
        <v>3</v>
      </c>
      <c r="H687" s="2">
        <v>18.79</v>
      </c>
      <c r="I687" s="2"/>
      <c r="J687" s="2">
        <v>155</v>
      </c>
      <c r="N687" s="3" t="s">
        <v>25</v>
      </c>
    </row>
    <row r="688" spans="1:14" x14ac:dyDescent="0.2">
      <c r="A688" s="3">
        <v>14</v>
      </c>
      <c r="B688" s="3">
        <v>2</v>
      </c>
      <c r="C688" s="4">
        <v>43292</v>
      </c>
      <c r="D688" s="3" t="s">
        <v>6</v>
      </c>
      <c r="E688" s="3" t="s">
        <v>9</v>
      </c>
      <c r="F688" s="3">
        <v>3</v>
      </c>
      <c r="G688" s="3">
        <v>4</v>
      </c>
      <c r="H688" s="2">
        <v>18.399999999999999</v>
      </c>
      <c r="I688" s="2"/>
      <c r="J688" s="2">
        <v>153</v>
      </c>
      <c r="N688" s="3" t="s">
        <v>25</v>
      </c>
    </row>
    <row r="689" spans="1:14" x14ac:dyDescent="0.2">
      <c r="A689" s="3">
        <v>15</v>
      </c>
      <c r="B689" s="3">
        <v>2</v>
      </c>
      <c r="C689" s="4">
        <v>43292</v>
      </c>
      <c r="D689" s="3" t="s">
        <v>6</v>
      </c>
      <c r="E689" s="3" t="s">
        <v>9</v>
      </c>
      <c r="F689" s="3">
        <v>3</v>
      </c>
      <c r="G689" s="3">
        <v>5</v>
      </c>
      <c r="H689" s="2">
        <v>17.28</v>
      </c>
      <c r="I689" s="2"/>
      <c r="J689" s="2">
        <v>149</v>
      </c>
      <c r="N689" s="3" t="s">
        <v>25</v>
      </c>
    </row>
    <row r="690" spans="1:14" x14ac:dyDescent="0.2">
      <c r="A690" s="3">
        <v>16</v>
      </c>
      <c r="B690" s="3">
        <v>2</v>
      </c>
      <c r="C690" s="4">
        <v>43292</v>
      </c>
      <c r="D690" s="3" t="s">
        <v>6</v>
      </c>
      <c r="E690" s="3" t="s">
        <v>9</v>
      </c>
      <c r="F690" s="3">
        <v>4</v>
      </c>
      <c r="G690" s="3">
        <v>1</v>
      </c>
      <c r="H690" s="2">
        <v>17.899999999999999</v>
      </c>
      <c r="I690" s="2"/>
      <c r="J690" s="2">
        <v>107</v>
      </c>
      <c r="N690" s="3" t="s">
        <v>25</v>
      </c>
    </row>
    <row r="691" spans="1:14" x14ac:dyDescent="0.2">
      <c r="A691" s="3">
        <v>17</v>
      </c>
      <c r="B691" s="3">
        <v>2</v>
      </c>
      <c r="C691" s="4">
        <v>43292</v>
      </c>
      <c r="D691" s="3" t="s">
        <v>6</v>
      </c>
      <c r="E691" s="3" t="s">
        <v>9</v>
      </c>
      <c r="F691" s="3">
        <v>4</v>
      </c>
      <c r="G691" s="3">
        <v>2</v>
      </c>
      <c r="H691" s="2">
        <v>19.18</v>
      </c>
      <c r="I691" s="2"/>
      <c r="J691" s="2">
        <v>163</v>
      </c>
      <c r="N691" s="3" t="s">
        <v>25</v>
      </c>
    </row>
    <row r="692" spans="1:14" x14ac:dyDescent="0.2">
      <c r="A692" s="3">
        <v>18</v>
      </c>
      <c r="B692" s="3">
        <v>2</v>
      </c>
      <c r="C692" s="4">
        <v>43292</v>
      </c>
      <c r="D692" s="3" t="s">
        <v>6</v>
      </c>
      <c r="E692" s="3" t="s">
        <v>9</v>
      </c>
      <c r="F692" s="3">
        <v>4</v>
      </c>
      <c r="G692" s="3">
        <v>3</v>
      </c>
      <c r="H692" s="2">
        <v>18.09</v>
      </c>
      <c r="I692" s="2"/>
      <c r="J692" s="2">
        <v>159</v>
      </c>
      <c r="N692" s="3" t="s">
        <v>25</v>
      </c>
    </row>
    <row r="693" spans="1:14" x14ac:dyDescent="0.2">
      <c r="A693" s="3">
        <v>19</v>
      </c>
      <c r="B693" s="3">
        <v>2</v>
      </c>
      <c r="C693" s="4">
        <v>43292</v>
      </c>
      <c r="D693" s="3" t="s">
        <v>6</v>
      </c>
      <c r="E693" s="3" t="s">
        <v>9</v>
      </c>
      <c r="F693" s="3">
        <v>4</v>
      </c>
      <c r="G693" s="3">
        <v>4</v>
      </c>
      <c r="H693" s="2">
        <v>18.84</v>
      </c>
      <c r="I693" s="2"/>
      <c r="J693" s="2">
        <v>195</v>
      </c>
      <c r="N693" s="3" t="s">
        <v>25</v>
      </c>
    </row>
    <row r="694" spans="1:14" x14ac:dyDescent="0.2">
      <c r="A694" s="3">
        <v>20</v>
      </c>
      <c r="B694" s="3">
        <v>2</v>
      </c>
      <c r="C694" s="4">
        <v>43292</v>
      </c>
      <c r="D694" s="3" t="s">
        <v>6</v>
      </c>
      <c r="E694" s="3" t="s">
        <v>9</v>
      </c>
      <c r="F694" s="3">
        <v>4</v>
      </c>
      <c r="G694" s="3">
        <v>5</v>
      </c>
      <c r="H694" s="2">
        <v>17.78</v>
      </c>
      <c r="I694" s="2"/>
      <c r="J694" s="2">
        <v>187</v>
      </c>
      <c r="N694" s="3" t="s">
        <v>25</v>
      </c>
    </row>
    <row r="695" spans="1:14" x14ac:dyDescent="0.2">
      <c r="A695" s="3">
        <v>21</v>
      </c>
      <c r="B695" s="3">
        <v>2</v>
      </c>
      <c r="C695" s="4">
        <v>43292</v>
      </c>
      <c r="D695" s="3" t="s">
        <v>6</v>
      </c>
      <c r="E695" s="3" t="s">
        <v>8</v>
      </c>
      <c r="F695" s="3">
        <v>1</v>
      </c>
      <c r="G695" s="3">
        <v>1</v>
      </c>
      <c r="H695" s="2">
        <v>17.579999999999998</v>
      </c>
      <c r="I695" s="2"/>
      <c r="J695" s="2">
        <v>105</v>
      </c>
      <c r="N695" s="3" t="s">
        <v>25</v>
      </c>
    </row>
    <row r="696" spans="1:14" x14ac:dyDescent="0.2">
      <c r="A696" s="3">
        <v>22</v>
      </c>
      <c r="B696" s="3">
        <v>2</v>
      </c>
      <c r="C696" s="4">
        <v>43292</v>
      </c>
      <c r="D696" s="3" t="s">
        <v>6</v>
      </c>
      <c r="E696" s="3" t="s">
        <v>8</v>
      </c>
      <c r="F696" s="3">
        <v>1</v>
      </c>
      <c r="G696" s="3">
        <v>2</v>
      </c>
      <c r="H696" s="2">
        <v>19.989999999999998</v>
      </c>
      <c r="I696" s="2"/>
      <c r="J696" s="2">
        <v>133</v>
      </c>
      <c r="N696" s="3" t="s">
        <v>25</v>
      </c>
    </row>
    <row r="697" spans="1:14" x14ac:dyDescent="0.2">
      <c r="A697" s="3">
        <v>23</v>
      </c>
      <c r="B697" s="3">
        <v>2</v>
      </c>
      <c r="C697" s="4">
        <v>43292</v>
      </c>
      <c r="D697" s="3" t="s">
        <v>6</v>
      </c>
      <c r="E697" s="3" t="s">
        <v>8</v>
      </c>
      <c r="F697" s="3">
        <v>1</v>
      </c>
      <c r="G697" s="3">
        <v>3</v>
      </c>
      <c r="H697" s="2">
        <v>18.82</v>
      </c>
      <c r="I697" s="2"/>
      <c r="J697" s="2">
        <v>151</v>
      </c>
      <c r="N697" s="3" t="s">
        <v>25</v>
      </c>
    </row>
    <row r="698" spans="1:14" x14ac:dyDescent="0.2">
      <c r="A698" s="3">
        <v>24</v>
      </c>
      <c r="B698" s="3">
        <v>2</v>
      </c>
      <c r="C698" s="4">
        <v>43292</v>
      </c>
      <c r="D698" s="3" t="s">
        <v>6</v>
      </c>
      <c r="E698" s="3" t="s">
        <v>8</v>
      </c>
      <c r="F698" s="3">
        <v>1</v>
      </c>
      <c r="G698" s="3">
        <v>4</v>
      </c>
      <c r="H698" s="2">
        <v>17.190000000000001</v>
      </c>
      <c r="I698" s="2"/>
      <c r="J698" s="2">
        <v>181</v>
      </c>
      <c r="N698" s="3" t="s">
        <v>25</v>
      </c>
    </row>
    <row r="699" spans="1:14" x14ac:dyDescent="0.2">
      <c r="A699" s="3">
        <v>25</v>
      </c>
      <c r="B699" s="3">
        <v>2</v>
      </c>
      <c r="C699" s="4">
        <v>43292</v>
      </c>
      <c r="D699" s="3" t="s">
        <v>6</v>
      </c>
      <c r="E699" s="3" t="s">
        <v>8</v>
      </c>
      <c r="F699" s="3">
        <v>1</v>
      </c>
      <c r="G699" s="3">
        <v>5</v>
      </c>
      <c r="H699" s="2">
        <v>20.83</v>
      </c>
      <c r="I699" s="2"/>
      <c r="J699" s="2">
        <v>173</v>
      </c>
      <c r="N699" s="3" t="s">
        <v>25</v>
      </c>
    </row>
    <row r="700" spans="1:14" x14ac:dyDescent="0.2">
      <c r="A700" s="3">
        <v>26</v>
      </c>
      <c r="B700" s="3">
        <v>2</v>
      </c>
      <c r="C700" s="4">
        <v>43292</v>
      </c>
      <c r="D700" s="3" t="s">
        <v>6</v>
      </c>
      <c r="E700" s="3" t="s">
        <v>8</v>
      </c>
      <c r="F700" s="3">
        <v>2</v>
      </c>
      <c r="G700" s="3">
        <v>1</v>
      </c>
      <c r="H700" s="2">
        <v>18.84</v>
      </c>
      <c r="I700" s="2"/>
      <c r="J700" s="2">
        <v>81</v>
      </c>
      <c r="N700" s="3" t="s">
        <v>25</v>
      </c>
    </row>
    <row r="701" spans="1:14" x14ac:dyDescent="0.2">
      <c r="A701" s="3">
        <v>27</v>
      </c>
      <c r="B701" s="3">
        <v>2</v>
      </c>
      <c r="C701" s="4">
        <v>43292</v>
      </c>
      <c r="D701" s="3" t="s">
        <v>6</v>
      </c>
      <c r="E701" s="3" t="s">
        <v>8</v>
      </c>
      <c r="F701" s="3">
        <v>2</v>
      </c>
      <c r="G701" s="3">
        <v>2</v>
      </c>
      <c r="H701" s="2">
        <v>18.28</v>
      </c>
      <c r="I701" s="2"/>
      <c r="J701" s="2">
        <v>109</v>
      </c>
      <c r="N701" s="3" t="s">
        <v>25</v>
      </c>
    </row>
    <row r="702" spans="1:14" x14ac:dyDescent="0.2">
      <c r="A702" s="3">
        <v>28</v>
      </c>
      <c r="B702" s="3">
        <v>2</v>
      </c>
      <c r="C702" s="4">
        <v>43292</v>
      </c>
      <c r="D702" s="3" t="s">
        <v>6</v>
      </c>
      <c r="E702" s="3" t="s">
        <v>8</v>
      </c>
      <c r="F702" s="3">
        <v>2</v>
      </c>
      <c r="G702" s="3">
        <v>3</v>
      </c>
      <c r="H702" s="2">
        <v>18.71</v>
      </c>
      <c r="I702" s="2"/>
      <c r="J702" s="2">
        <v>106</v>
      </c>
      <c r="N702" s="3" t="s">
        <v>25</v>
      </c>
    </row>
    <row r="703" spans="1:14" x14ac:dyDescent="0.2">
      <c r="A703" s="3">
        <v>29</v>
      </c>
      <c r="B703" s="3">
        <v>2</v>
      </c>
      <c r="C703" s="4">
        <v>43292</v>
      </c>
      <c r="D703" s="3" t="s">
        <v>6</v>
      </c>
      <c r="E703" s="3" t="s">
        <v>8</v>
      </c>
      <c r="F703" s="3">
        <v>2</v>
      </c>
      <c r="G703" s="3">
        <v>4</v>
      </c>
      <c r="H703" s="2">
        <v>18.09</v>
      </c>
      <c r="I703" s="2"/>
      <c r="J703" s="2">
        <v>167</v>
      </c>
      <c r="N703" s="3" t="s">
        <v>25</v>
      </c>
    </row>
    <row r="704" spans="1:14" x14ac:dyDescent="0.2">
      <c r="A704" s="3">
        <v>30</v>
      </c>
      <c r="B704" s="3">
        <v>2</v>
      </c>
      <c r="C704" s="4">
        <v>43292</v>
      </c>
      <c r="D704" s="3" t="s">
        <v>6</v>
      </c>
      <c r="E704" s="3" t="s">
        <v>8</v>
      </c>
      <c r="F704" s="3">
        <v>2</v>
      </c>
      <c r="G704" s="3">
        <v>5</v>
      </c>
      <c r="H704" s="2">
        <v>18.079999999999998</v>
      </c>
      <c r="I704" s="2"/>
      <c r="J704" s="2">
        <v>132</v>
      </c>
      <c r="N704" s="3" t="s">
        <v>25</v>
      </c>
    </row>
    <row r="705" spans="1:14" x14ac:dyDescent="0.2">
      <c r="A705" s="3">
        <v>31</v>
      </c>
      <c r="B705" s="3">
        <v>2</v>
      </c>
      <c r="C705" s="4">
        <v>43292</v>
      </c>
      <c r="D705" s="3" t="s">
        <v>6</v>
      </c>
      <c r="E705" s="3" t="s">
        <v>8</v>
      </c>
      <c r="F705" s="3">
        <v>3</v>
      </c>
      <c r="G705" s="3">
        <v>1</v>
      </c>
      <c r="H705" s="2">
        <v>19.579999999999998</v>
      </c>
      <c r="I705" s="2"/>
      <c r="J705" s="2">
        <v>123</v>
      </c>
      <c r="N705" s="3" t="s">
        <v>25</v>
      </c>
    </row>
    <row r="706" spans="1:14" x14ac:dyDescent="0.2">
      <c r="A706" s="3">
        <v>32</v>
      </c>
      <c r="B706" s="3">
        <v>2</v>
      </c>
      <c r="C706" s="4">
        <v>43292</v>
      </c>
      <c r="D706" s="3" t="s">
        <v>6</v>
      </c>
      <c r="E706" s="3" t="s">
        <v>8</v>
      </c>
      <c r="F706" s="3">
        <v>3</v>
      </c>
      <c r="G706" s="3">
        <v>2</v>
      </c>
      <c r="H706" s="2">
        <v>19.98</v>
      </c>
      <c r="I706" s="2"/>
      <c r="J706" s="2">
        <v>149</v>
      </c>
      <c r="N706" s="3" t="s">
        <v>25</v>
      </c>
    </row>
    <row r="707" spans="1:14" x14ac:dyDescent="0.2">
      <c r="A707" s="3">
        <v>33</v>
      </c>
      <c r="B707" s="3">
        <v>2</v>
      </c>
      <c r="C707" s="4">
        <v>43292</v>
      </c>
      <c r="D707" s="3" t="s">
        <v>6</v>
      </c>
      <c r="E707" s="3" t="s">
        <v>8</v>
      </c>
      <c r="F707" s="3">
        <v>3</v>
      </c>
      <c r="G707" s="3">
        <v>3</v>
      </c>
      <c r="H707" s="2">
        <v>20.05</v>
      </c>
      <c r="I707" s="2"/>
      <c r="J707" s="2">
        <v>144</v>
      </c>
      <c r="N707" s="3" t="s">
        <v>25</v>
      </c>
    </row>
    <row r="708" spans="1:14" x14ac:dyDescent="0.2">
      <c r="A708" s="3">
        <v>34</v>
      </c>
      <c r="B708" s="3">
        <v>2</v>
      </c>
      <c r="C708" s="4">
        <v>43292</v>
      </c>
      <c r="D708" s="3" t="s">
        <v>6</v>
      </c>
      <c r="E708" s="3" t="s">
        <v>8</v>
      </c>
      <c r="F708" s="3">
        <v>3</v>
      </c>
      <c r="G708" s="3">
        <v>4</v>
      </c>
      <c r="H708" s="2">
        <v>18.309999999999999</v>
      </c>
      <c r="I708" s="2"/>
      <c r="J708" s="2">
        <v>173</v>
      </c>
      <c r="N708" s="3" t="s">
        <v>25</v>
      </c>
    </row>
    <row r="709" spans="1:14" x14ac:dyDescent="0.2">
      <c r="A709" s="3">
        <v>35</v>
      </c>
      <c r="B709" s="3">
        <v>2</v>
      </c>
      <c r="C709" s="4">
        <v>43292</v>
      </c>
      <c r="D709" s="3" t="s">
        <v>6</v>
      </c>
      <c r="E709" s="3" t="s">
        <v>8</v>
      </c>
      <c r="F709" s="3">
        <v>3</v>
      </c>
      <c r="G709" s="3">
        <v>5</v>
      </c>
      <c r="H709" s="2">
        <v>17.8</v>
      </c>
      <c r="I709" s="2"/>
      <c r="J709" s="2">
        <v>18</v>
      </c>
      <c r="N709" s="3" t="s">
        <v>25</v>
      </c>
    </row>
    <row r="710" spans="1:14" x14ac:dyDescent="0.2">
      <c r="A710" s="3">
        <v>1</v>
      </c>
      <c r="B710" s="3">
        <v>2</v>
      </c>
      <c r="C710" s="4">
        <v>43299</v>
      </c>
      <c r="D710" s="3" t="s">
        <v>6</v>
      </c>
      <c r="E710" s="3" t="s">
        <v>9</v>
      </c>
      <c r="F710" s="3">
        <v>1</v>
      </c>
      <c r="G710" s="3">
        <v>1</v>
      </c>
      <c r="H710" s="2">
        <v>19.059999999999999</v>
      </c>
      <c r="I710" s="2"/>
      <c r="J710" s="2">
        <v>100</v>
      </c>
      <c r="N710" s="3" t="s">
        <v>25</v>
      </c>
    </row>
    <row r="711" spans="1:14" x14ac:dyDescent="0.2">
      <c r="A711" s="3">
        <v>2</v>
      </c>
      <c r="B711" s="3">
        <v>2</v>
      </c>
      <c r="C711" s="4">
        <v>43299</v>
      </c>
      <c r="D711" s="3" t="s">
        <v>6</v>
      </c>
      <c r="E711" s="3" t="s">
        <v>9</v>
      </c>
      <c r="F711" s="3">
        <v>1</v>
      </c>
      <c r="G711" s="3">
        <v>2</v>
      </c>
      <c r="H711" s="2">
        <v>19.100000000000001</v>
      </c>
      <c r="I711" s="2"/>
      <c r="J711" s="2">
        <v>183</v>
      </c>
      <c r="N711" s="3" t="s">
        <v>25</v>
      </c>
    </row>
    <row r="712" spans="1:14" x14ac:dyDescent="0.2">
      <c r="A712" s="3">
        <v>3</v>
      </c>
      <c r="B712" s="3">
        <v>2</v>
      </c>
      <c r="C712" s="4">
        <v>43299</v>
      </c>
      <c r="D712" s="3" t="s">
        <v>6</v>
      </c>
      <c r="E712" s="3" t="s">
        <v>9</v>
      </c>
      <c r="F712" s="3">
        <v>1</v>
      </c>
      <c r="G712" s="3">
        <v>3</v>
      </c>
      <c r="H712" s="2">
        <v>18.59</v>
      </c>
      <c r="I712" s="2"/>
      <c r="J712" s="2">
        <v>249</v>
      </c>
      <c r="N712" s="3" t="s">
        <v>25</v>
      </c>
    </row>
    <row r="713" spans="1:14" x14ac:dyDescent="0.2">
      <c r="A713" s="3">
        <v>4</v>
      </c>
      <c r="B713" s="3">
        <v>2</v>
      </c>
      <c r="C713" s="4">
        <v>43299</v>
      </c>
      <c r="D713" s="3" t="s">
        <v>6</v>
      </c>
      <c r="E713" s="3" t="s">
        <v>9</v>
      </c>
      <c r="F713" s="3">
        <v>1</v>
      </c>
      <c r="G713" s="3">
        <v>4</v>
      </c>
      <c r="H713" s="2">
        <v>20.92</v>
      </c>
      <c r="I713" s="2"/>
      <c r="J713" s="2">
        <v>148</v>
      </c>
      <c r="N713" s="3" t="s">
        <v>25</v>
      </c>
    </row>
    <row r="714" spans="1:14" x14ac:dyDescent="0.2">
      <c r="A714" s="3">
        <v>5</v>
      </c>
      <c r="B714" s="3">
        <v>2</v>
      </c>
      <c r="C714" s="4">
        <v>43299</v>
      </c>
      <c r="D714" s="3" t="s">
        <v>6</v>
      </c>
      <c r="E714" s="3" t="s">
        <v>9</v>
      </c>
      <c r="F714" s="3">
        <v>1</v>
      </c>
      <c r="G714" s="3">
        <v>5</v>
      </c>
      <c r="H714" s="2">
        <v>18.87</v>
      </c>
      <c r="I714" s="2"/>
      <c r="J714" s="2">
        <v>154</v>
      </c>
      <c r="N714" s="3" t="s">
        <v>25</v>
      </c>
    </row>
    <row r="715" spans="1:14" x14ac:dyDescent="0.2">
      <c r="A715" s="3">
        <v>6</v>
      </c>
      <c r="B715" s="3">
        <v>2</v>
      </c>
      <c r="C715" s="4">
        <v>43299</v>
      </c>
      <c r="D715" s="3" t="s">
        <v>6</v>
      </c>
      <c r="E715" s="3" t="s">
        <v>9</v>
      </c>
      <c r="F715" s="3">
        <v>2</v>
      </c>
      <c r="G715" s="3">
        <v>1</v>
      </c>
      <c r="H715" s="2">
        <v>19.89</v>
      </c>
      <c r="I715" s="2"/>
      <c r="J715" s="2">
        <v>197</v>
      </c>
      <c r="N715" s="3" t="s">
        <v>25</v>
      </c>
    </row>
    <row r="716" spans="1:14" x14ac:dyDescent="0.2">
      <c r="A716" s="3">
        <v>7</v>
      </c>
      <c r="B716" s="3">
        <v>2</v>
      </c>
      <c r="C716" s="4">
        <v>43299</v>
      </c>
      <c r="D716" s="3" t="s">
        <v>6</v>
      </c>
      <c r="E716" s="3" t="s">
        <v>9</v>
      </c>
      <c r="F716" s="3">
        <v>2</v>
      </c>
      <c r="G716" s="3">
        <v>2</v>
      </c>
      <c r="H716" s="2">
        <v>18.190000000000001</v>
      </c>
      <c r="I716" s="2"/>
      <c r="J716" s="2">
        <v>123</v>
      </c>
      <c r="N716" s="3" t="s">
        <v>25</v>
      </c>
    </row>
    <row r="717" spans="1:14" x14ac:dyDescent="0.2">
      <c r="A717" s="3">
        <v>8</v>
      </c>
      <c r="B717" s="3">
        <v>2</v>
      </c>
      <c r="C717" s="4">
        <v>43299</v>
      </c>
      <c r="D717" s="3" t="s">
        <v>6</v>
      </c>
      <c r="E717" s="3" t="s">
        <v>9</v>
      </c>
      <c r="F717" s="3">
        <v>2</v>
      </c>
      <c r="G717" s="3">
        <v>3</v>
      </c>
      <c r="H717" s="2">
        <v>21.58</v>
      </c>
      <c r="I717" s="2"/>
      <c r="J717" s="2">
        <v>214</v>
      </c>
      <c r="N717" s="3" t="s">
        <v>25</v>
      </c>
    </row>
    <row r="718" spans="1:14" x14ac:dyDescent="0.2">
      <c r="A718" s="3">
        <v>9</v>
      </c>
      <c r="B718" s="3">
        <v>2</v>
      </c>
      <c r="C718" s="4">
        <v>43299</v>
      </c>
      <c r="D718" s="3" t="s">
        <v>6</v>
      </c>
      <c r="E718" s="3" t="s">
        <v>9</v>
      </c>
      <c r="F718" s="3">
        <v>2</v>
      </c>
      <c r="G718" s="3">
        <v>4</v>
      </c>
      <c r="H718" s="2">
        <v>19.48</v>
      </c>
      <c r="I718" s="2"/>
      <c r="J718" s="2">
        <v>198</v>
      </c>
      <c r="N718" s="3" t="s">
        <v>25</v>
      </c>
    </row>
    <row r="719" spans="1:14" x14ac:dyDescent="0.2">
      <c r="A719" s="3">
        <v>10</v>
      </c>
      <c r="B719" s="3">
        <v>2</v>
      </c>
      <c r="C719" s="4">
        <v>43299</v>
      </c>
      <c r="D719" s="3" t="s">
        <v>6</v>
      </c>
      <c r="E719" s="3" t="s">
        <v>9</v>
      </c>
      <c r="F719" s="3">
        <v>2</v>
      </c>
      <c r="G719" s="3">
        <v>5</v>
      </c>
      <c r="H719" s="2">
        <v>18.440000000000001</v>
      </c>
      <c r="I719" s="2"/>
      <c r="J719" s="2">
        <v>141</v>
      </c>
      <c r="N719" s="3" t="s">
        <v>25</v>
      </c>
    </row>
    <row r="720" spans="1:14" x14ac:dyDescent="0.2">
      <c r="A720" s="3">
        <v>11</v>
      </c>
      <c r="B720" s="3">
        <v>2</v>
      </c>
      <c r="C720" s="4">
        <v>43299</v>
      </c>
      <c r="D720" s="3" t="s">
        <v>6</v>
      </c>
      <c r="E720" s="3" t="s">
        <v>9</v>
      </c>
      <c r="F720" s="3">
        <v>3</v>
      </c>
      <c r="G720" s="3">
        <v>1</v>
      </c>
      <c r="H720" s="2">
        <v>19.88</v>
      </c>
      <c r="I720" s="2"/>
      <c r="J720" s="2">
        <v>100</v>
      </c>
      <c r="N720" s="3" t="s">
        <v>25</v>
      </c>
    </row>
    <row r="721" spans="1:14" x14ac:dyDescent="0.2">
      <c r="A721" s="3">
        <v>12</v>
      </c>
      <c r="B721" s="3">
        <v>2</v>
      </c>
      <c r="C721" s="4">
        <v>43299</v>
      </c>
      <c r="D721" s="3" t="s">
        <v>6</v>
      </c>
      <c r="E721" s="3" t="s">
        <v>9</v>
      </c>
      <c r="F721" s="3">
        <v>3</v>
      </c>
      <c r="G721" s="3">
        <v>2</v>
      </c>
      <c r="H721" s="2">
        <v>21.71</v>
      </c>
      <c r="I721" s="2"/>
      <c r="J721" s="2">
        <v>146</v>
      </c>
      <c r="N721" s="3" t="s">
        <v>25</v>
      </c>
    </row>
    <row r="722" spans="1:14" x14ac:dyDescent="0.2">
      <c r="A722" s="3">
        <v>13</v>
      </c>
      <c r="B722" s="3">
        <v>2</v>
      </c>
      <c r="C722" s="4">
        <v>43299</v>
      </c>
      <c r="D722" s="3" t="s">
        <v>6</v>
      </c>
      <c r="E722" s="3" t="s">
        <v>9</v>
      </c>
      <c r="F722" s="3">
        <v>3</v>
      </c>
      <c r="G722" s="3">
        <v>3</v>
      </c>
      <c r="H722" s="2">
        <v>19.93</v>
      </c>
      <c r="I722" s="2"/>
      <c r="J722" s="2">
        <v>116</v>
      </c>
      <c r="N722" s="3" t="s">
        <v>25</v>
      </c>
    </row>
    <row r="723" spans="1:14" x14ac:dyDescent="0.2">
      <c r="A723" s="3">
        <v>14</v>
      </c>
      <c r="B723" s="3">
        <v>2</v>
      </c>
      <c r="C723" s="4">
        <v>43299</v>
      </c>
      <c r="D723" s="3" t="s">
        <v>6</v>
      </c>
      <c r="E723" s="3" t="s">
        <v>9</v>
      </c>
      <c r="F723" s="3">
        <v>3</v>
      </c>
      <c r="G723" s="3">
        <v>4</v>
      </c>
      <c r="H723" s="2">
        <v>22.22</v>
      </c>
      <c r="I723" s="2"/>
      <c r="J723" s="2">
        <v>172</v>
      </c>
      <c r="N723" s="3" t="s">
        <v>25</v>
      </c>
    </row>
    <row r="724" spans="1:14" x14ac:dyDescent="0.2">
      <c r="A724" s="3">
        <v>15</v>
      </c>
      <c r="B724" s="3">
        <v>2</v>
      </c>
      <c r="C724" s="4">
        <v>43299</v>
      </c>
      <c r="D724" s="3" t="s">
        <v>6</v>
      </c>
      <c r="E724" s="3" t="s">
        <v>9</v>
      </c>
      <c r="F724" s="3">
        <v>3</v>
      </c>
      <c r="G724" s="3">
        <v>5</v>
      </c>
      <c r="H724" s="2">
        <v>17.23</v>
      </c>
      <c r="I724" s="2"/>
      <c r="J724" s="2">
        <v>176</v>
      </c>
      <c r="N724" s="3" t="s">
        <v>25</v>
      </c>
    </row>
    <row r="725" spans="1:14" x14ac:dyDescent="0.2">
      <c r="A725" s="3">
        <v>16</v>
      </c>
      <c r="B725" s="3">
        <v>2</v>
      </c>
      <c r="C725" s="4">
        <v>43299</v>
      </c>
      <c r="D725" s="3" t="s">
        <v>6</v>
      </c>
      <c r="E725" s="3" t="s">
        <v>9</v>
      </c>
      <c r="F725" s="3">
        <v>4</v>
      </c>
      <c r="G725" s="3">
        <v>1</v>
      </c>
      <c r="H725" s="2">
        <v>19.29</v>
      </c>
      <c r="I725" s="2"/>
      <c r="J725" s="2">
        <v>99</v>
      </c>
      <c r="N725" s="3" t="s">
        <v>25</v>
      </c>
    </row>
    <row r="726" spans="1:14" x14ac:dyDescent="0.2">
      <c r="A726" s="3">
        <v>17</v>
      </c>
      <c r="B726" s="3">
        <v>2</v>
      </c>
      <c r="C726" s="4">
        <v>43299</v>
      </c>
      <c r="D726" s="3" t="s">
        <v>6</v>
      </c>
      <c r="E726" s="3" t="s">
        <v>9</v>
      </c>
      <c r="F726" s="3">
        <v>4</v>
      </c>
      <c r="G726" s="3">
        <v>2</v>
      </c>
      <c r="H726" s="2">
        <v>18.88</v>
      </c>
      <c r="I726" s="2"/>
      <c r="J726" s="2">
        <v>170</v>
      </c>
      <c r="N726" s="3" t="s">
        <v>25</v>
      </c>
    </row>
    <row r="727" spans="1:14" x14ac:dyDescent="0.2">
      <c r="A727" s="3">
        <v>18</v>
      </c>
      <c r="B727" s="3">
        <v>2</v>
      </c>
      <c r="C727" s="4">
        <v>43299</v>
      </c>
      <c r="D727" s="3" t="s">
        <v>6</v>
      </c>
      <c r="E727" s="3" t="s">
        <v>9</v>
      </c>
      <c r="F727" s="3">
        <v>4</v>
      </c>
      <c r="G727" s="3">
        <v>3</v>
      </c>
      <c r="H727" s="2">
        <v>18.34</v>
      </c>
      <c r="I727" s="2"/>
      <c r="J727" s="2">
        <v>147</v>
      </c>
      <c r="N727" s="3" t="s">
        <v>25</v>
      </c>
    </row>
    <row r="728" spans="1:14" x14ac:dyDescent="0.2">
      <c r="A728" s="3">
        <v>19</v>
      </c>
      <c r="B728" s="3">
        <v>2</v>
      </c>
      <c r="C728" s="4">
        <v>43299</v>
      </c>
      <c r="D728" s="3" t="s">
        <v>6</v>
      </c>
      <c r="E728" s="3" t="s">
        <v>9</v>
      </c>
      <c r="F728" s="3">
        <v>4</v>
      </c>
      <c r="G728" s="3">
        <v>4</v>
      </c>
      <c r="H728" s="2">
        <v>19.63</v>
      </c>
      <c r="I728" s="2"/>
      <c r="J728" s="2">
        <v>188</v>
      </c>
      <c r="N728" s="3" t="s">
        <v>25</v>
      </c>
    </row>
    <row r="729" spans="1:14" x14ac:dyDescent="0.2">
      <c r="A729" s="3">
        <v>20</v>
      </c>
      <c r="B729" s="3">
        <v>2</v>
      </c>
      <c r="C729" s="4">
        <v>43299</v>
      </c>
      <c r="D729" s="3" t="s">
        <v>6</v>
      </c>
      <c r="E729" s="3" t="s">
        <v>9</v>
      </c>
      <c r="F729" s="3">
        <v>4</v>
      </c>
      <c r="G729" s="3">
        <v>5</v>
      </c>
      <c r="H729" s="2">
        <v>18.02</v>
      </c>
      <c r="I729" s="2"/>
      <c r="J729" s="2">
        <v>152</v>
      </c>
      <c r="N729" s="3" t="s">
        <v>25</v>
      </c>
    </row>
    <row r="730" spans="1:14" x14ac:dyDescent="0.2">
      <c r="A730" s="3">
        <v>21</v>
      </c>
      <c r="B730" s="3">
        <v>2</v>
      </c>
      <c r="C730" s="4">
        <v>43299</v>
      </c>
      <c r="D730" s="3" t="s">
        <v>6</v>
      </c>
      <c r="E730" s="3" t="s">
        <v>8</v>
      </c>
      <c r="F730" s="3">
        <v>1</v>
      </c>
      <c r="G730" s="3">
        <v>1</v>
      </c>
      <c r="H730" s="2">
        <v>17.190000000000001</v>
      </c>
      <c r="I730" s="2"/>
      <c r="J730" s="2">
        <v>137</v>
      </c>
      <c r="N730" s="3" t="s">
        <v>25</v>
      </c>
    </row>
    <row r="731" spans="1:14" x14ac:dyDescent="0.2">
      <c r="A731" s="3">
        <v>22</v>
      </c>
      <c r="B731" s="3">
        <v>2</v>
      </c>
      <c r="C731" s="4">
        <v>43299</v>
      </c>
      <c r="D731" s="3" t="s">
        <v>6</v>
      </c>
      <c r="E731" s="3" t="s">
        <v>8</v>
      </c>
      <c r="F731" s="3">
        <v>1</v>
      </c>
      <c r="G731" s="3">
        <v>2</v>
      </c>
      <c r="H731" s="2">
        <v>19.88</v>
      </c>
      <c r="I731" s="2"/>
      <c r="J731" s="2">
        <v>164</v>
      </c>
      <c r="N731" s="3" t="s">
        <v>25</v>
      </c>
    </row>
    <row r="732" spans="1:14" x14ac:dyDescent="0.2">
      <c r="A732" s="3">
        <v>23</v>
      </c>
      <c r="B732" s="3">
        <v>2</v>
      </c>
      <c r="C732" s="4">
        <v>43299</v>
      </c>
      <c r="D732" s="3" t="s">
        <v>6</v>
      </c>
      <c r="E732" s="3" t="s">
        <v>8</v>
      </c>
      <c r="F732" s="3">
        <v>1</v>
      </c>
      <c r="G732" s="3">
        <v>3</v>
      </c>
      <c r="H732" s="2">
        <v>19.82</v>
      </c>
      <c r="I732" s="2"/>
      <c r="J732" s="2">
        <v>133</v>
      </c>
      <c r="N732" s="3" t="s">
        <v>25</v>
      </c>
    </row>
    <row r="733" spans="1:14" x14ac:dyDescent="0.2">
      <c r="A733" s="3">
        <v>24</v>
      </c>
      <c r="B733" s="3">
        <v>2</v>
      </c>
      <c r="C733" s="4">
        <v>43299</v>
      </c>
      <c r="D733" s="3" t="s">
        <v>6</v>
      </c>
      <c r="E733" s="3" t="s">
        <v>8</v>
      </c>
      <c r="F733" s="3">
        <v>1</v>
      </c>
      <c r="G733" s="3">
        <v>4</v>
      </c>
      <c r="H733" s="2">
        <v>17.89</v>
      </c>
      <c r="I733" s="2"/>
      <c r="J733" s="2">
        <v>159</v>
      </c>
      <c r="N733" s="3" t="s">
        <v>25</v>
      </c>
    </row>
    <row r="734" spans="1:14" x14ac:dyDescent="0.2">
      <c r="A734" s="3">
        <v>25</v>
      </c>
      <c r="B734" s="3">
        <v>2</v>
      </c>
      <c r="C734" s="4">
        <v>43299</v>
      </c>
      <c r="D734" s="3" t="s">
        <v>6</v>
      </c>
      <c r="E734" s="3" t="s">
        <v>8</v>
      </c>
      <c r="F734" s="3">
        <v>1</v>
      </c>
      <c r="G734" s="3">
        <v>5</v>
      </c>
      <c r="H734" s="2">
        <v>20.63</v>
      </c>
      <c r="I734" s="2"/>
      <c r="J734" s="2">
        <v>174</v>
      </c>
      <c r="N734" s="3" t="s">
        <v>25</v>
      </c>
    </row>
    <row r="735" spans="1:14" x14ac:dyDescent="0.2">
      <c r="A735" s="3">
        <v>26</v>
      </c>
      <c r="B735" s="3">
        <v>2</v>
      </c>
      <c r="C735" s="4">
        <v>43299</v>
      </c>
      <c r="D735" s="3" t="s">
        <v>6</v>
      </c>
      <c r="E735" s="3" t="s">
        <v>8</v>
      </c>
      <c r="F735" s="3">
        <v>2</v>
      </c>
      <c r="G735" s="3">
        <v>1</v>
      </c>
      <c r="H735" s="2">
        <v>19.600000000000001</v>
      </c>
      <c r="I735" s="2"/>
      <c r="J735" s="2">
        <v>150</v>
      </c>
      <c r="N735" s="3" t="s">
        <v>25</v>
      </c>
    </row>
    <row r="736" spans="1:14" x14ac:dyDescent="0.2">
      <c r="A736" s="3">
        <v>27</v>
      </c>
      <c r="B736" s="3">
        <v>2</v>
      </c>
      <c r="C736" s="4">
        <v>43299</v>
      </c>
      <c r="D736" s="3" t="s">
        <v>6</v>
      </c>
      <c r="E736" s="3" t="s">
        <v>8</v>
      </c>
      <c r="F736" s="3">
        <v>2</v>
      </c>
      <c r="G736" s="3">
        <v>2</v>
      </c>
      <c r="H736" s="2">
        <v>18.690000000000001</v>
      </c>
      <c r="I736" s="2"/>
      <c r="J736" s="2">
        <v>156</v>
      </c>
      <c r="N736" s="3" t="s">
        <v>25</v>
      </c>
    </row>
    <row r="737" spans="1:14" x14ac:dyDescent="0.2">
      <c r="A737" s="3">
        <v>28</v>
      </c>
      <c r="B737" s="3">
        <v>2</v>
      </c>
      <c r="C737" s="4">
        <v>43299</v>
      </c>
      <c r="D737" s="3" t="s">
        <v>6</v>
      </c>
      <c r="E737" s="3" t="s">
        <v>8</v>
      </c>
      <c r="F737" s="3">
        <v>2</v>
      </c>
      <c r="G737" s="3">
        <v>3</v>
      </c>
      <c r="H737" s="2">
        <v>19.91</v>
      </c>
      <c r="I737" s="2"/>
      <c r="J737" s="2">
        <v>128</v>
      </c>
      <c r="N737" s="3" t="s">
        <v>25</v>
      </c>
    </row>
    <row r="738" spans="1:14" x14ac:dyDescent="0.2">
      <c r="A738" s="3">
        <v>29</v>
      </c>
      <c r="B738" s="3">
        <v>2</v>
      </c>
      <c r="C738" s="4">
        <v>43299</v>
      </c>
      <c r="D738" s="3" t="s">
        <v>6</v>
      </c>
      <c r="E738" s="3" t="s">
        <v>8</v>
      </c>
      <c r="F738" s="3">
        <v>2</v>
      </c>
      <c r="G738" s="3">
        <v>4</v>
      </c>
      <c r="H738" s="2">
        <v>18.55</v>
      </c>
      <c r="I738" s="2"/>
      <c r="J738" s="2">
        <v>159</v>
      </c>
      <c r="N738" s="3" t="s">
        <v>25</v>
      </c>
    </row>
    <row r="739" spans="1:14" x14ac:dyDescent="0.2">
      <c r="A739" s="3">
        <v>30</v>
      </c>
      <c r="B739" s="3">
        <v>2</v>
      </c>
      <c r="C739" s="4">
        <v>43299</v>
      </c>
      <c r="D739" s="3" t="s">
        <v>6</v>
      </c>
      <c r="E739" s="3" t="s">
        <v>8</v>
      </c>
      <c r="F739" s="3">
        <v>2</v>
      </c>
      <c r="G739" s="3">
        <v>5</v>
      </c>
      <c r="H739" s="2">
        <v>19.36</v>
      </c>
      <c r="I739" s="2"/>
      <c r="J739" s="2">
        <v>135</v>
      </c>
      <c r="N739" s="3" t="s">
        <v>25</v>
      </c>
    </row>
    <row r="740" spans="1:14" x14ac:dyDescent="0.2">
      <c r="A740" s="3">
        <v>31</v>
      </c>
      <c r="B740" s="3">
        <v>2</v>
      </c>
      <c r="C740" s="4">
        <v>43299</v>
      </c>
      <c r="D740" s="3" t="s">
        <v>6</v>
      </c>
      <c r="E740" s="3" t="s">
        <v>8</v>
      </c>
      <c r="F740" s="3">
        <v>3</v>
      </c>
      <c r="G740" s="3">
        <v>1</v>
      </c>
      <c r="H740" s="2">
        <v>20.68</v>
      </c>
      <c r="I740" s="2"/>
      <c r="J740" s="2">
        <v>158</v>
      </c>
      <c r="N740" s="3" t="s">
        <v>25</v>
      </c>
    </row>
    <row r="741" spans="1:14" x14ac:dyDescent="0.2">
      <c r="A741" s="3">
        <v>32</v>
      </c>
      <c r="B741" s="3">
        <v>2</v>
      </c>
      <c r="C741" s="4">
        <v>43299</v>
      </c>
      <c r="D741" s="3" t="s">
        <v>6</v>
      </c>
      <c r="E741" s="3" t="s">
        <v>8</v>
      </c>
      <c r="F741" s="3">
        <v>3</v>
      </c>
      <c r="G741" s="3">
        <v>2</v>
      </c>
      <c r="H741" s="2">
        <v>21.88</v>
      </c>
      <c r="I741" s="2"/>
      <c r="J741" s="2">
        <v>144</v>
      </c>
      <c r="N741" s="3" t="s">
        <v>25</v>
      </c>
    </row>
    <row r="742" spans="1:14" x14ac:dyDescent="0.2">
      <c r="A742" s="3">
        <v>33</v>
      </c>
      <c r="B742" s="3">
        <v>2</v>
      </c>
      <c r="C742" s="4">
        <v>43299</v>
      </c>
      <c r="D742" s="3" t="s">
        <v>6</v>
      </c>
      <c r="E742" s="3" t="s">
        <v>8</v>
      </c>
      <c r="F742" s="3">
        <v>3</v>
      </c>
      <c r="G742" s="3">
        <v>3</v>
      </c>
      <c r="H742" s="2">
        <v>20.98</v>
      </c>
      <c r="I742" s="2"/>
      <c r="J742" s="2">
        <v>137</v>
      </c>
      <c r="N742" s="3" t="s">
        <v>25</v>
      </c>
    </row>
    <row r="743" spans="1:14" x14ac:dyDescent="0.2">
      <c r="A743" s="3">
        <v>34</v>
      </c>
      <c r="B743" s="3">
        <v>2</v>
      </c>
      <c r="C743" s="4">
        <v>43299</v>
      </c>
      <c r="D743" s="3" t="s">
        <v>6</v>
      </c>
      <c r="E743" s="3" t="s">
        <v>8</v>
      </c>
      <c r="F743" s="3">
        <v>3</v>
      </c>
      <c r="G743" s="3">
        <v>4</v>
      </c>
      <c r="H743" s="2">
        <v>19.329999999999998</v>
      </c>
      <c r="I743" s="2"/>
      <c r="J743" s="2">
        <v>154</v>
      </c>
      <c r="N743" s="3" t="s">
        <v>25</v>
      </c>
    </row>
    <row r="744" spans="1:14" x14ac:dyDescent="0.2">
      <c r="A744" s="3">
        <v>35</v>
      </c>
      <c r="B744" s="3">
        <v>2</v>
      </c>
      <c r="C744" s="4">
        <v>43299</v>
      </c>
      <c r="D744" s="3" t="s">
        <v>6</v>
      </c>
      <c r="E744" s="3" t="s">
        <v>8</v>
      </c>
      <c r="F744" s="3">
        <v>3</v>
      </c>
      <c r="G744" s="3">
        <v>5</v>
      </c>
      <c r="H744" s="2">
        <v>19.52</v>
      </c>
      <c r="I744" s="2"/>
      <c r="J744" s="2">
        <v>151</v>
      </c>
      <c r="N744" s="3" t="s">
        <v>25</v>
      </c>
    </row>
    <row r="745" spans="1:14" x14ac:dyDescent="0.2">
      <c r="A745" s="3">
        <v>1</v>
      </c>
      <c r="B745" s="3">
        <v>2</v>
      </c>
      <c r="C745" s="4">
        <v>43306</v>
      </c>
      <c r="D745" s="3" t="s">
        <v>6</v>
      </c>
      <c r="E745" s="3" t="s">
        <v>9</v>
      </c>
      <c r="F745" s="3">
        <v>1</v>
      </c>
      <c r="G745" s="3">
        <v>1</v>
      </c>
      <c r="H745" s="2">
        <v>20.84</v>
      </c>
      <c r="I745" s="2"/>
      <c r="J745" s="2">
        <v>132</v>
      </c>
      <c r="N745" s="3" t="s">
        <v>25</v>
      </c>
    </row>
    <row r="746" spans="1:14" x14ac:dyDescent="0.2">
      <c r="A746" s="3">
        <v>2</v>
      </c>
      <c r="B746" s="3">
        <v>2</v>
      </c>
      <c r="C746" s="4">
        <v>43306</v>
      </c>
      <c r="D746" s="3" t="s">
        <v>6</v>
      </c>
      <c r="E746" s="3" t="s">
        <v>9</v>
      </c>
      <c r="F746" s="3">
        <v>1</v>
      </c>
      <c r="G746" s="3">
        <v>2</v>
      </c>
      <c r="H746" s="2">
        <v>20.66</v>
      </c>
      <c r="I746" s="2"/>
      <c r="J746" s="2">
        <v>161</v>
      </c>
      <c r="N746" s="3" t="s">
        <v>25</v>
      </c>
    </row>
    <row r="747" spans="1:14" x14ac:dyDescent="0.2">
      <c r="A747" s="3">
        <v>3</v>
      </c>
      <c r="B747" s="3">
        <v>2</v>
      </c>
      <c r="C747" s="4">
        <v>43306</v>
      </c>
      <c r="D747" s="3" t="s">
        <v>6</v>
      </c>
      <c r="E747" s="3" t="s">
        <v>9</v>
      </c>
      <c r="F747" s="3">
        <v>1</v>
      </c>
      <c r="G747" s="3">
        <v>3</v>
      </c>
      <c r="H747" s="2">
        <v>20.98</v>
      </c>
      <c r="I747" s="2"/>
      <c r="J747" s="2">
        <v>176</v>
      </c>
      <c r="N747" s="3" t="s">
        <v>25</v>
      </c>
    </row>
    <row r="748" spans="1:14" x14ac:dyDescent="0.2">
      <c r="A748" s="3">
        <v>4</v>
      </c>
      <c r="B748" s="3">
        <v>2</v>
      </c>
      <c r="C748" s="4">
        <v>43306</v>
      </c>
      <c r="D748" s="3" t="s">
        <v>6</v>
      </c>
      <c r="E748" s="3" t="s">
        <v>9</v>
      </c>
      <c r="F748" s="3">
        <v>1</v>
      </c>
      <c r="G748" s="3">
        <v>4</v>
      </c>
      <c r="H748" s="2">
        <v>22.85</v>
      </c>
      <c r="I748" s="2"/>
      <c r="J748" s="2">
        <v>112</v>
      </c>
      <c r="N748" s="3" t="s">
        <v>25</v>
      </c>
    </row>
    <row r="749" spans="1:14" x14ac:dyDescent="0.2">
      <c r="A749" s="3">
        <v>5</v>
      </c>
      <c r="B749" s="3">
        <v>2</v>
      </c>
      <c r="C749" s="4">
        <v>43306</v>
      </c>
      <c r="D749" s="3" t="s">
        <v>6</v>
      </c>
      <c r="E749" s="3" t="s">
        <v>9</v>
      </c>
      <c r="F749" s="3">
        <v>1</v>
      </c>
      <c r="G749" s="3">
        <v>5</v>
      </c>
      <c r="H749" s="2">
        <v>20.36</v>
      </c>
      <c r="I749" s="2"/>
      <c r="J749" s="2">
        <v>166</v>
      </c>
      <c r="N749" s="3" t="s">
        <v>25</v>
      </c>
    </row>
    <row r="750" spans="1:14" x14ac:dyDescent="0.2">
      <c r="A750" s="3">
        <v>6</v>
      </c>
      <c r="B750" s="3">
        <v>2</v>
      </c>
      <c r="C750" s="4">
        <v>43306</v>
      </c>
      <c r="D750" s="3" t="s">
        <v>6</v>
      </c>
      <c r="E750" s="3" t="s">
        <v>9</v>
      </c>
      <c r="F750" s="3">
        <v>2</v>
      </c>
      <c r="G750" s="3">
        <v>1</v>
      </c>
      <c r="H750" s="2">
        <v>21.23</v>
      </c>
      <c r="I750" s="2"/>
      <c r="J750" s="2">
        <v>162</v>
      </c>
      <c r="N750" s="3" t="s">
        <v>25</v>
      </c>
    </row>
    <row r="751" spans="1:14" x14ac:dyDescent="0.2">
      <c r="A751" s="3">
        <v>7</v>
      </c>
      <c r="B751" s="3">
        <v>2</v>
      </c>
      <c r="C751" s="4">
        <v>43306</v>
      </c>
      <c r="D751" s="3" t="s">
        <v>6</v>
      </c>
      <c r="E751" s="3" t="s">
        <v>9</v>
      </c>
      <c r="F751" s="3">
        <v>2</v>
      </c>
      <c r="G751" s="3">
        <v>2</v>
      </c>
      <c r="H751" s="2">
        <v>19.649999999999999</v>
      </c>
      <c r="I751" s="2"/>
      <c r="J751" s="2"/>
      <c r="N751" s="3" t="s">
        <v>25</v>
      </c>
    </row>
    <row r="752" spans="1:14" x14ac:dyDescent="0.2">
      <c r="A752" s="3">
        <v>8</v>
      </c>
      <c r="B752" s="3">
        <v>2</v>
      </c>
      <c r="C752" s="4">
        <v>43306</v>
      </c>
      <c r="D752" s="3" t="s">
        <v>6</v>
      </c>
      <c r="E752" s="3" t="s">
        <v>9</v>
      </c>
      <c r="F752" s="3">
        <v>2</v>
      </c>
      <c r="G752" s="3">
        <v>3</v>
      </c>
      <c r="H752" s="2">
        <v>22.53</v>
      </c>
      <c r="I752" s="2"/>
      <c r="J752" s="2">
        <v>148</v>
      </c>
      <c r="N752" s="3" t="s">
        <v>25</v>
      </c>
    </row>
    <row r="753" spans="1:14" x14ac:dyDescent="0.2">
      <c r="A753" s="3">
        <v>9</v>
      </c>
      <c r="B753" s="3">
        <v>2</v>
      </c>
      <c r="C753" s="4">
        <v>43306</v>
      </c>
      <c r="D753" s="3" t="s">
        <v>6</v>
      </c>
      <c r="E753" s="3" t="s">
        <v>9</v>
      </c>
      <c r="F753" s="3">
        <v>2</v>
      </c>
      <c r="G753" s="3">
        <v>4</v>
      </c>
      <c r="H753" s="2">
        <v>19.72</v>
      </c>
      <c r="I753" s="2"/>
      <c r="J753" s="2">
        <v>194</v>
      </c>
      <c r="N753" s="3" t="s">
        <v>25</v>
      </c>
    </row>
    <row r="754" spans="1:14" x14ac:dyDescent="0.2">
      <c r="A754" s="3">
        <v>10</v>
      </c>
      <c r="B754" s="3">
        <v>2</v>
      </c>
      <c r="C754" s="4">
        <v>43306</v>
      </c>
      <c r="D754" s="3" t="s">
        <v>6</v>
      </c>
      <c r="E754" s="3" t="s">
        <v>9</v>
      </c>
      <c r="F754" s="3">
        <v>2</v>
      </c>
      <c r="G754" s="3">
        <v>5</v>
      </c>
      <c r="H754" s="2">
        <v>19.489999999999998</v>
      </c>
      <c r="I754" s="2"/>
      <c r="J754" s="2">
        <v>133</v>
      </c>
      <c r="N754" s="3" t="s">
        <v>25</v>
      </c>
    </row>
    <row r="755" spans="1:14" x14ac:dyDescent="0.2">
      <c r="A755" s="3">
        <v>11</v>
      </c>
      <c r="B755" s="3">
        <v>2</v>
      </c>
      <c r="C755" s="4">
        <v>43306</v>
      </c>
      <c r="D755" s="3" t="s">
        <v>6</v>
      </c>
      <c r="E755" s="3" t="s">
        <v>9</v>
      </c>
      <c r="F755" s="3">
        <v>3</v>
      </c>
      <c r="G755" s="3">
        <v>1</v>
      </c>
      <c r="H755" s="2">
        <v>21.95</v>
      </c>
      <c r="I755" s="2"/>
      <c r="J755" s="2">
        <v>147</v>
      </c>
      <c r="N755" s="3" t="s">
        <v>25</v>
      </c>
    </row>
    <row r="756" spans="1:14" x14ac:dyDescent="0.2">
      <c r="A756" s="3">
        <v>12</v>
      </c>
      <c r="B756" s="3">
        <v>2</v>
      </c>
      <c r="C756" s="4">
        <v>43306</v>
      </c>
      <c r="D756" s="3" t="s">
        <v>6</v>
      </c>
      <c r="E756" s="3" t="s">
        <v>9</v>
      </c>
      <c r="F756" s="3">
        <v>3</v>
      </c>
      <c r="G756" s="3">
        <v>2</v>
      </c>
      <c r="H756" s="2">
        <v>22.26</v>
      </c>
      <c r="I756" s="2"/>
      <c r="J756" s="2">
        <v>154</v>
      </c>
      <c r="N756" s="3" t="s">
        <v>25</v>
      </c>
    </row>
    <row r="757" spans="1:14" x14ac:dyDescent="0.2">
      <c r="A757" s="3">
        <v>13</v>
      </c>
      <c r="B757" s="3">
        <v>2</v>
      </c>
      <c r="C757" s="4">
        <v>43306</v>
      </c>
      <c r="D757" s="3" t="s">
        <v>6</v>
      </c>
      <c r="E757" s="3" t="s">
        <v>9</v>
      </c>
      <c r="F757" s="3">
        <v>3</v>
      </c>
      <c r="G757" s="3">
        <v>3</v>
      </c>
      <c r="H757" s="2">
        <v>22.1</v>
      </c>
      <c r="I757" s="2"/>
      <c r="J757" s="2">
        <v>149</v>
      </c>
      <c r="N757" s="3" t="s">
        <v>25</v>
      </c>
    </row>
    <row r="758" spans="1:14" x14ac:dyDescent="0.2">
      <c r="A758" s="3">
        <v>14</v>
      </c>
      <c r="B758" s="3">
        <v>2</v>
      </c>
      <c r="C758" s="4">
        <v>43306</v>
      </c>
      <c r="D758" s="3" t="s">
        <v>6</v>
      </c>
      <c r="E758" s="3" t="s">
        <v>9</v>
      </c>
      <c r="F758" s="3">
        <v>3</v>
      </c>
      <c r="G758" s="3">
        <v>4</v>
      </c>
      <c r="H758" s="2">
        <v>25.3</v>
      </c>
      <c r="I758" s="2"/>
      <c r="J758" s="2">
        <v>170</v>
      </c>
      <c r="N758" s="3" t="s">
        <v>25</v>
      </c>
    </row>
    <row r="759" spans="1:14" x14ac:dyDescent="0.2">
      <c r="A759" s="3">
        <v>15</v>
      </c>
      <c r="B759" s="3">
        <v>2</v>
      </c>
      <c r="C759" s="4">
        <v>43306</v>
      </c>
      <c r="D759" s="3" t="s">
        <v>6</v>
      </c>
      <c r="E759" s="3" t="s">
        <v>9</v>
      </c>
      <c r="F759" s="3">
        <v>3</v>
      </c>
      <c r="G759" s="3">
        <v>5</v>
      </c>
      <c r="H759" s="2">
        <v>18.68</v>
      </c>
      <c r="I759" s="2"/>
      <c r="J759" s="2">
        <v>136</v>
      </c>
      <c r="N759" s="3" t="s">
        <v>25</v>
      </c>
    </row>
    <row r="760" spans="1:14" x14ac:dyDescent="0.2">
      <c r="A760" s="3">
        <v>16</v>
      </c>
      <c r="B760" s="3">
        <v>2</v>
      </c>
      <c r="C760" s="4">
        <v>43306</v>
      </c>
      <c r="D760" s="3" t="s">
        <v>6</v>
      </c>
      <c r="E760" s="3" t="s">
        <v>9</v>
      </c>
      <c r="F760" s="3">
        <v>4</v>
      </c>
      <c r="G760" s="3">
        <v>1</v>
      </c>
      <c r="H760" s="2">
        <v>19.559999999999999</v>
      </c>
      <c r="I760" s="2"/>
      <c r="J760" s="2">
        <v>162</v>
      </c>
      <c r="N760" s="3" t="s">
        <v>25</v>
      </c>
    </row>
    <row r="761" spans="1:14" x14ac:dyDescent="0.2">
      <c r="A761" s="3">
        <v>17</v>
      </c>
      <c r="B761" s="3">
        <v>2</v>
      </c>
      <c r="C761" s="4">
        <v>43306</v>
      </c>
      <c r="D761" s="3" t="s">
        <v>6</v>
      </c>
      <c r="E761" s="3" t="s">
        <v>9</v>
      </c>
      <c r="F761" s="3">
        <v>4</v>
      </c>
      <c r="G761" s="3">
        <v>2</v>
      </c>
      <c r="H761" s="2">
        <v>20.89</v>
      </c>
      <c r="I761" s="2"/>
      <c r="J761" s="2">
        <v>160</v>
      </c>
      <c r="N761" s="3" t="s">
        <v>25</v>
      </c>
    </row>
    <row r="762" spans="1:14" x14ac:dyDescent="0.2">
      <c r="A762" s="3">
        <v>18</v>
      </c>
      <c r="B762" s="3">
        <v>2</v>
      </c>
      <c r="C762" s="4">
        <v>43306</v>
      </c>
      <c r="D762" s="3" t="s">
        <v>6</v>
      </c>
      <c r="E762" s="3" t="s">
        <v>9</v>
      </c>
      <c r="F762" s="3">
        <v>4</v>
      </c>
      <c r="G762" s="3">
        <v>3</v>
      </c>
      <c r="H762" s="2">
        <v>20.440000000000001</v>
      </c>
      <c r="I762" s="2"/>
      <c r="J762" s="2">
        <v>175</v>
      </c>
      <c r="N762" s="3" t="s">
        <v>25</v>
      </c>
    </row>
    <row r="763" spans="1:14" x14ac:dyDescent="0.2">
      <c r="A763" s="3">
        <v>19</v>
      </c>
      <c r="B763" s="3">
        <v>2</v>
      </c>
      <c r="C763" s="4">
        <v>43306</v>
      </c>
      <c r="D763" s="3" t="s">
        <v>6</v>
      </c>
      <c r="E763" s="3" t="s">
        <v>9</v>
      </c>
      <c r="F763" s="3">
        <v>4</v>
      </c>
      <c r="G763" s="3">
        <v>4</v>
      </c>
      <c r="H763" s="2">
        <v>22.5</v>
      </c>
      <c r="I763" s="2"/>
      <c r="J763" s="2">
        <v>159</v>
      </c>
      <c r="N763" s="3" t="s">
        <v>25</v>
      </c>
    </row>
    <row r="764" spans="1:14" x14ac:dyDescent="0.2">
      <c r="A764" s="3">
        <v>20</v>
      </c>
      <c r="B764" s="3">
        <v>2</v>
      </c>
      <c r="C764" s="4">
        <v>43306</v>
      </c>
      <c r="D764" s="3" t="s">
        <v>6</v>
      </c>
      <c r="E764" s="3" t="s">
        <v>9</v>
      </c>
      <c r="F764" s="3">
        <v>4</v>
      </c>
      <c r="G764" s="3">
        <v>5</v>
      </c>
      <c r="H764" s="2">
        <v>20.43</v>
      </c>
      <c r="I764" s="2"/>
      <c r="J764" s="2">
        <v>151</v>
      </c>
      <c r="N764" s="3" t="s">
        <v>25</v>
      </c>
    </row>
    <row r="765" spans="1:14" x14ac:dyDescent="0.2">
      <c r="A765" s="3">
        <v>21</v>
      </c>
      <c r="B765" s="3">
        <v>2</v>
      </c>
      <c r="C765" s="4">
        <v>43306</v>
      </c>
      <c r="D765" s="3" t="s">
        <v>6</v>
      </c>
      <c r="E765" s="3" t="s">
        <v>8</v>
      </c>
      <c r="F765" s="3">
        <v>1</v>
      </c>
      <c r="G765" s="3">
        <v>1</v>
      </c>
      <c r="H765" s="2"/>
      <c r="I765" s="2"/>
      <c r="J765" s="2"/>
      <c r="N765" s="3" t="s">
        <v>25</v>
      </c>
    </row>
    <row r="766" spans="1:14" x14ac:dyDescent="0.2">
      <c r="A766" s="3">
        <v>22</v>
      </c>
      <c r="B766" s="3">
        <v>2</v>
      </c>
      <c r="C766" s="4">
        <v>43306</v>
      </c>
      <c r="D766" s="3" t="s">
        <v>6</v>
      </c>
      <c r="E766" s="3" t="s">
        <v>8</v>
      </c>
      <c r="F766" s="3">
        <v>1</v>
      </c>
      <c r="G766" s="3">
        <v>2</v>
      </c>
      <c r="H766" s="2"/>
      <c r="I766" s="2"/>
      <c r="J766" s="2"/>
      <c r="N766" s="3" t="s">
        <v>25</v>
      </c>
    </row>
    <row r="767" spans="1:14" x14ac:dyDescent="0.2">
      <c r="A767" s="3">
        <v>23</v>
      </c>
      <c r="B767" s="3">
        <v>2</v>
      </c>
      <c r="C767" s="4">
        <v>43306</v>
      </c>
      <c r="D767" s="3" t="s">
        <v>6</v>
      </c>
      <c r="E767" s="3" t="s">
        <v>8</v>
      </c>
      <c r="F767" s="3">
        <v>1</v>
      </c>
      <c r="G767" s="3">
        <v>3</v>
      </c>
      <c r="H767" s="2"/>
      <c r="I767" s="2"/>
      <c r="J767" s="2"/>
      <c r="N767" s="3" t="s">
        <v>25</v>
      </c>
    </row>
    <row r="768" spans="1:14" x14ac:dyDescent="0.2">
      <c r="A768" s="3">
        <v>24</v>
      </c>
      <c r="B768" s="3">
        <v>2</v>
      </c>
      <c r="C768" s="4">
        <v>43306</v>
      </c>
      <c r="D768" s="3" t="s">
        <v>6</v>
      </c>
      <c r="E768" s="3" t="s">
        <v>8</v>
      </c>
      <c r="F768" s="3">
        <v>1</v>
      </c>
      <c r="G768" s="3">
        <v>4</v>
      </c>
      <c r="H768" s="2"/>
      <c r="I768" s="2"/>
      <c r="J768" s="2"/>
      <c r="N768" s="3" t="s">
        <v>25</v>
      </c>
    </row>
    <row r="769" spans="1:14" x14ac:dyDescent="0.2">
      <c r="A769" s="3">
        <v>25</v>
      </c>
      <c r="B769" s="3">
        <v>2</v>
      </c>
      <c r="C769" s="4">
        <v>43306</v>
      </c>
      <c r="D769" s="3" t="s">
        <v>6</v>
      </c>
      <c r="E769" s="3" t="s">
        <v>8</v>
      </c>
      <c r="F769" s="3">
        <v>1</v>
      </c>
      <c r="G769" s="3">
        <v>5</v>
      </c>
      <c r="H769" s="2"/>
      <c r="I769" s="2"/>
      <c r="J769" s="2"/>
      <c r="N769" s="3" t="s">
        <v>25</v>
      </c>
    </row>
    <row r="770" spans="1:14" x14ac:dyDescent="0.2">
      <c r="A770" s="3">
        <v>26</v>
      </c>
      <c r="B770" s="3">
        <v>2</v>
      </c>
      <c r="C770" s="4">
        <v>43306</v>
      </c>
      <c r="D770" s="3" t="s">
        <v>6</v>
      </c>
      <c r="E770" s="3" t="s">
        <v>8</v>
      </c>
      <c r="F770" s="3">
        <v>2</v>
      </c>
      <c r="G770" s="3">
        <v>1</v>
      </c>
      <c r="H770" s="2"/>
      <c r="I770" s="2"/>
      <c r="J770" s="2"/>
      <c r="N770" s="3" t="s">
        <v>25</v>
      </c>
    </row>
    <row r="771" spans="1:14" x14ac:dyDescent="0.2">
      <c r="A771" s="3">
        <v>27</v>
      </c>
      <c r="B771" s="3">
        <v>2</v>
      </c>
      <c r="C771" s="4">
        <v>43306</v>
      </c>
      <c r="D771" s="3" t="s">
        <v>6</v>
      </c>
      <c r="E771" s="3" t="s">
        <v>8</v>
      </c>
      <c r="F771" s="3">
        <v>2</v>
      </c>
      <c r="G771" s="3">
        <v>2</v>
      </c>
      <c r="H771" s="2"/>
      <c r="I771" s="2"/>
      <c r="J771" s="2"/>
      <c r="N771" s="3" t="s">
        <v>25</v>
      </c>
    </row>
    <row r="772" spans="1:14" x14ac:dyDescent="0.2">
      <c r="A772" s="3">
        <v>28</v>
      </c>
      <c r="B772" s="3">
        <v>2</v>
      </c>
      <c r="C772" s="4">
        <v>43306</v>
      </c>
      <c r="D772" s="3" t="s">
        <v>6</v>
      </c>
      <c r="E772" s="3" t="s">
        <v>8</v>
      </c>
      <c r="F772" s="3">
        <v>2</v>
      </c>
      <c r="G772" s="3">
        <v>3</v>
      </c>
      <c r="H772" s="2"/>
      <c r="I772" s="2"/>
      <c r="J772" s="2"/>
      <c r="N772" s="3" t="s">
        <v>25</v>
      </c>
    </row>
    <row r="773" spans="1:14" x14ac:dyDescent="0.2">
      <c r="A773" s="3">
        <v>29</v>
      </c>
      <c r="B773" s="3">
        <v>2</v>
      </c>
      <c r="C773" s="4">
        <v>43306</v>
      </c>
      <c r="D773" s="3" t="s">
        <v>6</v>
      </c>
      <c r="E773" s="3" t="s">
        <v>8</v>
      </c>
      <c r="F773" s="3">
        <v>2</v>
      </c>
      <c r="G773" s="3">
        <v>4</v>
      </c>
      <c r="H773" s="2"/>
      <c r="I773" s="2"/>
      <c r="J773" s="2"/>
      <c r="N773" s="3" t="s">
        <v>25</v>
      </c>
    </row>
    <row r="774" spans="1:14" x14ac:dyDescent="0.2">
      <c r="A774" s="3">
        <v>30</v>
      </c>
      <c r="B774" s="3">
        <v>2</v>
      </c>
      <c r="C774" s="4">
        <v>43306</v>
      </c>
      <c r="D774" s="3" t="s">
        <v>6</v>
      </c>
      <c r="E774" s="3" t="s">
        <v>8</v>
      </c>
      <c r="F774" s="3">
        <v>2</v>
      </c>
      <c r="G774" s="3">
        <v>5</v>
      </c>
      <c r="H774" s="2"/>
      <c r="I774" s="2"/>
      <c r="J774" s="2"/>
      <c r="N774" s="3" t="s">
        <v>25</v>
      </c>
    </row>
    <row r="775" spans="1:14" x14ac:dyDescent="0.2">
      <c r="A775" s="3">
        <v>31</v>
      </c>
      <c r="B775" s="3">
        <v>2</v>
      </c>
      <c r="C775" s="4">
        <v>43306</v>
      </c>
      <c r="D775" s="3" t="s">
        <v>6</v>
      </c>
      <c r="E775" s="3" t="s">
        <v>8</v>
      </c>
      <c r="F775" s="3">
        <v>3</v>
      </c>
      <c r="G775" s="3">
        <v>1</v>
      </c>
      <c r="H775" s="2"/>
      <c r="I775" s="2"/>
      <c r="J775" s="2"/>
      <c r="N775" s="3" t="s">
        <v>25</v>
      </c>
    </row>
    <row r="776" spans="1:14" x14ac:dyDescent="0.2">
      <c r="A776" s="3">
        <v>32</v>
      </c>
      <c r="B776" s="3">
        <v>2</v>
      </c>
      <c r="C776" s="4">
        <v>43306</v>
      </c>
      <c r="D776" s="3" t="s">
        <v>6</v>
      </c>
      <c r="E776" s="3" t="s">
        <v>8</v>
      </c>
      <c r="F776" s="3">
        <v>3</v>
      </c>
      <c r="G776" s="3">
        <v>2</v>
      </c>
      <c r="H776" s="2"/>
      <c r="I776" s="2"/>
      <c r="J776" s="2"/>
      <c r="N776" s="3" t="s">
        <v>25</v>
      </c>
    </row>
    <row r="777" spans="1:14" x14ac:dyDescent="0.2">
      <c r="A777" s="3">
        <v>33</v>
      </c>
      <c r="B777" s="3">
        <v>2</v>
      </c>
      <c r="C777" s="4">
        <v>43306</v>
      </c>
      <c r="D777" s="3" t="s">
        <v>6</v>
      </c>
      <c r="E777" s="3" t="s">
        <v>8</v>
      </c>
      <c r="F777" s="3">
        <v>3</v>
      </c>
      <c r="G777" s="3">
        <v>3</v>
      </c>
      <c r="H777" s="2"/>
      <c r="I777" s="2"/>
      <c r="J777" s="2"/>
      <c r="N777" s="3" t="s">
        <v>25</v>
      </c>
    </row>
    <row r="778" spans="1:14" x14ac:dyDescent="0.2">
      <c r="A778" s="3">
        <v>34</v>
      </c>
      <c r="B778" s="3">
        <v>2</v>
      </c>
      <c r="C778" s="4">
        <v>43306</v>
      </c>
      <c r="D778" s="3" t="s">
        <v>6</v>
      </c>
      <c r="E778" s="3" t="s">
        <v>8</v>
      </c>
      <c r="F778" s="3">
        <v>3</v>
      </c>
      <c r="G778" s="3">
        <v>4</v>
      </c>
      <c r="H778" s="2"/>
      <c r="I778" s="2"/>
      <c r="J778" s="2"/>
      <c r="N778" s="3" t="s">
        <v>25</v>
      </c>
    </row>
    <row r="779" spans="1:14" x14ac:dyDescent="0.2">
      <c r="A779" s="3">
        <v>35</v>
      </c>
      <c r="B779" s="3">
        <v>2</v>
      </c>
      <c r="C779" s="4">
        <v>43306</v>
      </c>
      <c r="D779" s="3" t="s">
        <v>6</v>
      </c>
      <c r="E779" s="3" t="s">
        <v>8</v>
      </c>
      <c r="F779" s="3">
        <v>3</v>
      </c>
      <c r="G779" s="3">
        <v>5</v>
      </c>
      <c r="H779" s="2"/>
      <c r="I779" s="2"/>
      <c r="J779" s="2"/>
      <c r="N779" s="3" t="s">
        <v>25</v>
      </c>
    </row>
    <row r="780" spans="1:14" x14ac:dyDescent="0.2">
      <c r="A780" s="3">
        <v>1</v>
      </c>
      <c r="B780" s="3">
        <v>2</v>
      </c>
      <c r="C780" s="4">
        <v>43314</v>
      </c>
      <c r="D780" s="3" t="s">
        <v>6</v>
      </c>
      <c r="E780" s="3" t="s">
        <v>9</v>
      </c>
      <c r="F780" s="3">
        <v>1</v>
      </c>
      <c r="G780" s="3">
        <v>1</v>
      </c>
      <c r="H780" s="2">
        <v>22.08</v>
      </c>
      <c r="I780" s="2"/>
      <c r="J780" s="2">
        <v>167</v>
      </c>
      <c r="N780" s="3" t="s">
        <v>25</v>
      </c>
    </row>
    <row r="781" spans="1:14" x14ac:dyDescent="0.2">
      <c r="A781" s="3">
        <v>2</v>
      </c>
      <c r="B781" s="3">
        <v>2</v>
      </c>
      <c r="C781" s="4">
        <v>43314</v>
      </c>
      <c r="D781" s="3" t="s">
        <v>6</v>
      </c>
      <c r="E781" s="3" t="s">
        <v>9</v>
      </c>
      <c r="F781" s="3">
        <v>1</v>
      </c>
      <c r="G781" s="3">
        <v>2</v>
      </c>
      <c r="H781" s="2">
        <v>22.68</v>
      </c>
      <c r="I781" s="2"/>
      <c r="J781" s="2">
        <v>183</v>
      </c>
      <c r="N781" s="3" t="s">
        <v>25</v>
      </c>
    </row>
    <row r="782" spans="1:14" x14ac:dyDescent="0.2">
      <c r="A782" s="3">
        <v>3</v>
      </c>
      <c r="B782" s="3">
        <v>2</v>
      </c>
      <c r="C782" s="4">
        <v>43314</v>
      </c>
      <c r="D782" s="3" t="s">
        <v>6</v>
      </c>
      <c r="E782" s="3" t="s">
        <v>9</v>
      </c>
      <c r="F782" s="3">
        <v>1</v>
      </c>
      <c r="G782" s="3">
        <v>3</v>
      </c>
      <c r="H782" s="2">
        <v>21.98</v>
      </c>
      <c r="I782" s="2"/>
      <c r="J782" s="2">
        <v>169</v>
      </c>
      <c r="N782" s="3" t="s">
        <v>25</v>
      </c>
    </row>
    <row r="783" spans="1:14" x14ac:dyDescent="0.2">
      <c r="A783" s="3">
        <v>4</v>
      </c>
      <c r="B783" s="3">
        <v>2</v>
      </c>
      <c r="C783" s="4">
        <v>43314</v>
      </c>
      <c r="D783" s="3" t="s">
        <v>6</v>
      </c>
      <c r="E783" s="3" t="s">
        <v>9</v>
      </c>
      <c r="F783" s="3">
        <v>1</v>
      </c>
      <c r="G783" s="3">
        <v>4</v>
      </c>
      <c r="H783" s="2">
        <v>23.51</v>
      </c>
      <c r="I783" s="2"/>
      <c r="J783" s="2">
        <v>180</v>
      </c>
      <c r="N783" s="3" t="s">
        <v>25</v>
      </c>
    </row>
    <row r="784" spans="1:14" x14ac:dyDescent="0.2">
      <c r="A784" s="3">
        <v>5</v>
      </c>
      <c r="B784" s="3">
        <v>2</v>
      </c>
      <c r="C784" s="4">
        <v>43314</v>
      </c>
      <c r="D784" s="3" t="s">
        <v>6</v>
      </c>
      <c r="E784" s="3" t="s">
        <v>9</v>
      </c>
      <c r="F784" s="3">
        <v>1</v>
      </c>
      <c r="G784" s="3">
        <v>5</v>
      </c>
      <c r="H784" s="2">
        <v>19.78</v>
      </c>
      <c r="I784" s="2"/>
      <c r="J784" s="2">
        <v>205</v>
      </c>
      <c r="N784" s="3" t="s">
        <v>25</v>
      </c>
    </row>
    <row r="785" spans="1:14" x14ac:dyDescent="0.2">
      <c r="A785" s="3">
        <v>6</v>
      </c>
      <c r="B785" s="3">
        <v>2</v>
      </c>
      <c r="C785" s="4">
        <v>43314</v>
      </c>
      <c r="D785" s="3" t="s">
        <v>6</v>
      </c>
      <c r="E785" s="3" t="s">
        <v>9</v>
      </c>
      <c r="F785" s="3">
        <v>2</v>
      </c>
      <c r="G785" s="3">
        <v>1</v>
      </c>
      <c r="H785" s="2">
        <v>22.01</v>
      </c>
      <c r="I785" s="2"/>
      <c r="J785" s="2">
        <v>124</v>
      </c>
      <c r="N785" s="3" t="s">
        <v>25</v>
      </c>
    </row>
    <row r="786" spans="1:14" x14ac:dyDescent="0.2">
      <c r="A786" s="3">
        <v>7</v>
      </c>
      <c r="B786" s="3">
        <v>2</v>
      </c>
      <c r="C786" s="4">
        <v>43314</v>
      </c>
      <c r="D786" s="3" t="s">
        <v>6</v>
      </c>
      <c r="E786" s="3" t="s">
        <v>9</v>
      </c>
      <c r="F786" s="3">
        <v>2</v>
      </c>
      <c r="G786" s="3">
        <v>2</v>
      </c>
      <c r="H786" s="2">
        <v>21.08</v>
      </c>
      <c r="I786" s="2"/>
      <c r="J786" s="2">
        <v>204</v>
      </c>
      <c r="N786" s="3" t="s">
        <v>25</v>
      </c>
    </row>
    <row r="787" spans="1:14" x14ac:dyDescent="0.2">
      <c r="A787" s="3">
        <v>8</v>
      </c>
      <c r="B787" s="3">
        <v>2</v>
      </c>
      <c r="C787" s="4">
        <v>43314</v>
      </c>
      <c r="D787" s="3" t="s">
        <v>6</v>
      </c>
      <c r="E787" s="3" t="s">
        <v>9</v>
      </c>
      <c r="F787" s="3">
        <v>2</v>
      </c>
      <c r="G787" s="3">
        <v>3</v>
      </c>
      <c r="H787" s="2">
        <v>22.7</v>
      </c>
      <c r="I787" s="2"/>
      <c r="J787" s="2">
        <v>158</v>
      </c>
      <c r="N787" s="3" t="s">
        <v>25</v>
      </c>
    </row>
    <row r="788" spans="1:14" x14ac:dyDescent="0.2">
      <c r="A788" s="3">
        <v>9</v>
      </c>
      <c r="B788" s="3">
        <v>2</v>
      </c>
      <c r="C788" s="4">
        <v>43314</v>
      </c>
      <c r="D788" s="3" t="s">
        <v>6</v>
      </c>
      <c r="E788" s="3" t="s">
        <v>9</v>
      </c>
      <c r="F788" s="3">
        <v>2</v>
      </c>
      <c r="G788" s="3">
        <v>4</v>
      </c>
      <c r="H788" s="2">
        <v>19.82</v>
      </c>
      <c r="I788" s="2"/>
      <c r="J788" s="2">
        <v>172</v>
      </c>
      <c r="N788" s="3" t="s">
        <v>25</v>
      </c>
    </row>
    <row r="789" spans="1:14" x14ac:dyDescent="0.2">
      <c r="A789" s="3">
        <v>10</v>
      </c>
      <c r="B789" s="3">
        <v>2</v>
      </c>
      <c r="C789" s="4">
        <v>43314</v>
      </c>
      <c r="D789" s="3" t="s">
        <v>6</v>
      </c>
      <c r="E789" s="3" t="s">
        <v>9</v>
      </c>
      <c r="F789" s="3">
        <v>2</v>
      </c>
      <c r="G789" s="3">
        <v>5</v>
      </c>
      <c r="H789" s="2">
        <v>21.22</v>
      </c>
      <c r="I789" s="2"/>
      <c r="J789" s="2">
        <v>211</v>
      </c>
      <c r="N789" s="3" t="s">
        <v>25</v>
      </c>
    </row>
    <row r="790" spans="1:14" x14ac:dyDescent="0.2">
      <c r="A790" s="3">
        <v>11</v>
      </c>
      <c r="B790" s="3">
        <v>2</v>
      </c>
      <c r="C790" s="4">
        <v>43314</v>
      </c>
      <c r="D790" s="3" t="s">
        <v>6</v>
      </c>
      <c r="E790" s="3" t="s">
        <v>9</v>
      </c>
      <c r="F790" s="3">
        <v>3</v>
      </c>
      <c r="G790" s="3">
        <v>1</v>
      </c>
      <c r="H790" s="2">
        <v>22.86</v>
      </c>
      <c r="I790" s="2"/>
      <c r="J790" s="2">
        <v>169</v>
      </c>
      <c r="N790" s="3" t="s">
        <v>25</v>
      </c>
    </row>
    <row r="791" spans="1:14" x14ac:dyDescent="0.2">
      <c r="A791" s="3">
        <v>12</v>
      </c>
      <c r="B791" s="3">
        <v>2</v>
      </c>
      <c r="C791" s="4">
        <v>43314</v>
      </c>
      <c r="D791" s="3" t="s">
        <v>6</v>
      </c>
      <c r="E791" s="3" t="s">
        <v>9</v>
      </c>
      <c r="F791" s="3">
        <v>3</v>
      </c>
      <c r="G791" s="3">
        <v>2</v>
      </c>
      <c r="H791" s="2">
        <v>24.01</v>
      </c>
      <c r="I791" s="2"/>
      <c r="J791" s="2">
        <v>160</v>
      </c>
      <c r="N791" s="3" t="s">
        <v>25</v>
      </c>
    </row>
    <row r="792" spans="1:14" x14ac:dyDescent="0.2">
      <c r="A792" s="3">
        <v>13</v>
      </c>
      <c r="B792" s="3">
        <v>2</v>
      </c>
      <c r="C792" s="4">
        <v>43314</v>
      </c>
      <c r="D792" s="3" t="s">
        <v>6</v>
      </c>
      <c r="E792" s="3" t="s">
        <v>9</v>
      </c>
      <c r="F792" s="3">
        <v>3</v>
      </c>
      <c r="G792" s="3">
        <v>3</v>
      </c>
      <c r="H792" s="2">
        <v>25.47</v>
      </c>
      <c r="I792" s="2"/>
      <c r="J792" s="2">
        <v>178</v>
      </c>
      <c r="N792" s="3" t="s">
        <v>25</v>
      </c>
    </row>
    <row r="793" spans="1:14" x14ac:dyDescent="0.2">
      <c r="A793" s="3">
        <v>14</v>
      </c>
      <c r="B793" s="3">
        <v>2</v>
      </c>
      <c r="C793" s="4">
        <v>43314</v>
      </c>
      <c r="D793" s="3" t="s">
        <v>6</v>
      </c>
      <c r="E793" s="3" t="s">
        <v>9</v>
      </c>
      <c r="F793" s="3">
        <v>3</v>
      </c>
      <c r="G793" s="3">
        <v>4</v>
      </c>
      <c r="H793" s="2">
        <v>24.35</v>
      </c>
      <c r="I793" s="2"/>
      <c r="J793" s="2">
        <v>162</v>
      </c>
      <c r="N793" s="3" t="s">
        <v>25</v>
      </c>
    </row>
    <row r="794" spans="1:14" x14ac:dyDescent="0.2">
      <c r="A794" s="3">
        <v>15</v>
      </c>
      <c r="B794" s="3">
        <v>2</v>
      </c>
      <c r="C794" s="4">
        <v>43314</v>
      </c>
      <c r="D794" s="3" t="s">
        <v>6</v>
      </c>
      <c r="E794" s="3" t="s">
        <v>9</v>
      </c>
      <c r="F794" s="3">
        <v>3</v>
      </c>
      <c r="G794" s="3">
        <v>5</v>
      </c>
      <c r="H794" s="2">
        <v>19.579999999999998</v>
      </c>
      <c r="I794" s="2"/>
      <c r="J794" s="2">
        <v>166</v>
      </c>
      <c r="N794" s="3" t="s">
        <v>25</v>
      </c>
    </row>
    <row r="795" spans="1:14" x14ac:dyDescent="0.2">
      <c r="A795" s="3">
        <v>16</v>
      </c>
      <c r="B795" s="3">
        <v>2</v>
      </c>
      <c r="C795" s="4">
        <v>43314</v>
      </c>
      <c r="D795" s="3" t="s">
        <v>6</v>
      </c>
      <c r="E795" s="3" t="s">
        <v>9</v>
      </c>
      <c r="F795" s="3">
        <v>4</v>
      </c>
      <c r="G795" s="3">
        <v>1</v>
      </c>
      <c r="H795" s="2">
        <v>23.2</v>
      </c>
      <c r="I795" s="2"/>
      <c r="J795" s="2">
        <v>167</v>
      </c>
      <c r="N795" s="3" t="s">
        <v>25</v>
      </c>
    </row>
    <row r="796" spans="1:14" x14ac:dyDescent="0.2">
      <c r="A796" s="3">
        <v>17</v>
      </c>
      <c r="B796" s="3">
        <v>2</v>
      </c>
      <c r="C796" s="4">
        <v>43314</v>
      </c>
      <c r="D796" s="3" t="s">
        <v>6</v>
      </c>
      <c r="E796" s="3" t="s">
        <v>9</v>
      </c>
      <c r="F796" s="3">
        <v>4</v>
      </c>
      <c r="G796" s="3">
        <v>2</v>
      </c>
      <c r="H796" s="2">
        <v>21.48</v>
      </c>
      <c r="I796" s="2"/>
      <c r="J796" s="2">
        <v>150</v>
      </c>
      <c r="N796" s="3" t="s">
        <v>25</v>
      </c>
    </row>
    <row r="797" spans="1:14" x14ac:dyDescent="0.2">
      <c r="A797" s="3">
        <v>18</v>
      </c>
      <c r="B797" s="3">
        <v>2</v>
      </c>
      <c r="C797" s="4">
        <v>43314</v>
      </c>
      <c r="D797" s="3" t="s">
        <v>6</v>
      </c>
      <c r="E797" s="3" t="s">
        <v>9</v>
      </c>
      <c r="F797" s="3">
        <v>4</v>
      </c>
      <c r="G797" s="3">
        <v>3</v>
      </c>
      <c r="H797" s="2">
        <v>22.48</v>
      </c>
      <c r="I797" s="2"/>
      <c r="J797" s="2">
        <v>175</v>
      </c>
      <c r="N797" s="3" t="s">
        <v>25</v>
      </c>
    </row>
    <row r="798" spans="1:14" x14ac:dyDescent="0.2">
      <c r="A798" s="3">
        <v>19</v>
      </c>
      <c r="B798" s="3">
        <v>2</v>
      </c>
      <c r="C798" s="4">
        <v>43314</v>
      </c>
      <c r="D798" s="3" t="s">
        <v>6</v>
      </c>
      <c r="E798" s="3" t="s">
        <v>9</v>
      </c>
      <c r="F798" s="3">
        <v>4</v>
      </c>
      <c r="G798" s="3">
        <v>4</v>
      </c>
      <c r="H798" s="2">
        <v>24.08</v>
      </c>
      <c r="I798" s="2"/>
      <c r="J798" s="2">
        <v>176</v>
      </c>
      <c r="N798" s="3" t="s">
        <v>25</v>
      </c>
    </row>
    <row r="799" spans="1:14" x14ac:dyDescent="0.2">
      <c r="A799" s="3">
        <v>20</v>
      </c>
      <c r="B799" s="3">
        <v>2</v>
      </c>
      <c r="C799" s="4">
        <v>43314</v>
      </c>
      <c r="D799" s="3" t="s">
        <v>6</v>
      </c>
      <c r="E799" s="3" t="s">
        <v>9</v>
      </c>
      <c r="F799" s="3">
        <v>4</v>
      </c>
      <c r="G799" s="3">
        <v>5</v>
      </c>
      <c r="H799" s="2">
        <v>20.73</v>
      </c>
      <c r="I799" s="2"/>
      <c r="J799" s="2">
        <v>168</v>
      </c>
      <c r="N799" s="3" t="s">
        <v>25</v>
      </c>
    </row>
    <row r="800" spans="1:14" x14ac:dyDescent="0.2">
      <c r="A800" s="3">
        <v>21</v>
      </c>
      <c r="B800" s="3">
        <v>2</v>
      </c>
      <c r="C800" s="4">
        <v>43314</v>
      </c>
      <c r="D800" s="3" t="s">
        <v>6</v>
      </c>
      <c r="E800" s="3" t="s">
        <v>8</v>
      </c>
      <c r="F800" s="3">
        <v>1</v>
      </c>
      <c r="G800" s="3">
        <v>1</v>
      </c>
      <c r="H800" s="2">
        <v>19.170000000000002</v>
      </c>
      <c r="I800" s="2"/>
      <c r="J800" s="2">
        <v>174</v>
      </c>
      <c r="N800" s="3" t="s">
        <v>25</v>
      </c>
    </row>
    <row r="801" spans="1:14" x14ac:dyDescent="0.2">
      <c r="A801" s="3">
        <v>22</v>
      </c>
      <c r="B801" s="3">
        <v>2</v>
      </c>
      <c r="C801" s="4">
        <v>43314</v>
      </c>
      <c r="D801" s="3" t="s">
        <v>6</v>
      </c>
      <c r="E801" s="3" t="s">
        <v>8</v>
      </c>
      <c r="F801" s="3">
        <v>1</v>
      </c>
      <c r="G801" s="3">
        <v>2</v>
      </c>
      <c r="H801" s="2">
        <v>22.29</v>
      </c>
      <c r="I801" s="2"/>
      <c r="J801" s="2">
        <v>157</v>
      </c>
      <c r="N801" s="3" t="s">
        <v>25</v>
      </c>
    </row>
    <row r="802" spans="1:14" x14ac:dyDescent="0.2">
      <c r="A802" s="3">
        <v>23</v>
      </c>
      <c r="B802" s="3">
        <v>2</v>
      </c>
      <c r="C802" s="4">
        <v>43314</v>
      </c>
      <c r="D802" s="3" t="s">
        <v>6</v>
      </c>
      <c r="E802" s="3" t="s">
        <v>8</v>
      </c>
      <c r="F802" s="3">
        <v>1</v>
      </c>
      <c r="G802" s="3">
        <v>3</v>
      </c>
      <c r="H802" s="2">
        <v>21.64</v>
      </c>
      <c r="I802" s="2"/>
      <c r="J802" s="2">
        <v>169</v>
      </c>
      <c r="N802" s="3" t="s">
        <v>25</v>
      </c>
    </row>
    <row r="803" spans="1:14" x14ac:dyDescent="0.2">
      <c r="A803" s="3">
        <v>24</v>
      </c>
      <c r="B803" s="3">
        <v>2</v>
      </c>
      <c r="C803" s="4">
        <v>43314</v>
      </c>
      <c r="D803" s="3" t="s">
        <v>6</v>
      </c>
      <c r="E803" s="3" t="s">
        <v>8</v>
      </c>
      <c r="F803" s="3">
        <v>1</v>
      </c>
      <c r="G803" s="3">
        <v>4</v>
      </c>
      <c r="H803" s="2">
        <v>19.04</v>
      </c>
      <c r="I803" s="2"/>
      <c r="J803" s="2">
        <v>188</v>
      </c>
      <c r="N803" s="3" t="s">
        <v>25</v>
      </c>
    </row>
    <row r="804" spans="1:14" x14ac:dyDescent="0.2">
      <c r="A804" s="3">
        <v>25</v>
      </c>
      <c r="B804" s="3">
        <v>2</v>
      </c>
      <c r="C804" s="4">
        <v>43314</v>
      </c>
      <c r="D804" s="3" t="s">
        <v>6</v>
      </c>
      <c r="E804" s="3" t="s">
        <v>8</v>
      </c>
      <c r="F804" s="3">
        <v>1</v>
      </c>
      <c r="G804" s="3">
        <v>5</v>
      </c>
      <c r="H804" s="2">
        <v>21.93</v>
      </c>
      <c r="I804" s="2"/>
      <c r="J804" s="2">
        <v>204</v>
      </c>
      <c r="N804" s="3" t="s">
        <v>25</v>
      </c>
    </row>
    <row r="805" spans="1:14" x14ac:dyDescent="0.2">
      <c r="A805" s="3">
        <v>26</v>
      </c>
      <c r="B805" s="3">
        <v>2</v>
      </c>
      <c r="C805" s="4">
        <v>43314</v>
      </c>
      <c r="D805" s="3" t="s">
        <v>6</v>
      </c>
      <c r="E805" s="3" t="s">
        <v>8</v>
      </c>
      <c r="F805" s="3">
        <v>2</v>
      </c>
      <c r="G805" s="3">
        <v>1</v>
      </c>
      <c r="H805" s="2">
        <v>19.48</v>
      </c>
      <c r="I805" s="2"/>
      <c r="J805" s="2">
        <v>144</v>
      </c>
      <c r="N805" s="3" t="s">
        <v>25</v>
      </c>
    </row>
    <row r="806" spans="1:14" x14ac:dyDescent="0.2">
      <c r="A806" s="3">
        <v>27</v>
      </c>
      <c r="B806" s="3">
        <v>2</v>
      </c>
      <c r="C806" s="4">
        <v>43314</v>
      </c>
      <c r="D806" s="3" t="s">
        <v>6</v>
      </c>
      <c r="E806" s="3" t="s">
        <v>8</v>
      </c>
      <c r="F806" s="3">
        <v>2</v>
      </c>
      <c r="G806" s="3">
        <v>2</v>
      </c>
      <c r="H806" s="2">
        <v>20.329999999999998</v>
      </c>
      <c r="I806" s="2"/>
      <c r="J806" s="2">
        <v>191</v>
      </c>
      <c r="N806" s="3" t="s">
        <v>25</v>
      </c>
    </row>
    <row r="807" spans="1:14" x14ac:dyDescent="0.2">
      <c r="A807" s="3">
        <v>28</v>
      </c>
      <c r="B807" s="3">
        <v>2</v>
      </c>
      <c r="C807" s="4">
        <v>43314</v>
      </c>
      <c r="D807" s="3" t="s">
        <v>6</v>
      </c>
      <c r="E807" s="3" t="s">
        <v>8</v>
      </c>
      <c r="F807" s="3">
        <v>2</v>
      </c>
      <c r="G807" s="3">
        <v>3</v>
      </c>
      <c r="H807" s="2">
        <v>20.079999999999998</v>
      </c>
      <c r="I807" s="2"/>
      <c r="J807" s="2">
        <v>139</v>
      </c>
      <c r="N807" s="3" t="s">
        <v>25</v>
      </c>
    </row>
    <row r="808" spans="1:14" x14ac:dyDescent="0.2">
      <c r="A808" s="3">
        <v>29</v>
      </c>
      <c r="B808" s="3">
        <v>2</v>
      </c>
      <c r="C808" s="4">
        <v>43314</v>
      </c>
      <c r="D808" s="3" t="s">
        <v>6</v>
      </c>
      <c r="E808" s="3" t="s">
        <v>8</v>
      </c>
      <c r="F808" s="3">
        <v>2</v>
      </c>
      <c r="G808" s="3">
        <v>4</v>
      </c>
      <c r="H808" s="2">
        <v>19.77</v>
      </c>
      <c r="I808" s="2"/>
      <c r="J808" s="2">
        <v>121</v>
      </c>
      <c r="N808" s="3" t="s">
        <v>25</v>
      </c>
    </row>
    <row r="809" spans="1:14" x14ac:dyDescent="0.2">
      <c r="A809" s="3">
        <v>30</v>
      </c>
      <c r="B809" s="3">
        <v>2</v>
      </c>
      <c r="C809" s="4">
        <v>43314</v>
      </c>
      <c r="D809" s="3" t="s">
        <v>6</v>
      </c>
      <c r="E809" s="3" t="s">
        <v>8</v>
      </c>
      <c r="F809" s="3">
        <v>2</v>
      </c>
      <c r="G809" s="3">
        <v>5</v>
      </c>
      <c r="H809" s="2">
        <v>19.64</v>
      </c>
      <c r="I809" s="2"/>
      <c r="J809" s="2">
        <v>147</v>
      </c>
      <c r="N809" s="3" t="s">
        <v>25</v>
      </c>
    </row>
    <row r="810" spans="1:14" x14ac:dyDescent="0.2">
      <c r="A810" s="3">
        <v>31</v>
      </c>
      <c r="B810" s="3">
        <v>2</v>
      </c>
      <c r="C810" s="4">
        <v>43314</v>
      </c>
      <c r="D810" s="3" t="s">
        <v>6</v>
      </c>
      <c r="E810" s="3" t="s">
        <v>8</v>
      </c>
      <c r="F810" s="3">
        <v>3</v>
      </c>
      <c r="G810" s="3">
        <v>1</v>
      </c>
      <c r="H810" s="2">
        <v>21.44</v>
      </c>
      <c r="I810" s="2"/>
      <c r="J810" s="2">
        <v>113</v>
      </c>
      <c r="N810" s="3" t="s">
        <v>25</v>
      </c>
    </row>
    <row r="811" spans="1:14" x14ac:dyDescent="0.2">
      <c r="A811" s="3">
        <v>32</v>
      </c>
      <c r="B811" s="3">
        <v>2</v>
      </c>
      <c r="C811" s="4">
        <v>43314</v>
      </c>
      <c r="D811" s="3" t="s">
        <v>6</v>
      </c>
      <c r="E811" s="3" t="s">
        <v>8</v>
      </c>
      <c r="F811" s="3">
        <v>3</v>
      </c>
      <c r="G811" s="3">
        <v>2</v>
      </c>
      <c r="H811" s="2">
        <v>22.95</v>
      </c>
      <c r="I811" s="2"/>
      <c r="J811" s="2">
        <v>156</v>
      </c>
      <c r="N811" s="3" t="s">
        <v>25</v>
      </c>
    </row>
    <row r="812" spans="1:14" x14ac:dyDescent="0.2">
      <c r="A812" s="3">
        <v>33</v>
      </c>
      <c r="B812" s="3">
        <v>2</v>
      </c>
      <c r="C812" s="4">
        <v>43314</v>
      </c>
      <c r="D812" s="3" t="s">
        <v>6</v>
      </c>
      <c r="E812" s="3" t="s">
        <v>8</v>
      </c>
      <c r="F812" s="3">
        <v>3</v>
      </c>
      <c r="G812" s="3">
        <v>3</v>
      </c>
      <c r="H812" s="2">
        <v>22.91</v>
      </c>
      <c r="I812" s="2"/>
      <c r="J812" s="2">
        <v>134</v>
      </c>
      <c r="N812" s="3" t="s">
        <v>25</v>
      </c>
    </row>
    <row r="813" spans="1:14" x14ac:dyDescent="0.2">
      <c r="A813" s="3">
        <v>34</v>
      </c>
      <c r="B813" s="3">
        <v>2</v>
      </c>
      <c r="C813" s="4">
        <v>43314</v>
      </c>
      <c r="D813" s="3" t="s">
        <v>6</v>
      </c>
      <c r="E813" s="3" t="s">
        <v>8</v>
      </c>
      <c r="F813" s="3">
        <v>3</v>
      </c>
      <c r="G813" s="3">
        <v>4</v>
      </c>
      <c r="H813" s="2">
        <v>19.97</v>
      </c>
      <c r="I813" s="2"/>
      <c r="J813" s="2">
        <v>160</v>
      </c>
      <c r="N813" s="3" t="s">
        <v>25</v>
      </c>
    </row>
    <row r="814" spans="1:14" x14ac:dyDescent="0.2">
      <c r="A814" s="3">
        <v>35</v>
      </c>
      <c r="B814" s="3">
        <v>2</v>
      </c>
      <c r="C814" s="4">
        <v>43314</v>
      </c>
      <c r="D814" s="3" t="s">
        <v>6</v>
      </c>
      <c r="E814" s="3" t="s">
        <v>8</v>
      </c>
      <c r="F814" s="3">
        <v>3</v>
      </c>
      <c r="G814" s="3">
        <v>5</v>
      </c>
      <c r="H814" s="2">
        <v>21.19</v>
      </c>
      <c r="I814" s="2"/>
      <c r="J814" s="2">
        <v>123</v>
      </c>
      <c r="N814" s="3" t="s">
        <v>25</v>
      </c>
    </row>
    <row r="815" spans="1:14" x14ac:dyDescent="0.2">
      <c r="A815" s="3">
        <v>1</v>
      </c>
      <c r="B815" s="3">
        <v>2</v>
      </c>
      <c r="C815" s="4">
        <v>43320</v>
      </c>
      <c r="D815" s="3" t="s">
        <v>6</v>
      </c>
      <c r="E815" s="3" t="s">
        <v>9</v>
      </c>
      <c r="F815" s="3">
        <v>1</v>
      </c>
      <c r="G815" s="3">
        <v>1</v>
      </c>
      <c r="H815" s="2">
        <v>22.03</v>
      </c>
      <c r="I815" s="2"/>
      <c r="J815" s="2">
        <v>141</v>
      </c>
      <c r="N815" s="3" t="s">
        <v>25</v>
      </c>
    </row>
    <row r="816" spans="1:14" x14ac:dyDescent="0.2">
      <c r="A816" s="3">
        <v>2</v>
      </c>
      <c r="B816" s="3">
        <v>2</v>
      </c>
      <c r="C816" s="4">
        <v>43320</v>
      </c>
      <c r="D816" s="3" t="s">
        <v>6</v>
      </c>
      <c r="E816" s="3" t="s">
        <v>9</v>
      </c>
      <c r="F816" s="3">
        <v>1</v>
      </c>
      <c r="G816" s="3">
        <v>2</v>
      </c>
      <c r="H816" s="2">
        <v>24.55</v>
      </c>
      <c r="I816" s="2"/>
      <c r="J816" s="2">
        <v>183</v>
      </c>
      <c r="N816" s="3" t="s">
        <v>25</v>
      </c>
    </row>
    <row r="817" spans="1:14" x14ac:dyDescent="0.2">
      <c r="A817" s="3">
        <v>3</v>
      </c>
      <c r="B817" s="3">
        <v>2</v>
      </c>
      <c r="C817" s="4">
        <v>43320</v>
      </c>
      <c r="D817" s="3" t="s">
        <v>6</v>
      </c>
      <c r="E817" s="3" t="s">
        <v>9</v>
      </c>
      <c r="F817" s="3">
        <v>1</v>
      </c>
      <c r="G817" s="3">
        <v>3</v>
      </c>
      <c r="H817" s="2">
        <v>23.02</v>
      </c>
      <c r="I817" s="2"/>
      <c r="J817" s="2">
        <v>186</v>
      </c>
      <c r="N817" s="3" t="s">
        <v>25</v>
      </c>
    </row>
    <row r="818" spans="1:14" x14ac:dyDescent="0.2">
      <c r="A818" s="3">
        <v>4</v>
      </c>
      <c r="B818" s="3">
        <v>2</v>
      </c>
      <c r="C818" s="4">
        <v>43320</v>
      </c>
      <c r="D818" s="3" t="s">
        <v>6</v>
      </c>
      <c r="E818" s="3" t="s">
        <v>9</v>
      </c>
      <c r="F818" s="3">
        <v>1</v>
      </c>
      <c r="G818" s="3">
        <v>4</v>
      </c>
      <c r="H818" s="2">
        <v>24.68</v>
      </c>
      <c r="I818" s="2"/>
      <c r="J818" s="2">
        <v>197</v>
      </c>
      <c r="N818" s="3" t="s">
        <v>25</v>
      </c>
    </row>
    <row r="819" spans="1:14" x14ac:dyDescent="0.2">
      <c r="A819" s="3">
        <v>5</v>
      </c>
      <c r="B819" s="3">
        <v>2</v>
      </c>
      <c r="C819" s="4">
        <v>43320</v>
      </c>
      <c r="D819" s="3" t="s">
        <v>6</v>
      </c>
      <c r="E819" s="3" t="s">
        <v>9</v>
      </c>
      <c r="F819" s="3">
        <v>1</v>
      </c>
      <c r="G819" s="3">
        <v>5</v>
      </c>
      <c r="H819" s="2">
        <v>19.739999999999998</v>
      </c>
      <c r="I819" s="2"/>
      <c r="J819" s="2">
        <v>173</v>
      </c>
      <c r="N819" s="3" t="s">
        <v>25</v>
      </c>
    </row>
    <row r="820" spans="1:14" x14ac:dyDescent="0.2">
      <c r="A820" s="3">
        <v>6</v>
      </c>
      <c r="B820" s="3">
        <v>2</v>
      </c>
      <c r="C820" s="4">
        <v>43320</v>
      </c>
      <c r="D820" s="3" t="s">
        <v>6</v>
      </c>
      <c r="E820" s="3" t="s">
        <v>9</v>
      </c>
      <c r="F820" s="3">
        <v>2</v>
      </c>
      <c r="G820" s="3">
        <v>1</v>
      </c>
      <c r="H820" s="2">
        <v>22.17</v>
      </c>
      <c r="I820" s="2"/>
      <c r="J820" s="2">
        <v>158</v>
      </c>
      <c r="N820" s="3" t="s">
        <v>25</v>
      </c>
    </row>
    <row r="821" spans="1:14" x14ac:dyDescent="0.2">
      <c r="A821" s="3">
        <v>7</v>
      </c>
      <c r="B821" s="3">
        <v>2</v>
      </c>
      <c r="C821" s="4">
        <v>43320</v>
      </c>
      <c r="D821" s="3" t="s">
        <v>6</v>
      </c>
      <c r="E821" s="3" t="s">
        <v>9</v>
      </c>
      <c r="F821" s="3">
        <v>2</v>
      </c>
      <c r="G821" s="3">
        <v>2</v>
      </c>
      <c r="H821" s="2">
        <v>22.38</v>
      </c>
      <c r="I821" s="2"/>
      <c r="J821" s="2">
        <v>156</v>
      </c>
      <c r="N821" s="3" t="s">
        <v>25</v>
      </c>
    </row>
    <row r="822" spans="1:14" x14ac:dyDescent="0.2">
      <c r="A822" s="3">
        <v>8</v>
      </c>
      <c r="B822" s="3">
        <v>2</v>
      </c>
      <c r="C822" s="4">
        <v>43320</v>
      </c>
      <c r="D822" s="3" t="s">
        <v>6</v>
      </c>
      <c r="E822" s="3" t="s">
        <v>9</v>
      </c>
      <c r="F822" s="3">
        <v>2</v>
      </c>
      <c r="G822" s="3">
        <v>3</v>
      </c>
      <c r="H822" s="2">
        <v>23.15</v>
      </c>
      <c r="I822" s="2"/>
      <c r="J822" s="2">
        <v>192</v>
      </c>
      <c r="N822" s="3" t="s">
        <v>25</v>
      </c>
    </row>
    <row r="823" spans="1:14" x14ac:dyDescent="0.2">
      <c r="A823" s="3">
        <v>9</v>
      </c>
      <c r="B823" s="3">
        <v>2</v>
      </c>
      <c r="C823" s="4">
        <v>43320</v>
      </c>
      <c r="D823" s="3" t="s">
        <v>6</v>
      </c>
      <c r="E823" s="3" t="s">
        <v>9</v>
      </c>
      <c r="F823" s="3">
        <v>2</v>
      </c>
      <c r="G823" s="3">
        <v>4</v>
      </c>
      <c r="H823" s="2">
        <v>21.25</v>
      </c>
      <c r="I823" s="2"/>
      <c r="J823" s="2">
        <v>183</v>
      </c>
      <c r="N823" s="3" t="s">
        <v>25</v>
      </c>
    </row>
    <row r="824" spans="1:14" x14ac:dyDescent="0.2">
      <c r="A824" s="3">
        <v>10</v>
      </c>
      <c r="B824" s="3">
        <v>2</v>
      </c>
      <c r="C824" s="4">
        <v>43320</v>
      </c>
      <c r="D824" s="3" t="s">
        <v>6</v>
      </c>
      <c r="E824" s="3" t="s">
        <v>9</v>
      </c>
      <c r="F824" s="3">
        <v>2</v>
      </c>
      <c r="G824" s="3">
        <v>5</v>
      </c>
      <c r="H824" s="2">
        <v>23.06</v>
      </c>
      <c r="I824" s="2"/>
      <c r="J824" s="2">
        <v>156</v>
      </c>
      <c r="N824" s="3" t="s">
        <v>25</v>
      </c>
    </row>
    <row r="825" spans="1:14" x14ac:dyDescent="0.2">
      <c r="A825" s="3">
        <v>11</v>
      </c>
      <c r="B825" s="3">
        <v>2</v>
      </c>
      <c r="C825" s="4">
        <v>43320</v>
      </c>
      <c r="D825" s="3" t="s">
        <v>6</v>
      </c>
      <c r="E825" s="3" t="s">
        <v>9</v>
      </c>
      <c r="F825" s="3">
        <v>3</v>
      </c>
      <c r="G825" s="3">
        <v>1</v>
      </c>
      <c r="H825" s="2">
        <v>24.94</v>
      </c>
      <c r="I825" s="2"/>
      <c r="J825" s="2">
        <v>180</v>
      </c>
      <c r="N825" s="3" t="s">
        <v>25</v>
      </c>
    </row>
    <row r="826" spans="1:14" x14ac:dyDescent="0.2">
      <c r="A826" s="3">
        <v>12</v>
      </c>
      <c r="B826" s="3">
        <v>2</v>
      </c>
      <c r="C826" s="4">
        <v>43320</v>
      </c>
      <c r="D826" s="3" t="s">
        <v>6</v>
      </c>
      <c r="E826" s="3" t="s">
        <v>9</v>
      </c>
      <c r="F826" s="3">
        <v>3</v>
      </c>
      <c r="G826" s="3">
        <v>2</v>
      </c>
      <c r="H826" s="2">
        <v>25.89</v>
      </c>
      <c r="I826" s="2"/>
      <c r="J826" s="2">
        <v>196</v>
      </c>
      <c r="N826" s="3" t="s">
        <v>25</v>
      </c>
    </row>
    <row r="827" spans="1:14" x14ac:dyDescent="0.2">
      <c r="A827" s="3">
        <v>13</v>
      </c>
      <c r="B827" s="3">
        <v>2</v>
      </c>
      <c r="C827" s="4">
        <v>43320</v>
      </c>
      <c r="D827" s="3" t="s">
        <v>6</v>
      </c>
      <c r="E827" s="3" t="s">
        <v>9</v>
      </c>
      <c r="F827" s="3">
        <v>3</v>
      </c>
      <c r="G827" s="3">
        <v>3</v>
      </c>
      <c r="H827" s="2">
        <v>29.34</v>
      </c>
      <c r="I827" s="2"/>
      <c r="J827" s="2">
        <v>175</v>
      </c>
      <c r="N827" s="3" t="s">
        <v>25</v>
      </c>
    </row>
    <row r="828" spans="1:14" x14ac:dyDescent="0.2">
      <c r="A828" s="3">
        <v>14</v>
      </c>
      <c r="B828" s="3">
        <v>2</v>
      </c>
      <c r="C828" s="4">
        <v>43320</v>
      </c>
      <c r="D828" s="3" t="s">
        <v>6</v>
      </c>
      <c r="E828" s="3" t="s">
        <v>9</v>
      </c>
      <c r="F828" s="3">
        <v>3</v>
      </c>
      <c r="G828" s="3">
        <v>4</v>
      </c>
      <c r="H828" s="2">
        <v>26.75</v>
      </c>
      <c r="I828" s="2"/>
      <c r="J828" s="2">
        <v>212</v>
      </c>
      <c r="N828" s="3" t="s">
        <v>25</v>
      </c>
    </row>
    <row r="829" spans="1:14" x14ac:dyDescent="0.2">
      <c r="A829" s="3">
        <v>15</v>
      </c>
      <c r="B829" s="3">
        <v>2</v>
      </c>
      <c r="C829" s="4">
        <v>43320</v>
      </c>
      <c r="D829" s="3" t="s">
        <v>6</v>
      </c>
      <c r="E829" s="3" t="s">
        <v>9</v>
      </c>
      <c r="F829" s="3">
        <v>3</v>
      </c>
      <c r="G829" s="3">
        <v>5</v>
      </c>
      <c r="H829" s="2">
        <v>20.74</v>
      </c>
      <c r="I829" s="2"/>
      <c r="J829" s="2">
        <v>157</v>
      </c>
      <c r="N829" s="3" t="s">
        <v>25</v>
      </c>
    </row>
    <row r="830" spans="1:14" x14ac:dyDescent="0.2">
      <c r="A830" s="3">
        <v>16</v>
      </c>
      <c r="B830" s="3">
        <v>2</v>
      </c>
      <c r="C830" s="4">
        <v>43320</v>
      </c>
      <c r="D830" s="3" t="s">
        <v>6</v>
      </c>
      <c r="E830" s="3" t="s">
        <v>9</v>
      </c>
      <c r="F830" s="3">
        <v>4</v>
      </c>
      <c r="G830" s="3">
        <v>1</v>
      </c>
      <c r="H830" s="2">
        <v>25.02</v>
      </c>
      <c r="I830" s="2"/>
      <c r="J830" s="2">
        <v>152</v>
      </c>
      <c r="N830" s="3" t="s">
        <v>25</v>
      </c>
    </row>
    <row r="831" spans="1:14" x14ac:dyDescent="0.2">
      <c r="A831" s="3">
        <v>17</v>
      </c>
      <c r="B831" s="3">
        <v>2</v>
      </c>
      <c r="C831" s="4">
        <v>43320</v>
      </c>
      <c r="D831" s="3" t="s">
        <v>6</v>
      </c>
      <c r="E831" s="3" t="s">
        <v>9</v>
      </c>
      <c r="F831" s="3">
        <v>4</v>
      </c>
      <c r="G831" s="3">
        <v>2</v>
      </c>
      <c r="H831" s="2">
        <v>22.32</v>
      </c>
      <c r="I831" s="2"/>
      <c r="J831" s="2">
        <v>149</v>
      </c>
      <c r="N831" s="3" t="s">
        <v>25</v>
      </c>
    </row>
    <row r="832" spans="1:14" x14ac:dyDescent="0.2">
      <c r="A832" s="3">
        <v>18</v>
      </c>
      <c r="B832" s="3">
        <v>2</v>
      </c>
      <c r="C832" s="4">
        <v>43320</v>
      </c>
      <c r="D832" s="3" t="s">
        <v>6</v>
      </c>
      <c r="E832" s="3" t="s">
        <v>9</v>
      </c>
      <c r="F832" s="3">
        <v>4</v>
      </c>
      <c r="G832" s="3">
        <v>3</v>
      </c>
      <c r="H832" s="2">
        <v>22.88</v>
      </c>
      <c r="I832" s="2"/>
      <c r="J832" s="2">
        <v>169</v>
      </c>
      <c r="N832" s="3" t="s">
        <v>25</v>
      </c>
    </row>
    <row r="833" spans="1:14" x14ac:dyDescent="0.2">
      <c r="A833" s="3">
        <v>19</v>
      </c>
      <c r="B833" s="3">
        <v>2</v>
      </c>
      <c r="C833" s="4">
        <v>43320</v>
      </c>
      <c r="D833" s="3" t="s">
        <v>6</v>
      </c>
      <c r="E833" s="3" t="s">
        <v>9</v>
      </c>
      <c r="F833" s="3">
        <v>4</v>
      </c>
      <c r="G833" s="3">
        <v>4</v>
      </c>
      <c r="H833" s="2">
        <v>25.33</v>
      </c>
      <c r="I833" s="2"/>
      <c r="J833" s="2">
        <v>168</v>
      </c>
      <c r="N833" s="3" t="s">
        <v>25</v>
      </c>
    </row>
    <row r="834" spans="1:14" x14ac:dyDescent="0.2">
      <c r="A834" s="3">
        <v>20</v>
      </c>
      <c r="B834" s="3">
        <v>2</v>
      </c>
      <c r="C834" s="4">
        <v>43320</v>
      </c>
      <c r="D834" s="3" t="s">
        <v>6</v>
      </c>
      <c r="E834" s="3" t="s">
        <v>9</v>
      </c>
      <c r="F834" s="3">
        <v>4</v>
      </c>
      <c r="G834" s="3">
        <v>5</v>
      </c>
      <c r="H834" s="2">
        <v>21.33</v>
      </c>
      <c r="I834" s="2"/>
      <c r="J834" s="2"/>
      <c r="N834" s="3" t="s">
        <v>25</v>
      </c>
    </row>
    <row r="835" spans="1:14" x14ac:dyDescent="0.2">
      <c r="A835" s="3">
        <v>21</v>
      </c>
      <c r="B835" s="3">
        <v>2</v>
      </c>
      <c r="C835" s="4">
        <v>43320</v>
      </c>
      <c r="D835" s="3" t="s">
        <v>6</v>
      </c>
      <c r="E835" s="3" t="s">
        <v>8</v>
      </c>
      <c r="F835" s="3">
        <v>1</v>
      </c>
      <c r="G835" s="3">
        <v>1</v>
      </c>
      <c r="H835" s="2">
        <v>18.53</v>
      </c>
      <c r="I835" s="2"/>
      <c r="J835" s="2">
        <v>177</v>
      </c>
      <c r="N835" s="3" t="s">
        <v>25</v>
      </c>
    </row>
    <row r="836" spans="1:14" x14ac:dyDescent="0.2">
      <c r="A836" s="3">
        <v>22</v>
      </c>
      <c r="B836" s="3">
        <v>2</v>
      </c>
      <c r="C836" s="4">
        <v>43320</v>
      </c>
      <c r="D836" s="3" t="s">
        <v>6</v>
      </c>
      <c r="E836" s="3" t="s">
        <v>8</v>
      </c>
      <c r="F836" s="3">
        <v>1</v>
      </c>
      <c r="G836" s="3">
        <v>2</v>
      </c>
      <c r="H836" s="2">
        <v>23.77</v>
      </c>
      <c r="I836" s="2"/>
      <c r="J836" s="2">
        <v>136</v>
      </c>
      <c r="N836" s="3" t="s">
        <v>25</v>
      </c>
    </row>
    <row r="837" spans="1:14" x14ac:dyDescent="0.2">
      <c r="A837" s="3">
        <v>23</v>
      </c>
      <c r="B837" s="3">
        <v>2</v>
      </c>
      <c r="C837" s="4">
        <v>43320</v>
      </c>
      <c r="D837" s="3" t="s">
        <v>6</v>
      </c>
      <c r="E837" s="3" t="s">
        <v>8</v>
      </c>
      <c r="F837" s="3">
        <v>1</v>
      </c>
      <c r="G837" s="3">
        <v>3</v>
      </c>
      <c r="H837" s="2">
        <v>21.52</v>
      </c>
      <c r="I837" s="2"/>
      <c r="J837" s="2">
        <v>159</v>
      </c>
      <c r="N837" s="3" t="s">
        <v>25</v>
      </c>
    </row>
    <row r="838" spans="1:14" x14ac:dyDescent="0.2">
      <c r="A838" s="3">
        <v>24</v>
      </c>
      <c r="B838" s="3">
        <v>2</v>
      </c>
      <c r="C838" s="4">
        <v>43320</v>
      </c>
      <c r="D838" s="3" t="s">
        <v>6</v>
      </c>
      <c r="E838" s="3" t="s">
        <v>8</v>
      </c>
      <c r="F838" s="3">
        <v>1</v>
      </c>
      <c r="G838" s="3">
        <v>4</v>
      </c>
      <c r="H838" s="2">
        <v>18.8</v>
      </c>
      <c r="I838" s="2"/>
      <c r="J838" s="2">
        <v>128</v>
      </c>
      <c r="N838" s="3" t="s">
        <v>25</v>
      </c>
    </row>
    <row r="839" spans="1:14" x14ac:dyDescent="0.2">
      <c r="A839" s="3">
        <v>25</v>
      </c>
      <c r="B839" s="3">
        <v>2</v>
      </c>
      <c r="C839" s="4">
        <v>43320</v>
      </c>
      <c r="D839" s="3" t="s">
        <v>6</v>
      </c>
      <c r="E839" s="3" t="s">
        <v>8</v>
      </c>
      <c r="F839" s="3">
        <v>1</v>
      </c>
      <c r="G839" s="3">
        <v>5</v>
      </c>
      <c r="H839" s="2">
        <v>21.64</v>
      </c>
      <c r="I839" s="2"/>
      <c r="J839" s="2">
        <v>179</v>
      </c>
      <c r="N839" s="3" t="s">
        <v>25</v>
      </c>
    </row>
    <row r="840" spans="1:14" x14ac:dyDescent="0.2">
      <c r="A840" s="3">
        <v>26</v>
      </c>
      <c r="B840" s="3">
        <v>2</v>
      </c>
      <c r="C840" s="4">
        <v>43320</v>
      </c>
      <c r="D840" s="3" t="s">
        <v>6</v>
      </c>
      <c r="E840" s="3" t="s">
        <v>8</v>
      </c>
      <c r="F840" s="3">
        <v>2</v>
      </c>
      <c r="G840" s="3">
        <v>1</v>
      </c>
      <c r="H840" s="2">
        <v>19.68</v>
      </c>
      <c r="I840" s="2"/>
      <c r="J840" s="2">
        <v>165</v>
      </c>
      <c r="N840" s="3" t="s">
        <v>25</v>
      </c>
    </row>
    <row r="841" spans="1:14" x14ac:dyDescent="0.2">
      <c r="A841" s="3">
        <v>27</v>
      </c>
      <c r="B841" s="3">
        <v>2</v>
      </c>
      <c r="C841" s="4">
        <v>43320</v>
      </c>
      <c r="D841" s="3" t="s">
        <v>6</v>
      </c>
      <c r="E841" s="3" t="s">
        <v>8</v>
      </c>
      <c r="F841" s="3">
        <v>2</v>
      </c>
      <c r="G841" s="3">
        <v>2</v>
      </c>
      <c r="H841" s="2">
        <v>20.440000000000001</v>
      </c>
      <c r="I841" s="2"/>
      <c r="J841" s="2">
        <v>180</v>
      </c>
      <c r="N841" s="3" t="s">
        <v>25</v>
      </c>
    </row>
    <row r="842" spans="1:14" x14ac:dyDescent="0.2">
      <c r="A842" s="3">
        <v>28</v>
      </c>
      <c r="B842" s="3">
        <v>2</v>
      </c>
      <c r="C842" s="4">
        <v>43320</v>
      </c>
      <c r="D842" s="3" t="s">
        <v>6</v>
      </c>
      <c r="E842" s="3" t="s">
        <v>8</v>
      </c>
      <c r="F842" s="3">
        <v>2</v>
      </c>
      <c r="G842" s="3">
        <v>3</v>
      </c>
      <c r="H842" s="2">
        <v>21.5</v>
      </c>
      <c r="I842" s="2"/>
      <c r="J842" s="2">
        <v>144</v>
      </c>
      <c r="N842" s="3" t="s">
        <v>25</v>
      </c>
    </row>
    <row r="843" spans="1:14" x14ac:dyDescent="0.2">
      <c r="A843" s="3">
        <v>29</v>
      </c>
      <c r="B843" s="3">
        <v>2</v>
      </c>
      <c r="C843" s="4">
        <v>43320</v>
      </c>
      <c r="D843" s="3" t="s">
        <v>6</v>
      </c>
      <c r="E843" s="3" t="s">
        <v>8</v>
      </c>
      <c r="F843" s="3">
        <v>2</v>
      </c>
      <c r="G843" s="3">
        <v>4</v>
      </c>
      <c r="H843" s="2">
        <v>19.89</v>
      </c>
      <c r="I843" s="2"/>
      <c r="J843" s="2">
        <v>157</v>
      </c>
      <c r="N843" s="3" t="s">
        <v>25</v>
      </c>
    </row>
    <row r="844" spans="1:14" x14ac:dyDescent="0.2">
      <c r="A844" s="3">
        <v>30</v>
      </c>
      <c r="B844" s="3">
        <v>2</v>
      </c>
      <c r="C844" s="4">
        <v>43320</v>
      </c>
      <c r="D844" s="3" t="s">
        <v>6</v>
      </c>
      <c r="E844" s="3" t="s">
        <v>8</v>
      </c>
      <c r="F844" s="3">
        <v>2</v>
      </c>
      <c r="G844" s="3">
        <v>5</v>
      </c>
      <c r="H844" s="2">
        <v>22.04</v>
      </c>
      <c r="I844" s="2"/>
      <c r="J844" s="2">
        <v>128</v>
      </c>
      <c r="N844" s="3" t="s">
        <v>25</v>
      </c>
    </row>
    <row r="845" spans="1:14" x14ac:dyDescent="0.2">
      <c r="A845" s="3">
        <v>31</v>
      </c>
      <c r="B845" s="3">
        <v>2</v>
      </c>
      <c r="C845" s="4">
        <v>43320</v>
      </c>
      <c r="D845" s="3" t="s">
        <v>6</v>
      </c>
      <c r="E845" s="3" t="s">
        <v>8</v>
      </c>
      <c r="F845" s="3">
        <v>3</v>
      </c>
      <c r="G845" s="3">
        <v>1</v>
      </c>
      <c r="H845" s="2">
        <v>21.61</v>
      </c>
      <c r="I845" s="2"/>
      <c r="J845" s="2">
        <v>163</v>
      </c>
      <c r="N845" s="3" t="s">
        <v>25</v>
      </c>
    </row>
    <row r="846" spans="1:14" x14ac:dyDescent="0.2">
      <c r="A846" s="3">
        <v>32</v>
      </c>
      <c r="B846" s="3">
        <v>2</v>
      </c>
      <c r="C846" s="4">
        <v>43320</v>
      </c>
      <c r="D846" s="3" t="s">
        <v>6</v>
      </c>
      <c r="E846" s="3" t="s">
        <v>8</v>
      </c>
      <c r="F846" s="3">
        <v>3</v>
      </c>
      <c r="G846" s="3">
        <v>2</v>
      </c>
      <c r="H846" s="2">
        <v>23.84</v>
      </c>
      <c r="I846" s="2"/>
      <c r="J846" s="2">
        <v>165</v>
      </c>
      <c r="N846" s="3" t="s">
        <v>25</v>
      </c>
    </row>
    <row r="847" spans="1:14" x14ac:dyDescent="0.2">
      <c r="A847" s="3">
        <v>33</v>
      </c>
      <c r="B847" s="3">
        <v>2</v>
      </c>
      <c r="C847" s="4">
        <v>43320</v>
      </c>
      <c r="D847" s="3" t="s">
        <v>6</v>
      </c>
      <c r="E847" s="3" t="s">
        <v>8</v>
      </c>
      <c r="F847" s="3">
        <v>3</v>
      </c>
      <c r="G847" s="3">
        <v>3</v>
      </c>
      <c r="H847" s="2">
        <v>22.62</v>
      </c>
      <c r="I847" s="2"/>
      <c r="J847" s="2">
        <v>108</v>
      </c>
      <c r="N847" s="3" t="s">
        <v>25</v>
      </c>
    </row>
    <row r="848" spans="1:14" x14ac:dyDescent="0.2">
      <c r="A848" s="3">
        <v>34</v>
      </c>
      <c r="B848" s="3">
        <v>2</v>
      </c>
      <c r="C848" s="4">
        <v>43320</v>
      </c>
      <c r="D848" s="3" t="s">
        <v>6</v>
      </c>
      <c r="E848" s="3" t="s">
        <v>8</v>
      </c>
      <c r="F848" s="3">
        <v>3</v>
      </c>
      <c r="G848" s="3">
        <v>4</v>
      </c>
      <c r="H848" s="2">
        <v>20.100000000000001</v>
      </c>
      <c r="I848" s="2"/>
      <c r="J848" s="2">
        <v>177</v>
      </c>
      <c r="N848" s="3" t="s">
        <v>25</v>
      </c>
    </row>
    <row r="849" spans="1:14" x14ac:dyDescent="0.2">
      <c r="A849" s="3">
        <v>35</v>
      </c>
      <c r="B849" s="3">
        <v>2</v>
      </c>
      <c r="C849" s="4">
        <v>43320</v>
      </c>
      <c r="D849" s="3" t="s">
        <v>6</v>
      </c>
      <c r="E849" s="3" t="s">
        <v>8</v>
      </c>
      <c r="F849" s="3">
        <v>3</v>
      </c>
      <c r="G849" s="3">
        <v>5</v>
      </c>
      <c r="H849" s="2">
        <v>20.85</v>
      </c>
      <c r="I849" s="2"/>
      <c r="J849" s="2">
        <v>167</v>
      </c>
      <c r="N849" s="3" t="s">
        <v>25</v>
      </c>
    </row>
    <row r="850" spans="1:14" x14ac:dyDescent="0.2">
      <c r="A850" s="3">
        <v>1</v>
      </c>
      <c r="B850" s="3">
        <v>2</v>
      </c>
      <c r="C850" s="4">
        <v>43328</v>
      </c>
      <c r="D850" s="3" t="s">
        <v>6</v>
      </c>
      <c r="E850" s="3" t="s">
        <v>9</v>
      </c>
      <c r="F850" s="3">
        <v>1</v>
      </c>
      <c r="G850" s="3">
        <v>1</v>
      </c>
      <c r="H850" s="2">
        <v>24.98</v>
      </c>
      <c r="I850" s="2">
        <v>37.5</v>
      </c>
      <c r="J850" s="2">
        <v>201</v>
      </c>
      <c r="N850" s="3" t="s">
        <v>25</v>
      </c>
    </row>
    <row r="851" spans="1:14" x14ac:dyDescent="0.2">
      <c r="A851" s="3">
        <v>2</v>
      </c>
      <c r="B851" s="3">
        <v>2</v>
      </c>
      <c r="C851" s="4">
        <v>43328</v>
      </c>
      <c r="D851" s="3" t="s">
        <v>6</v>
      </c>
      <c r="E851" s="3" t="s">
        <v>9</v>
      </c>
      <c r="F851" s="3">
        <v>1</v>
      </c>
      <c r="G851" s="3">
        <v>2</v>
      </c>
      <c r="H851" s="2">
        <v>28.35</v>
      </c>
      <c r="I851" s="2">
        <v>37.1</v>
      </c>
      <c r="J851" s="2">
        <v>206</v>
      </c>
      <c r="N851" s="3" t="s">
        <v>25</v>
      </c>
    </row>
    <row r="852" spans="1:14" x14ac:dyDescent="0.2">
      <c r="A852" s="3">
        <v>3</v>
      </c>
      <c r="B852" s="3">
        <v>2</v>
      </c>
      <c r="C852" s="4">
        <v>43328</v>
      </c>
      <c r="D852" s="3" t="s">
        <v>6</v>
      </c>
      <c r="E852" s="3" t="s">
        <v>9</v>
      </c>
      <c r="F852" s="3">
        <v>1</v>
      </c>
      <c r="G852" s="3">
        <v>3</v>
      </c>
      <c r="H852" s="2">
        <v>24.74</v>
      </c>
      <c r="I852" s="2">
        <v>36.5</v>
      </c>
      <c r="J852" s="2">
        <v>161</v>
      </c>
      <c r="N852" s="3" t="s">
        <v>25</v>
      </c>
    </row>
    <row r="853" spans="1:14" x14ac:dyDescent="0.2">
      <c r="A853" s="3">
        <v>4</v>
      </c>
      <c r="B853" s="3">
        <v>2</v>
      </c>
      <c r="C853" s="4">
        <v>43328</v>
      </c>
      <c r="D853" s="3" t="s">
        <v>6</v>
      </c>
      <c r="E853" s="3" t="s">
        <v>9</v>
      </c>
      <c r="F853" s="3">
        <v>1</v>
      </c>
      <c r="G853" s="3">
        <v>4</v>
      </c>
      <c r="H853" s="2">
        <v>28.18</v>
      </c>
      <c r="I853" s="2">
        <v>37.200000000000003</v>
      </c>
      <c r="J853" s="2">
        <v>192</v>
      </c>
      <c r="N853" s="3" t="s">
        <v>25</v>
      </c>
    </row>
    <row r="854" spans="1:14" x14ac:dyDescent="0.2">
      <c r="A854" s="3">
        <v>5</v>
      </c>
      <c r="B854" s="3">
        <v>2</v>
      </c>
      <c r="C854" s="4">
        <v>43328</v>
      </c>
      <c r="D854" s="3" t="s">
        <v>6</v>
      </c>
      <c r="E854" s="3" t="s">
        <v>9</v>
      </c>
      <c r="F854" s="3">
        <v>1</v>
      </c>
      <c r="G854" s="3">
        <v>5</v>
      </c>
      <c r="H854" s="2">
        <v>22.08</v>
      </c>
      <c r="I854" s="2">
        <v>37.700000000000003</v>
      </c>
      <c r="J854" s="2">
        <v>207</v>
      </c>
      <c r="N854" s="3" t="s">
        <v>25</v>
      </c>
    </row>
    <row r="855" spans="1:14" x14ac:dyDescent="0.2">
      <c r="A855" s="3">
        <v>6</v>
      </c>
      <c r="B855" s="3">
        <v>2</v>
      </c>
      <c r="C855" s="4">
        <v>43328</v>
      </c>
      <c r="D855" s="3" t="s">
        <v>6</v>
      </c>
      <c r="E855" s="3" t="s">
        <v>9</v>
      </c>
      <c r="F855" s="3">
        <v>2</v>
      </c>
      <c r="G855" s="3">
        <v>1</v>
      </c>
      <c r="H855" s="2">
        <v>24.56</v>
      </c>
      <c r="I855" s="2">
        <v>37.299999999999997</v>
      </c>
      <c r="J855" s="2">
        <v>195</v>
      </c>
      <c r="N855" s="3" t="s">
        <v>25</v>
      </c>
    </row>
    <row r="856" spans="1:14" x14ac:dyDescent="0.2">
      <c r="A856" s="3">
        <v>7</v>
      </c>
      <c r="B856" s="3">
        <v>2</v>
      </c>
      <c r="C856" s="4">
        <v>43328</v>
      </c>
      <c r="D856" s="3" t="s">
        <v>6</v>
      </c>
      <c r="E856" s="3" t="s">
        <v>9</v>
      </c>
      <c r="F856" s="3">
        <v>2</v>
      </c>
      <c r="G856" s="3">
        <v>2</v>
      </c>
      <c r="H856" s="2">
        <v>23.33</v>
      </c>
      <c r="I856" s="2"/>
      <c r="J856" s="2">
        <v>207</v>
      </c>
      <c r="N856" s="3" t="s">
        <v>25</v>
      </c>
    </row>
    <row r="857" spans="1:14" x14ac:dyDescent="0.2">
      <c r="A857" s="3">
        <v>8</v>
      </c>
      <c r="B857" s="3">
        <v>2</v>
      </c>
      <c r="C857" s="4">
        <v>43328</v>
      </c>
      <c r="D857" s="3" t="s">
        <v>6</v>
      </c>
      <c r="E857" s="3" t="s">
        <v>9</v>
      </c>
      <c r="F857" s="3">
        <v>2</v>
      </c>
      <c r="G857" s="3">
        <v>3</v>
      </c>
      <c r="H857" s="2">
        <v>25.3</v>
      </c>
      <c r="I857" s="2">
        <v>37.1</v>
      </c>
      <c r="J857" s="2">
        <v>167</v>
      </c>
      <c r="N857" s="3" t="s">
        <v>25</v>
      </c>
    </row>
    <row r="858" spans="1:14" x14ac:dyDescent="0.2">
      <c r="A858" s="3">
        <v>9</v>
      </c>
      <c r="B858" s="3">
        <v>2</v>
      </c>
      <c r="C858" s="4">
        <v>43328</v>
      </c>
      <c r="D858" s="3" t="s">
        <v>6</v>
      </c>
      <c r="E858" s="3" t="s">
        <v>9</v>
      </c>
      <c r="F858" s="3">
        <v>2</v>
      </c>
      <c r="G858" s="3">
        <v>4</v>
      </c>
      <c r="H858" s="2">
        <v>22.7</v>
      </c>
      <c r="I858" s="2">
        <v>37.299999999999997</v>
      </c>
      <c r="J858" s="2">
        <v>173</v>
      </c>
      <c r="N858" s="3" t="s">
        <v>25</v>
      </c>
    </row>
    <row r="859" spans="1:14" x14ac:dyDescent="0.2">
      <c r="A859" s="3">
        <v>10</v>
      </c>
      <c r="B859" s="3">
        <v>2</v>
      </c>
      <c r="C859" s="4">
        <v>43328</v>
      </c>
      <c r="D859" s="3" t="s">
        <v>6</v>
      </c>
      <c r="E859" s="3" t="s">
        <v>9</v>
      </c>
      <c r="F859" s="3">
        <v>2</v>
      </c>
      <c r="G859" s="3">
        <v>5</v>
      </c>
      <c r="H859" s="2">
        <v>24.86</v>
      </c>
      <c r="I859" s="2">
        <v>37.6</v>
      </c>
      <c r="J859" s="2">
        <v>181</v>
      </c>
      <c r="N859" s="3" t="s">
        <v>25</v>
      </c>
    </row>
    <row r="860" spans="1:14" x14ac:dyDescent="0.2">
      <c r="A860" s="3">
        <v>11</v>
      </c>
      <c r="B860" s="3">
        <v>2</v>
      </c>
      <c r="C860" s="4">
        <v>43328</v>
      </c>
      <c r="D860" s="3" t="s">
        <v>6</v>
      </c>
      <c r="E860" s="3" t="s">
        <v>9</v>
      </c>
      <c r="F860" s="3">
        <v>3</v>
      </c>
      <c r="G860" s="3">
        <v>1</v>
      </c>
      <c r="H860" s="2">
        <v>26.25</v>
      </c>
      <c r="I860" s="2">
        <v>37.200000000000003</v>
      </c>
      <c r="J860" s="2">
        <v>185</v>
      </c>
      <c r="N860" s="3" t="s">
        <v>25</v>
      </c>
    </row>
    <row r="861" spans="1:14" x14ac:dyDescent="0.2">
      <c r="A861" s="3">
        <v>12</v>
      </c>
      <c r="B861" s="3">
        <v>2</v>
      </c>
      <c r="C861" s="4">
        <v>43328</v>
      </c>
      <c r="D861" s="3" t="s">
        <v>6</v>
      </c>
      <c r="E861" s="3" t="s">
        <v>9</v>
      </c>
      <c r="F861" s="3">
        <v>3</v>
      </c>
      <c r="G861" s="3">
        <v>2</v>
      </c>
      <c r="H861" s="2">
        <v>29.22</v>
      </c>
      <c r="I861" s="2">
        <v>37.5</v>
      </c>
      <c r="J861" s="2">
        <v>225</v>
      </c>
      <c r="N861" s="3" t="s">
        <v>25</v>
      </c>
    </row>
    <row r="862" spans="1:14" x14ac:dyDescent="0.2">
      <c r="A862" s="3">
        <v>13</v>
      </c>
      <c r="B862" s="3">
        <v>2</v>
      </c>
      <c r="C862" s="4">
        <v>43328</v>
      </c>
      <c r="D862" s="3" t="s">
        <v>6</v>
      </c>
      <c r="E862" s="3" t="s">
        <v>9</v>
      </c>
      <c r="F862" s="3">
        <v>3</v>
      </c>
      <c r="G862" s="3">
        <v>3</v>
      </c>
      <c r="H862" s="2">
        <v>32.229999999999997</v>
      </c>
      <c r="I862" s="2">
        <v>36.5</v>
      </c>
      <c r="J862" s="2">
        <v>203</v>
      </c>
      <c r="N862" s="3" t="s">
        <v>25</v>
      </c>
    </row>
    <row r="863" spans="1:14" x14ac:dyDescent="0.2">
      <c r="A863" s="3">
        <v>14</v>
      </c>
      <c r="B863" s="3">
        <v>2</v>
      </c>
      <c r="C863" s="4">
        <v>43328</v>
      </c>
      <c r="D863" s="3" t="s">
        <v>6</v>
      </c>
      <c r="E863" s="3" t="s">
        <v>9</v>
      </c>
      <c r="F863" s="3">
        <v>3</v>
      </c>
      <c r="G863" s="3">
        <v>4</v>
      </c>
      <c r="H863" s="2">
        <v>29.92</v>
      </c>
      <c r="I863" s="2">
        <v>37.200000000000003</v>
      </c>
      <c r="J863" s="2">
        <v>187</v>
      </c>
      <c r="N863" s="3" t="s">
        <v>25</v>
      </c>
    </row>
    <row r="864" spans="1:14" x14ac:dyDescent="0.2">
      <c r="A864" s="3">
        <v>15</v>
      </c>
      <c r="B864" s="3">
        <v>2</v>
      </c>
      <c r="C864" s="4">
        <v>43328</v>
      </c>
      <c r="D864" s="3" t="s">
        <v>6</v>
      </c>
      <c r="E864" s="3" t="s">
        <v>9</v>
      </c>
      <c r="F864" s="3">
        <v>3</v>
      </c>
      <c r="G864" s="3">
        <v>5</v>
      </c>
      <c r="H864" s="2">
        <v>21.79</v>
      </c>
      <c r="I864" s="2">
        <v>37.200000000000003</v>
      </c>
      <c r="J864" s="2">
        <v>204</v>
      </c>
      <c r="N864" s="3" t="s">
        <v>25</v>
      </c>
    </row>
    <row r="865" spans="1:14" x14ac:dyDescent="0.2">
      <c r="A865" s="3">
        <v>16</v>
      </c>
      <c r="B865" s="3">
        <v>2</v>
      </c>
      <c r="C865" s="4">
        <v>43328</v>
      </c>
      <c r="D865" s="3" t="s">
        <v>6</v>
      </c>
      <c r="E865" s="3" t="s">
        <v>9</v>
      </c>
      <c r="F865" s="3">
        <v>4</v>
      </c>
      <c r="G865" s="3">
        <v>1</v>
      </c>
      <c r="H865" s="2">
        <v>27.99</v>
      </c>
      <c r="I865" s="2">
        <v>37.799999999999997</v>
      </c>
      <c r="J865" s="2">
        <v>175</v>
      </c>
      <c r="N865" s="3" t="s">
        <v>25</v>
      </c>
    </row>
    <row r="866" spans="1:14" x14ac:dyDescent="0.2">
      <c r="A866" s="3">
        <v>17</v>
      </c>
      <c r="B866" s="3">
        <v>2</v>
      </c>
      <c r="C866" s="4">
        <v>43328</v>
      </c>
      <c r="D866" s="3" t="s">
        <v>6</v>
      </c>
      <c r="E866" s="3" t="s">
        <v>9</v>
      </c>
      <c r="F866" s="3">
        <v>4</v>
      </c>
      <c r="G866" s="3">
        <v>2</v>
      </c>
      <c r="H866" s="2">
        <v>24.23</v>
      </c>
      <c r="I866" s="2">
        <v>37.4</v>
      </c>
      <c r="J866" s="2">
        <v>164</v>
      </c>
      <c r="N866" s="3" t="s">
        <v>25</v>
      </c>
    </row>
    <row r="867" spans="1:14" x14ac:dyDescent="0.2">
      <c r="A867" s="3">
        <v>18</v>
      </c>
      <c r="B867" s="3">
        <v>2</v>
      </c>
      <c r="C867" s="4">
        <v>43328</v>
      </c>
      <c r="D867" s="3" t="s">
        <v>6</v>
      </c>
      <c r="E867" s="3" t="s">
        <v>9</v>
      </c>
      <c r="F867" s="3">
        <v>4</v>
      </c>
      <c r="G867" s="3">
        <v>3</v>
      </c>
      <c r="H867" s="2">
        <v>25.21</v>
      </c>
      <c r="I867" s="2">
        <v>37</v>
      </c>
      <c r="J867" s="2">
        <v>165</v>
      </c>
      <c r="N867" s="3" t="s">
        <v>25</v>
      </c>
    </row>
    <row r="868" spans="1:14" x14ac:dyDescent="0.2">
      <c r="A868" s="3">
        <v>19</v>
      </c>
      <c r="B868" s="3">
        <v>2</v>
      </c>
      <c r="C868" s="4">
        <v>43328</v>
      </c>
      <c r="D868" s="3" t="s">
        <v>6</v>
      </c>
      <c r="E868" s="3" t="s">
        <v>9</v>
      </c>
      <c r="F868" s="3">
        <v>4</v>
      </c>
      <c r="G868" s="3">
        <v>4</v>
      </c>
      <c r="H868" s="2">
        <v>26.51</v>
      </c>
      <c r="I868" s="2">
        <v>37</v>
      </c>
      <c r="J868" s="2">
        <v>152</v>
      </c>
      <c r="N868" s="3" t="s">
        <v>25</v>
      </c>
    </row>
    <row r="869" spans="1:14" x14ac:dyDescent="0.2">
      <c r="A869" s="3">
        <v>20</v>
      </c>
      <c r="B869" s="3">
        <v>2</v>
      </c>
      <c r="C869" s="4">
        <v>43328</v>
      </c>
      <c r="D869" s="3" t="s">
        <v>6</v>
      </c>
      <c r="E869" s="3" t="s">
        <v>9</v>
      </c>
      <c r="F869" s="3">
        <v>4</v>
      </c>
      <c r="G869" s="3">
        <v>5</v>
      </c>
      <c r="H869" s="2">
        <v>28.6</v>
      </c>
      <c r="I869" s="2"/>
      <c r="J869" s="2">
        <v>189</v>
      </c>
      <c r="N869" s="3" t="s">
        <v>25</v>
      </c>
    </row>
    <row r="870" spans="1:14" x14ac:dyDescent="0.2">
      <c r="A870" s="3">
        <v>21</v>
      </c>
      <c r="B870" s="3">
        <v>2</v>
      </c>
      <c r="C870" s="4">
        <v>43328</v>
      </c>
      <c r="D870" s="3" t="s">
        <v>6</v>
      </c>
      <c r="E870" s="3" t="s">
        <v>8</v>
      </c>
      <c r="F870" s="3">
        <v>1</v>
      </c>
      <c r="G870" s="3">
        <v>1</v>
      </c>
      <c r="H870" s="2">
        <v>18.68</v>
      </c>
      <c r="I870" s="2">
        <v>36.700000000000003</v>
      </c>
      <c r="J870" s="2">
        <v>201</v>
      </c>
      <c r="N870" s="3" t="s">
        <v>25</v>
      </c>
    </row>
    <row r="871" spans="1:14" x14ac:dyDescent="0.2">
      <c r="A871" s="3">
        <v>22</v>
      </c>
      <c r="B871" s="3">
        <v>2</v>
      </c>
      <c r="C871" s="4">
        <v>43328</v>
      </c>
      <c r="D871" s="3" t="s">
        <v>6</v>
      </c>
      <c r="E871" s="3" t="s">
        <v>8</v>
      </c>
      <c r="F871" s="3">
        <v>1</v>
      </c>
      <c r="G871" s="3">
        <v>2</v>
      </c>
      <c r="H871" s="2">
        <v>22</v>
      </c>
      <c r="I871" s="2">
        <v>37.4</v>
      </c>
      <c r="J871" s="2">
        <v>153</v>
      </c>
      <c r="N871" s="3" t="s">
        <v>25</v>
      </c>
    </row>
    <row r="872" spans="1:14" x14ac:dyDescent="0.2">
      <c r="A872" s="3">
        <v>23</v>
      </c>
      <c r="B872" s="3">
        <v>2</v>
      </c>
      <c r="C872" s="4">
        <v>43328</v>
      </c>
      <c r="D872" s="3" t="s">
        <v>6</v>
      </c>
      <c r="E872" s="3" t="s">
        <v>8</v>
      </c>
      <c r="F872" s="3">
        <v>1</v>
      </c>
      <c r="G872" s="3">
        <v>3</v>
      </c>
      <c r="H872" s="2">
        <v>22.9</v>
      </c>
      <c r="I872" s="2">
        <v>36.9</v>
      </c>
      <c r="J872" s="2">
        <v>176</v>
      </c>
      <c r="N872" s="3" t="s">
        <v>25</v>
      </c>
    </row>
    <row r="873" spans="1:14" x14ac:dyDescent="0.2">
      <c r="A873" s="3">
        <v>24</v>
      </c>
      <c r="B873" s="3">
        <v>2</v>
      </c>
      <c r="C873" s="4">
        <v>43328</v>
      </c>
      <c r="D873" s="3" t="s">
        <v>6</v>
      </c>
      <c r="E873" s="3" t="s">
        <v>8</v>
      </c>
      <c r="F873" s="3">
        <v>1</v>
      </c>
      <c r="G873" s="3">
        <v>4</v>
      </c>
      <c r="H873" s="2">
        <v>18.79</v>
      </c>
      <c r="I873" s="2">
        <v>37.299999999999997</v>
      </c>
      <c r="J873" s="2">
        <v>178</v>
      </c>
      <c r="N873" s="3" t="s">
        <v>25</v>
      </c>
    </row>
    <row r="874" spans="1:14" x14ac:dyDescent="0.2">
      <c r="A874" s="3">
        <v>25</v>
      </c>
      <c r="B874" s="3">
        <v>2</v>
      </c>
      <c r="C874" s="4">
        <v>43328</v>
      </c>
      <c r="D874" s="3" t="s">
        <v>6</v>
      </c>
      <c r="E874" s="3" t="s">
        <v>8</v>
      </c>
      <c r="F874" s="3">
        <v>1</v>
      </c>
      <c r="G874" s="3">
        <v>5</v>
      </c>
      <c r="H874" s="2">
        <v>22.08</v>
      </c>
      <c r="I874" s="2">
        <v>36.5</v>
      </c>
      <c r="J874" s="2">
        <v>153</v>
      </c>
      <c r="N874" s="3" t="s">
        <v>25</v>
      </c>
    </row>
    <row r="875" spans="1:14" x14ac:dyDescent="0.2">
      <c r="A875" s="3">
        <v>26</v>
      </c>
      <c r="B875" s="3">
        <v>2</v>
      </c>
      <c r="C875" s="4">
        <v>43328</v>
      </c>
      <c r="D875" s="3" t="s">
        <v>6</v>
      </c>
      <c r="E875" s="3" t="s">
        <v>8</v>
      </c>
      <c r="F875" s="3">
        <v>2</v>
      </c>
      <c r="G875" s="3">
        <v>1</v>
      </c>
      <c r="H875" s="2">
        <v>20.47</v>
      </c>
      <c r="I875" s="2"/>
      <c r="J875" s="2">
        <v>145</v>
      </c>
      <c r="N875" s="3" t="s">
        <v>25</v>
      </c>
    </row>
    <row r="876" spans="1:14" x14ac:dyDescent="0.2">
      <c r="A876" s="3">
        <v>27</v>
      </c>
      <c r="B876" s="3">
        <v>2</v>
      </c>
      <c r="C876" s="4">
        <v>43328</v>
      </c>
      <c r="D876" s="3" t="s">
        <v>6</v>
      </c>
      <c r="E876" s="3" t="s">
        <v>8</v>
      </c>
      <c r="F876" s="3">
        <v>2</v>
      </c>
      <c r="G876" s="3">
        <v>2</v>
      </c>
      <c r="H876" s="2">
        <v>21.69</v>
      </c>
      <c r="I876" s="2">
        <v>36.299999999999997</v>
      </c>
      <c r="J876" s="2">
        <v>135</v>
      </c>
      <c r="N876" s="3" t="s">
        <v>25</v>
      </c>
    </row>
    <row r="877" spans="1:14" x14ac:dyDescent="0.2">
      <c r="A877" s="3">
        <v>28</v>
      </c>
      <c r="B877" s="3">
        <v>2</v>
      </c>
      <c r="C877" s="4">
        <v>43328</v>
      </c>
      <c r="D877" s="3" t="s">
        <v>6</v>
      </c>
      <c r="E877" s="3" t="s">
        <v>8</v>
      </c>
      <c r="F877" s="3">
        <v>2</v>
      </c>
      <c r="G877" s="3">
        <v>3</v>
      </c>
      <c r="H877" s="2">
        <v>23.08</v>
      </c>
      <c r="I877" s="2"/>
      <c r="J877" s="2">
        <v>201</v>
      </c>
      <c r="N877" s="3" t="s">
        <v>25</v>
      </c>
    </row>
    <row r="878" spans="1:14" x14ac:dyDescent="0.2">
      <c r="A878" s="3">
        <v>29</v>
      </c>
      <c r="B878" s="3">
        <v>2</v>
      </c>
      <c r="C878" s="4">
        <v>43328</v>
      </c>
      <c r="D878" s="3" t="s">
        <v>6</v>
      </c>
      <c r="E878" s="3" t="s">
        <v>8</v>
      </c>
      <c r="F878" s="3">
        <v>2</v>
      </c>
      <c r="G878" s="3">
        <v>4</v>
      </c>
      <c r="H878" s="2">
        <v>20.18</v>
      </c>
      <c r="I878" s="2">
        <v>37.1</v>
      </c>
      <c r="J878" s="2">
        <v>140</v>
      </c>
      <c r="N878" s="3" t="s">
        <v>25</v>
      </c>
    </row>
    <row r="879" spans="1:14" x14ac:dyDescent="0.2">
      <c r="A879" s="3">
        <v>30</v>
      </c>
      <c r="B879" s="3">
        <v>2</v>
      </c>
      <c r="C879" s="4">
        <v>43328</v>
      </c>
      <c r="D879" s="3" t="s">
        <v>6</v>
      </c>
      <c r="E879" s="3" t="s">
        <v>8</v>
      </c>
      <c r="F879" s="3">
        <v>2</v>
      </c>
      <c r="G879" s="3">
        <v>5</v>
      </c>
      <c r="H879" s="2">
        <v>21.18</v>
      </c>
      <c r="I879" s="2">
        <v>37.200000000000003</v>
      </c>
      <c r="J879" s="2">
        <v>142</v>
      </c>
      <c r="N879" s="3" t="s">
        <v>25</v>
      </c>
    </row>
    <row r="880" spans="1:14" x14ac:dyDescent="0.2">
      <c r="A880" s="3">
        <v>31</v>
      </c>
      <c r="B880" s="3">
        <v>2</v>
      </c>
      <c r="C880" s="4">
        <v>43328</v>
      </c>
      <c r="D880" s="3" t="s">
        <v>6</v>
      </c>
      <c r="E880" s="3" t="s">
        <v>8</v>
      </c>
      <c r="F880" s="3">
        <v>3</v>
      </c>
      <c r="G880" s="3">
        <v>1</v>
      </c>
      <c r="H880" s="2">
        <v>23.24</v>
      </c>
      <c r="I880" s="2">
        <v>37</v>
      </c>
      <c r="J880" s="2">
        <v>196</v>
      </c>
      <c r="N880" s="3" t="s">
        <v>25</v>
      </c>
    </row>
    <row r="881" spans="1:14" x14ac:dyDescent="0.2">
      <c r="A881" s="3">
        <v>32</v>
      </c>
      <c r="B881" s="3">
        <v>2</v>
      </c>
      <c r="C881" s="4">
        <v>43328</v>
      </c>
      <c r="D881" s="3" t="s">
        <v>6</v>
      </c>
      <c r="E881" s="3" t="s">
        <v>8</v>
      </c>
      <c r="F881" s="3">
        <v>3</v>
      </c>
      <c r="G881" s="3">
        <v>2</v>
      </c>
      <c r="H881" s="2">
        <v>25.6</v>
      </c>
      <c r="I881" s="2">
        <v>37</v>
      </c>
      <c r="J881" s="2">
        <v>155</v>
      </c>
      <c r="N881" s="3" t="s">
        <v>25</v>
      </c>
    </row>
    <row r="882" spans="1:14" x14ac:dyDescent="0.2">
      <c r="A882" s="3">
        <v>33</v>
      </c>
      <c r="B882" s="3">
        <v>2</v>
      </c>
      <c r="C882" s="4">
        <v>43328</v>
      </c>
      <c r="D882" s="3" t="s">
        <v>6</v>
      </c>
      <c r="E882" s="3" t="s">
        <v>8</v>
      </c>
      <c r="F882" s="3">
        <v>3</v>
      </c>
      <c r="G882" s="3">
        <v>3</v>
      </c>
      <c r="H882" s="2">
        <v>22.58</v>
      </c>
      <c r="I882" s="2">
        <v>37.1</v>
      </c>
      <c r="J882" s="2">
        <v>135</v>
      </c>
      <c r="N882" s="3" t="s">
        <v>25</v>
      </c>
    </row>
    <row r="883" spans="1:14" x14ac:dyDescent="0.2">
      <c r="A883" s="3">
        <v>34</v>
      </c>
      <c r="B883" s="3">
        <v>2</v>
      </c>
      <c r="C883" s="4">
        <v>43328</v>
      </c>
      <c r="D883" s="3" t="s">
        <v>6</v>
      </c>
      <c r="E883" s="3" t="s">
        <v>8</v>
      </c>
      <c r="F883" s="3">
        <v>3</v>
      </c>
      <c r="G883" s="3">
        <v>4</v>
      </c>
      <c r="H883" s="2">
        <v>21.44</v>
      </c>
      <c r="I883" s="2"/>
      <c r="J883" s="2">
        <v>144</v>
      </c>
      <c r="N883" s="3" t="s">
        <v>25</v>
      </c>
    </row>
    <row r="884" spans="1:14" x14ac:dyDescent="0.2">
      <c r="A884" s="3">
        <v>35</v>
      </c>
      <c r="B884" s="3">
        <v>2</v>
      </c>
      <c r="C884" s="4">
        <v>43328</v>
      </c>
      <c r="D884" s="3" t="s">
        <v>6</v>
      </c>
      <c r="E884" s="3" t="s">
        <v>8</v>
      </c>
      <c r="F884" s="3">
        <v>3</v>
      </c>
      <c r="G884" s="3">
        <v>5</v>
      </c>
      <c r="H884" s="2">
        <v>21.62</v>
      </c>
      <c r="I884" s="2">
        <v>36.5</v>
      </c>
      <c r="J884" s="2">
        <v>128</v>
      </c>
      <c r="N884" s="3" t="s">
        <v>25</v>
      </c>
    </row>
    <row r="885" spans="1:14" x14ac:dyDescent="0.2">
      <c r="A885" s="3">
        <v>1</v>
      </c>
      <c r="B885" s="3">
        <v>2</v>
      </c>
      <c r="C885" s="4">
        <v>43293</v>
      </c>
      <c r="D885" s="3" t="s">
        <v>7</v>
      </c>
      <c r="E885" s="3" t="s">
        <v>9</v>
      </c>
      <c r="F885" s="3">
        <v>1</v>
      </c>
      <c r="G885" s="3">
        <v>1</v>
      </c>
      <c r="H885" s="2">
        <v>19.8</v>
      </c>
      <c r="J885" s="2">
        <v>150</v>
      </c>
      <c r="N885" s="3" t="s">
        <v>25</v>
      </c>
    </row>
    <row r="886" spans="1:14" x14ac:dyDescent="0.2">
      <c r="A886" s="3">
        <v>2</v>
      </c>
      <c r="B886" s="3">
        <v>2</v>
      </c>
      <c r="C886" s="4">
        <v>43293</v>
      </c>
      <c r="D886" s="3" t="s">
        <v>7</v>
      </c>
      <c r="E886" s="3" t="s">
        <v>9</v>
      </c>
      <c r="F886" s="3">
        <v>1</v>
      </c>
      <c r="G886" s="3">
        <v>2</v>
      </c>
      <c r="H886" s="2">
        <v>21.3</v>
      </c>
      <c r="J886" s="2">
        <v>165</v>
      </c>
      <c r="N886" s="3" t="s">
        <v>25</v>
      </c>
    </row>
    <row r="887" spans="1:14" x14ac:dyDescent="0.2">
      <c r="A887" s="3">
        <v>3</v>
      </c>
      <c r="B887" s="3">
        <v>2</v>
      </c>
      <c r="C887" s="4">
        <v>43293</v>
      </c>
      <c r="D887" s="3" t="s">
        <v>7</v>
      </c>
      <c r="E887" s="3" t="s">
        <v>9</v>
      </c>
      <c r="F887" s="3">
        <v>1</v>
      </c>
      <c r="G887" s="3">
        <v>3</v>
      </c>
      <c r="H887" s="2">
        <v>20.440000000000001</v>
      </c>
      <c r="J887" s="2">
        <v>148</v>
      </c>
      <c r="N887" s="3" t="s">
        <v>25</v>
      </c>
    </row>
    <row r="888" spans="1:14" x14ac:dyDescent="0.2">
      <c r="A888" s="3">
        <v>4</v>
      </c>
      <c r="B888" s="3">
        <v>2</v>
      </c>
      <c r="C888" s="4">
        <v>43293</v>
      </c>
      <c r="D888" s="3" t="s">
        <v>7</v>
      </c>
      <c r="E888" s="3" t="s">
        <v>9</v>
      </c>
      <c r="F888" s="3">
        <v>1</v>
      </c>
      <c r="G888" s="3">
        <v>4</v>
      </c>
      <c r="H888" s="2">
        <v>23.6</v>
      </c>
      <c r="J888" s="2">
        <v>191</v>
      </c>
      <c r="N888" s="3" t="s">
        <v>25</v>
      </c>
    </row>
    <row r="889" spans="1:14" x14ac:dyDescent="0.2">
      <c r="A889" s="3">
        <v>5</v>
      </c>
      <c r="B889" s="3">
        <v>2</v>
      </c>
      <c r="C889" s="4">
        <v>43293</v>
      </c>
      <c r="D889" s="3" t="s">
        <v>7</v>
      </c>
      <c r="E889" s="3" t="s">
        <v>9</v>
      </c>
      <c r="F889" s="3">
        <v>1</v>
      </c>
      <c r="G889" s="3">
        <v>5</v>
      </c>
      <c r="H889" s="2">
        <v>18.3</v>
      </c>
      <c r="J889" s="2">
        <v>163</v>
      </c>
      <c r="N889" s="3" t="s">
        <v>25</v>
      </c>
    </row>
    <row r="890" spans="1:14" x14ac:dyDescent="0.2">
      <c r="A890" s="3">
        <v>6</v>
      </c>
      <c r="B890" s="3">
        <v>2</v>
      </c>
      <c r="C890" s="4">
        <v>43293</v>
      </c>
      <c r="D890" s="3" t="s">
        <v>7</v>
      </c>
      <c r="E890" s="3" t="s">
        <v>9</v>
      </c>
      <c r="F890" s="3">
        <v>2</v>
      </c>
      <c r="G890" s="3">
        <v>1</v>
      </c>
      <c r="H890" s="2">
        <v>18.3</v>
      </c>
      <c r="J890" s="2">
        <v>146</v>
      </c>
      <c r="N890" s="3" t="s">
        <v>25</v>
      </c>
    </row>
    <row r="891" spans="1:14" x14ac:dyDescent="0.2">
      <c r="A891" s="3">
        <v>7</v>
      </c>
      <c r="B891" s="3">
        <v>2</v>
      </c>
      <c r="C891" s="4">
        <v>43293</v>
      </c>
      <c r="D891" s="3" t="s">
        <v>7</v>
      </c>
      <c r="E891" s="3" t="s">
        <v>9</v>
      </c>
      <c r="F891" s="3">
        <v>2</v>
      </c>
      <c r="G891" s="3">
        <v>2</v>
      </c>
      <c r="H891" s="2">
        <v>18.07</v>
      </c>
      <c r="J891" s="2">
        <v>157</v>
      </c>
      <c r="N891" s="3" t="s">
        <v>25</v>
      </c>
    </row>
    <row r="892" spans="1:14" x14ac:dyDescent="0.2">
      <c r="A892" s="3">
        <v>8</v>
      </c>
      <c r="B892" s="3">
        <v>2</v>
      </c>
      <c r="C892" s="4">
        <v>43293</v>
      </c>
      <c r="D892" s="3" t="s">
        <v>7</v>
      </c>
      <c r="E892" s="3" t="s">
        <v>9</v>
      </c>
      <c r="F892" s="3">
        <v>2</v>
      </c>
      <c r="G892" s="3">
        <v>3</v>
      </c>
      <c r="H892" s="2">
        <v>18.66</v>
      </c>
      <c r="J892" s="2">
        <v>90</v>
      </c>
      <c r="N892" s="3" t="s">
        <v>25</v>
      </c>
    </row>
    <row r="893" spans="1:14" x14ac:dyDescent="0.2">
      <c r="A893" s="3">
        <v>9</v>
      </c>
      <c r="B893" s="3">
        <v>2</v>
      </c>
      <c r="C893" s="4">
        <v>43293</v>
      </c>
      <c r="D893" s="3" t="s">
        <v>7</v>
      </c>
      <c r="E893" s="3" t="s">
        <v>9</v>
      </c>
      <c r="F893" s="3">
        <v>2</v>
      </c>
      <c r="G893" s="3">
        <v>4</v>
      </c>
      <c r="H893" s="2">
        <v>16.8</v>
      </c>
      <c r="J893" s="2">
        <v>122</v>
      </c>
      <c r="N893" s="3" t="s">
        <v>25</v>
      </c>
    </row>
    <row r="894" spans="1:14" x14ac:dyDescent="0.2">
      <c r="A894" s="3">
        <v>10</v>
      </c>
      <c r="B894" s="3">
        <v>2</v>
      </c>
      <c r="C894" s="4">
        <v>43293</v>
      </c>
      <c r="D894" s="3" t="s">
        <v>7</v>
      </c>
      <c r="E894" s="3" t="s">
        <v>9</v>
      </c>
      <c r="F894" s="3">
        <v>2</v>
      </c>
      <c r="G894" s="3">
        <v>5</v>
      </c>
      <c r="H894" s="2">
        <v>20.3</v>
      </c>
      <c r="J894" s="2">
        <v>148</v>
      </c>
      <c r="N894" s="3" t="s">
        <v>25</v>
      </c>
    </row>
    <row r="895" spans="1:14" x14ac:dyDescent="0.2">
      <c r="A895" s="3">
        <v>11</v>
      </c>
      <c r="B895" s="3">
        <v>2</v>
      </c>
      <c r="C895" s="4">
        <v>43293</v>
      </c>
      <c r="D895" s="3" t="s">
        <v>7</v>
      </c>
      <c r="E895" s="3" t="s">
        <v>9</v>
      </c>
      <c r="F895" s="3">
        <v>3</v>
      </c>
      <c r="G895" s="3">
        <v>1</v>
      </c>
      <c r="H895" s="2">
        <v>17.489999999999998</v>
      </c>
      <c r="J895" s="2">
        <v>121</v>
      </c>
      <c r="N895" s="3" t="s">
        <v>25</v>
      </c>
    </row>
    <row r="896" spans="1:14" x14ac:dyDescent="0.2">
      <c r="A896" s="3">
        <v>12</v>
      </c>
      <c r="B896" s="3">
        <v>2</v>
      </c>
      <c r="C896" s="4">
        <v>43293</v>
      </c>
      <c r="D896" s="3" t="s">
        <v>7</v>
      </c>
      <c r="E896" s="3" t="s">
        <v>9</v>
      </c>
      <c r="F896" s="3">
        <v>3</v>
      </c>
      <c r="G896" s="3">
        <v>2</v>
      </c>
      <c r="H896" s="2">
        <v>18.47</v>
      </c>
      <c r="J896" s="2">
        <v>140</v>
      </c>
      <c r="N896" s="3" t="s">
        <v>25</v>
      </c>
    </row>
    <row r="897" spans="1:14" x14ac:dyDescent="0.2">
      <c r="A897" s="3">
        <v>13</v>
      </c>
      <c r="B897" s="3">
        <v>2</v>
      </c>
      <c r="C897" s="4">
        <v>43293</v>
      </c>
      <c r="D897" s="3" t="s">
        <v>7</v>
      </c>
      <c r="E897" s="3" t="s">
        <v>9</v>
      </c>
      <c r="F897" s="3">
        <v>3</v>
      </c>
      <c r="G897" s="3">
        <v>3</v>
      </c>
      <c r="H897" s="2">
        <v>18.89</v>
      </c>
      <c r="J897" s="2">
        <v>138</v>
      </c>
      <c r="N897" s="3" t="s">
        <v>25</v>
      </c>
    </row>
    <row r="898" spans="1:14" x14ac:dyDescent="0.2">
      <c r="A898" s="3">
        <v>14</v>
      </c>
      <c r="B898" s="3">
        <v>2</v>
      </c>
      <c r="C898" s="4">
        <v>43293</v>
      </c>
      <c r="D898" s="3" t="s">
        <v>7</v>
      </c>
      <c r="E898" s="3" t="s">
        <v>9</v>
      </c>
      <c r="F898" s="3">
        <v>3</v>
      </c>
      <c r="G898" s="3">
        <v>4</v>
      </c>
      <c r="H898" s="2">
        <v>20.260000000000002</v>
      </c>
      <c r="J898" s="2">
        <v>95</v>
      </c>
      <c r="N898" s="3" t="s">
        <v>25</v>
      </c>
    </row>
    <row r="899" spans="1:14" x14ac:dyDescent="0.2">
      <c r="A899" s="3">
        <v>15</v>
      </c>
      <c r="B899" s="3">
        <v>2</v>
      </c>
      <c r="C899" s="4">
        <v>43293</v>
      </c>
      <c r="D899" s="3" t="s">
        <v>7</v>
      </c>
      <c r="E899" s="3" t="s">
        <v>9</v>
      </c>
      <c r="F899" s="3">
        <v>3</v>
      </c>
      <c r="G899" s="3">
        <v>5</v>
      </c>
      <c r="H899" s="2">
        <v>19.39</v>
      </c>
      <c r="J899" s="2">
        <v>112</v>
      </c>
      <c r="N899" s="3" t="s">
        <v>25</v>
      </c>
    </row>
    <row r="900" spans="1:14" x14ac:dyDescent="0.2">
      <c r="A900" s="3">
        <v>16</v>
      </c>
      <c r="B900" s="3">
        <v>2</v>
      </c>
      <c r="C900" s="4">
        <v>43293</v>
      </c>
      <c r="D900" s="3" t="s">
        <v>7</v>
      </c>
      <c r="E900" s="3" t="s">
        <v>9</v>
      </c>
      <c r="F900" s="3">
        <v>4</v>
      </c>
      <c r="G900" s="3">
        <v>1</v>
      </c>
      <c r="H900" s="2">
        <v>20.079999999999998</v>
      </c>
      <c r="J900" s="2">
        <v>154</v>
      </c>
      <c r="N900" s="3" t="s">
        <v>25</v>
      </c>
    </row>
    <row r="901" spans="1:14" x14ac:dyDescent="0.2">
      <c r="A901" s="3">
        <v>17</v>
      </c>
      <c r="B901" s="3">
        <v>2</v>
      </c>
      <c r="C901" s="4">
        <v>43293</v>
      </c>
      <c r="D901" s="3" t="s">
        <v>7</v>
      </c>
      <c r="E901" s="3" t="s">
        <v>9</v>
      </c>
      <c r="F901" s="3">
        <v>4</v>
      </c>
      <c r="G901" s="3">
        <v>2</v>
      </c>
      <c r="H901" s="2">
        <v>19.02</v>
      </c>
      <c r="J901" s="2">
        <v>139</v>
      </c>
      <c r="N901" s="3" t="s">
        <v>25</v>
      </c>
    </row>
    <row r="902" spans="1:14" x14ac:dyDescent="0.2">
      <c r="A902" s="3">
        <v>18</v>
      </c>
      <c r="B902" s="3">
        <v>2</v>
      </c>
      <c r="C902" s="4">
        <v>43293</v>
      </c>
      <c r="D902" s="3" t="s">
        <v>7</v>
      </c>
      <c r="E902" s="3" t="s">
        <v>9</v>
      </c>
      <c r="F902" s="3">
        <v>4</v>
      </c>
      <c r="G902" s="3">
        <v>3</v>
      </c>
      <c r="H902" s="2">
        <v>21.95</v>
      </c>
      <c r="J902" s="2">
        <v>109</v>
      </c>
      <c r="N902" s="3" t="s">
        <v>25</v>
      </c>
    </row>
    <row r="903" spans="1:14" x14ac:dyDescent="0.2">
      <c r="A903" s="3">
        <v>19</v>
      </c>
      <c r="B903" s="3">
        <v>2</v>
      </c>
      <c r="C903" s="4">
        <v>43293</v>
      </c>
      <c r="D903" s="3" t="s">
        <v>7</v>
      </c>
      <c r="E903" s="3" t="s">
        <v>9</v>
      </c>
      <c r="F903" s="3">
        <v>4</v>
      </c>
      <c r="G903" s="3">
        <v>4</v>
      </c>
      <c r="H903" s="2">
        <v>19.95</v>
      </c>
      <c r="J903" s="2">
        <v>204</v>
      </c>
      <c r="N903" s="3" t="s">
        <v>25</v>
      </c>
    </row>
    <row r="904" spans="1:14" x14ac:dyDescent="0.2">
      <c r="A904" s="3">
        <v>20</v>
      </c>
      <c r="B904" s="3">
        <v>2</v>
      </c>
      <c r="C904" s="4">
        <v>43293</v>
      </c>
      <c r="D904" s="3" t="s">
        <v>7</v>
      </c>
      <c r="E904" s="3" t="s">
        <v>9</v>
      </c>
      <c r="F904" s="3">
        <v>4</v>
      </c>
      <c r="G904" s="3">
        <v>5</v>
      </c>
      <c r="H904" s="2">
        <v>18.32</v>
      </c>
      <c r="J904" s="2">
        <v>150</v>
      </c>
      <c r="N904" s="3" t="s">
        <v>25</v>
      </c>
    </row>
    <row r="905" spans="1:14" x14ac:dyDescent="0.2">
      <c r="A905" s="3">
        <v>21</v>
      </c>
      <c r="B905" s="3">
        <v>2</v>
      </c>
      <c r="C905" s="4">
        <v>43293</v>
      </c>
      <c r="D905" s="3" t="s">
        <v>7</v>
      </c>
      <c r="E905" s="3" t="s">
        <v>8</v>
      </c>
      <c r="F905" s="3">
        <v>1</v>
      </c>
      <c r="G905" s="3">
        <v>1</v>
      </c>
      <c r="H905" s="2">
        <v>19.89</v>
      </c>
      <c r="J905" s="2">
        <v>81</v>
      </c>
      <c r="N905" s="3" t="s">
        <v>25</v>
      </c>
    </row>
    <row r="906" spans="1:14" x14ac:dyDescent="0.2">
      <c r="A906" s="3">
        <v>22</v>
      </c>
      <c r="B906" s="3">
        <v>2</v>
      </c>
      <c r="C906" s="4">
        <v>43293</v>
      </c>
      <c r="D906" s="3" t="s">
        <v>7</v>
      </c>
      <c r="E906" s="3" t="s">
        <v>8</v>
      </c>
      <c r="F906" s="3">
        <v>1</v>
      </c>
      <c r="G906" s="3">
        <v>2</v>
      </c>
      <c r="H906" s="2">
        <v>18.2</v>
      </c>
      <c r="J906" s="2">
        <v>145</v>
      </c>
      <c r="N906" s="3" t="s">
        <v>25</v>
      </c>
    </row>
    <row r="907" spans="1:14" x14ac:dyDescent="0.2">
      <c r="A907" s="3">
        <v>23</v>
      </c>
      <c r="B907" s="3">
        <v>2</v>
      </c>
      <c r="C907" s="4">
        <v>43293</v>
      </c>
      <c r="D907" s="3" t="s">
        <v>7</v>
      </c>
      <c r="E907" s="3" t="s">
        <v>8</v>
      </c>
      <c r="F907" s="3">
        <v>1</v>
      </c>
      <c r="G907" s="3">
        <v>3</v>
      </c>
      <c r="H907" s="2">
        <v>19.98</v>
      </c>
      <c r="J907" s="2">
        <v>150</v>
      </c>
      <c r="N907" s="3" t="s">
        <v>25</v>
      </c>
    </row>
    <row r="908" spans="1:14" x14ac:dyDescent="0.2">
      <c r="A908" s="3">
        <v>24</v>
      </c>
      <c r="B908" s="3">
        <v>2</v>
      </c>
      <c r="C908" s="4">
        <v>43293</v>
      </c>
      <c r="D908" s="3" t="s">
        <v>7</v>
      </c>
      <c r="E908" s="3" t="s">
        <v>8</v>
      </c>
      <c r="F908" s="3">
        <v>1</v>
      </c>
      <c r="G908" s="3">
        <v>4</v>
      </c>
      <c r="H908" s="2">
        <v>19.18</v>
      </c>
      <c r="J908" s="2">
        <v>98</v>
      </c>
      <c r="N908" s="3" t="s">
        <v>25</v>
      </c>
    </row>
    <row r="909" spans="1:14" x14ac:dyDescent="0.2">
      <c r="A909" s="3">
        <v>25</v>
      </c>
      <c r="B909" s="3">
        <v>2</v>
      </c>
      <c r="C909" s="4">
        <v>43293</v>
      </c>
      <c r="D909" s="3" t="s">
        <v>7</v>
      </c>
      <c r="E909" s="3" t="s">
        <v>8</v>
      </c>
      <c r="F909" s="3">
        <v>1</v>
      </c>
      <c r="G909" s="3">
        <v>5</v>
      </c>
      <c r="H909" s="2">
        <v>22.07</v>
      </c>
      <c r="J909" s="2">
        <v>32</v>
      </c>
      <c r="N909" s="3" t="s">
        <v>25</v>
      </c>
    </row>
    <row r="910" spans="1:14" x14ac:dyDescent="0.2">
      <c r="A910" s="3">
        <v>26</v>
      </c>
      <c r="B910" s="3">
        <v>2</v>
      </c>
      <c r="C910" s="4">
        <v>43293</v>
      </c>
      <c r="D910" s="3" t="s">
        <v>7</v>
      </c>
      <c r="E910" s="3" t="s">
        <v>8</v>
      </c>
      <c r="F910" s="3">
        <v>2</v>
      </c>
      <c r="G910" s="3">
        <v>1</v>
      </c>
      <c r="H910" s="2">
        <v>23.86</v>
      </c>
      <c r="J910" s="2">
        <v>122</v>
      </c>
      <c r="N910" s="3" t="s">
        <v>25</v>
      </c>
    </row>
    <row r="911" spans="1:14" x14ac:dyDescent="0.2">
      <c r="A911" s="3">
        <v>27</v>
      </c>
      <c r="B911" s="3">
        <v>2</v>
      </c>
      <c r="C911" s="4">
        <v>43293</v>
      </c>
      <c r="D911" s="3" t="s">
        <v>7</v>
      </c>
      <c r="E911" s="3" t="s">
        <v>8</v>
      </c>
      <c r="F911" s="3">
        <v>2</v>
      </c>
      <c r="G911" s="3">
        <v>2</v>
      </c>
      <c r="H911" s="2">
        <v>18.399999999999999</v>
      </c>
      <c r="J911" s="2">
        <v>132</v>
      </c>
      <c r="N911" s="3" t="s">
        <v>25</v>
      </c>
    </row>
    <row r="912" spans="1:14" x14ac:dyDescent="0.2">
      <c r="A912" s="3">
        <v>28</v>
      </c>
      <c r="B912" s="3">
        <v>2</v>
      </c>
      <c r="C912" s="4">
        <v>43293</v>
      </c>
      <c r="D912" s="3" t="s">
        <v>7</v>
      </c>
      <c r="E912" s="3" t="s">
        <v>8</v>
      </c>
      <c r="F912" s="3">
        <v>2</v>
      </c>
      <c r="G912" s="3">
        <v>3</v>
      </c>
      <c r="H912" s="2">
        <v>18.96</v>
      </c>
      <c r="J912" s="2">
        <v>155</v>
      </c>
      <c r="N912" s="3" t="s">
        <v>25</v>
      </c>
    </row>
    <row r="913" spans="1:14" x14ac:dyDescent="0.2">
      <c r="A913" s="3">
        <v>29</v>
      </c>
      <c r="B913" s="3">
        <v>2</v>
      </c>
      <c r="C913" s="4">
        <v>43293</v>
      </c>
      <c r="D913" s="3" t="s">
        <v>7</v>
      </c>
      <c r="E913" s="3" t="s">
        <v>8</v>
      </c>
      <c r="F913" s="3">
        <v>2</v>
      </c>
      <c r="G913" s="3">
        <v>4</v>
      </c>
      <c r="H913" s="2">
        <v>18.2</v>
      </c>
      <c r="J913" s="2">
        <v>140</v>
      </c>
      <c r="N913" s="3" t="s">
        <v>25</v>
      </c>
    </row>
    <row r="914" spans="1:14" x14ac:dyDescent="0.2">
      <c r="A914" s="3">
        <v>30</v>
      </c>
      <c r="B914" s="3">
        <v>2</v>
      </c>
      <c r="C914" s="4">
        <v>43293</v>
      </c>
      <c r="D914" s="3" t="s">
        <v>7</v>
      </c>
      <c r="E914" s="3" t="s">
        <v>8</v>
      </c>
      <c r="F914" s="3">
        <v>2</v>
      </c>
      <c r="G914" s="3">
        <v>5</v>
      </c>
      <c r="H914" s="2">
        <v>20.25</v>
      </c>
      <c r="J914" s="2">
        <v>150</v>
      </c>
      <c r="N914" s="3" t="s">
        <v>25</v>
      </c>
    </row>
    <row r="915" spans="1:14" x14ac:dyDescent="0.2">
      <c r="A915" s="3">
        <v>1</v>
      </c>
      <c r="B915" s="3">
        <v>2</v>
      </c>
      <c r="C915" s="4">
        <v>43301</v>
      </c>
      <c r="D915" s="3" t="s">
        <v>7</v>
      </c>
      <c r="E915" s="3" t="s">
        <v>9</v>
      </c>
      <c r="F915" s="3">
        <v>1</v>
      </c>
      <c r="G915" s="3">
        <v>1</v>
      </c>
      <c r="H915" s="2">
        <v>18.350000000000001</v>
      </c>
      <c r="J915" s="2">
        <v>145</v>
      </c>
      <c r="N915" s="3" t="s">
        <v>25</v>
      </c>
    </row>
    <row r="916" spans="1:14" x14ac:dyDescent="0.2">
      <c r="A916" s="3">
        <v>2</v>
      </c>
      <c r="B916" s="3">
        <v>2</v>
      </c>
      <c r="C916" s="4">
        <v>43301</v>
      </c>
      <c r="D916" s="3" t="s">
        <v>7</v>
      </c>
      <c r="E916" s="3" t="s">
        <v>9</v>
      </c>
      <c r="F916" s="3">
        <v>1</v>
      </c>
      <c r="G916" s="3">
        <v>2</v>
      </c>
      <c r="H916" s="2">
        <v>22.03</v>
      </c>
      <c r="J916" s="2">
        <v>164</v>
      </c>
      <c r="N916" s="3" t="s">
        <v>25</v>
      </c>
    </row>
    <row r="917" spans="1:14" x14ac:dyDescent="0.2">
      <c r="A917" s="3">
        <v>3</v>
      </c>
      <c r="B917" s="3">
        <v>2</v>
      </c>
      <c r="C917" s="4">
        <v>43301</v>
      </c>
      <c r="D917" s="3" t="s">
        <v>7</v>
      </c>
      <c r="E917" s="3" t="s">
        <v>9</v>
      </c>
      <c r="F917" s="3">
        <v>1</v>
      </c>
      <c r="G917" s="3">
        <v>3</v>
      </c>
      <c r="H917" s="2">
        <v>19.98</v>
      </c>
      <c r="J917" s="2">
        <v>110</v>
      </c>
      <c r="N917" s="3" t="s">
        <v>25</v>
      </c>
    </row>
    <row r="918" spans="1:14" x14ac:dyDescent="0.2">
      <c r="A918" s="3">
        <v>4</v>
      </c>
      <c r="B918" s="3">
        <v>2</v>
      </c>
      <c r="C918" s="4">
        <v>43301</v>
      </c>
      <c r="D918" s="3" t="s">
        <v>7</v>
      </c>
      <c r="E918" s="3" t="s">
        <v>9</v>
      </c>
      <c r="F918" s="3">
        <v>1</v>
      </c>
      <c r="G918" s="3">
        <v>4</v>
      </c>
      <c r="H918" s="2">
        <v>25.11</v>
      </c>
      <c r="J918" s="2">
        <v>180</v>
      </c>
      <c r="N918" s="3" t="s">
        <v>25</v>
      </c>
    </row>
    <row r="919" spans="1:14" x14ac:dyDescent="0.2">
      <c r="A919" s="3">
        <v>5</v>
      </c>
      <c r="B919" s="3">
        <v>2</v>
      </c>
      <c r="C919" s="4">
        <v>43301</v>
      </c>
      <c r="D919" s="3" t="s">
        <v>7</v>
      </c>
      <c r="E919" s="3" t="s">
        <v>9</v>
      </c>
      <c r="F919" s="3">
        <v>1</v>
      </c>
      <c r="G919" s="3">
        <v>5</v>
      </c>
      <c r="H919" s="2">
        <v>20.34</v>
      </c>
      <c r="J919" s="2">
        <v>203</v>
      </c>
      <c r="N919" s="3" t="s">
        <v>25</v>
      </c>
    </row>
    <row r="920" spans="1:14" x14ac:dyDescent="0.2">
      <c r="A920" s="3">
        <v>6</v>
      </c>
      <c r="B920" s="3">
        <v>2</v>
      </c>
      <c r="C920" s="4">
        <v>43301</v>
      </c>
      <c r="D920" s="3" t="s">
        <v>7</v>
      </c>
      <c r="E920" s="3" t="s">
        <v>9</v>
      </c>
      <c r="F920" s="3">
        <v>2</v>
      </c>
      <c r="G920" s="3">
        <v>1</v>
      </c>
      <c r="H920" s="2">
        <v>18.420000000000002</v>
      </c>
      <c r="J920" s="2">
        <v>186</v>
      </c>
      <c r="N920" s="3" t="s">
        <v>25</v>
      </c>
    </row>
    <row r="921" spans="1:14" x14ac:dyDescent="0.2">
      <c r="A921" s="3">
        <v>7</v>
      </c>
      <c r="B921" s="3">
        <v>2</v>
      </c>
      <c r="C921" s="4">
        <v>43301</v>
      </c>
      <c r="D921" s="3" t="s">
        <v>7</v>
      </c>
      <c r="E921" s="3" t="s">
        <v>9</v>
      </c>
      <c r="F921" s="3">
        <v>2</v>
      </c>
      <c r="G921" s="3">
        <v>2</v>
      </c>
      <c r="H921" s="2">
        <v>19.239999999999998</v>
      </c>
      <c r="J921" s="2">
        <v>170</v>
      </c>
      <c r="N921" s="3" t="s">
        <v>25</v>
      </c>
    </row>
    <row r="922" spans="1:14" x14ac:dyDescent="0.2">
      <c r="A922" s="3">
        <v>8</v>
      </c>
      <c r="B922" s="3">
        <v>2</v>
      </c>
      <c r="C922" s="4">
        <v>43301</v>
      </c>
      <c r="D922" s="3" t="s">
        <v>7</v>
      </c>
      <c r="E922" s="3" t="s">
        <v>9</v>
      </c>
      <c r="F922" s="3">
        <v>2</v>
      </c>
      <c r="G922" s="3">
        <v>3</v>
      </c>
      <c r="H922" s="2">
        <v>20.52</v>
      </c>
      <c r="J922" s="2">
        <v>181</v>
      </c>
      <c r="N922" s="3" t="s">
        <v>25</v>
      </c>
    </row>
    <row r="923" spans="1:14" x14ac:dyDescent="0.2">
      <c r="A923" s="3">
        <v>9</v>
      </c>
      <c r="B923" s="3">
        <v>2</v>
      </c>
      <c r="C923" s="4">
        <v>43301</v>
      </c>
      <c r="D923" s="3" t="s">
        <v>7</v>
      </c>
      <c r="E923" s="3" t="s">
        <v>9</v>
      </c>
      <c r="F923" s="3">
        <v>2</v>
      </c>
      <c r="G923" s="3">
        <v>4</v>
      </c>
      <c r="H923" s="2">
        <v>17.59</v>
      </c>
      <c r="J923" s="2">
        <v>140</v>
      </c>
      <c r="N923" s="3" t="s">
        <v>25</v>
      </c>
    </row>
    <row r="924" spans="1:14" x14ac:dyDescent="0.2">
      <c r="A924" s="3">
        <v>10</v>
      </c>
      <c r="B924" s="3">
        <v>2</v>
      </c>
      <c r="C924" s="4">
        <v>43301</v>
      </c>
      <c r="D924" s="3" t="s">
        <v>7</v>
      </c>
      <c r="E924" s="3" t="s">
        <v>9</v>
      </c>
      <c r="F924" s="3">
        <v>2</v>
      </c>
      <c r="G924" s="3">
        <v>5</v>
      </c>
      <c r="H924" s="2">
        <v>21.4</v>
      </c>
      <c r="J924" s="2">
        <v>133</v>
      </c>
      <c r="N924" s="3" t="s">
        <v>25</v>
      </c>
    </row>
    <row r="925" spans="1:14" x14ac:dyDescent="0.2">
      <c r="A925" s="3">
        <v>11</v>
      </c>
      <c r="B925" s="3">
        <v>2</v>
      </c>
      <c r="C925" s="4">
        <v>43301</v>
      </c>
      <c r="D925" s="3" t="s">
        <v>7</v>
      </c>
      <c r="E925" s="3" t="s">
        <v>9</v>
      </c>
      <c r="F925" s="3">
        <v>3</v>
      </c>
      <c r="G925" s="3">
        <v>1</v>
      </c>
      <c r="H925" s="2">
        <v>17.600000000000001</v>
      </c>
      <c r="J925" s="2">
        <v>137</v>
      </c>
      <c r="N925" s="3" t="s">
        <v>25</v>
      </c>
    </row>
    <row r="926" spans="1:14" x14ac:dyDescent="0.2">
      <c r="A926" s="3">
        <v>12</v>
      </c>
      <c r="B926" s="3">
        <v>2</v>
      </c>
      <c r="C926" s="4">
        <v>43301</v>
      </c>
      <c r="D926" s="3" t="s">
        <v>7</v>
      </c>
      <c r="E926" s="3" t="s">
        <v>9</v>
      </c>
      <c r="F926" s="3">
        <v>3</v>
      </c>
      <c r="G926" s="3">
        <v>2</v>
      </c>
      <c r="H926" s="2">
        <v>18.78</v>
      </c>
      <c r="J926" s="2">
        <v>148</v>
      </c>
      <c r="N926" s="3" t="s">
        <v>25</v>
      </c>
    </row>
    <row r="927" spans="1:14" x14ac:dyDescent="0.2">
      <c r="A927" s="3">
        <v>13</v>
      </c>
      <c r="B927" s="3">
        <v>2</v>
      </c>
      <c r="C927" s="4">
        <v>43301</v>
      </c>
      <c r="D927" s="3" t="s">
        <v>7</v>
      </c>
      <c r="E927" s="3" t="s">
        <v>9</v>
      </c>
      <c r="F927" s="3">
        <v>3</v>
      </c>
      <c r="G927" s="3">
        <v>3</v>
      </c>
      <c r="H927" s="2">
        <v>20.49</v>
      </c>
      <c r="J927" s="2">
        <v>164</v>
      </c>
      <c r="N927" s="3" t="s">
        <v>25</v>
      </c>
    </row>
    <row r="928" spans="1:14" x14ac:dyDescent="0.2">
      <c r="A928" s="3">
        <v>14</v>
      </c>
      <c r="B928" s="3">
        <v>2</v>
      </c>
      <c r="C928" s="4">
        <v>43301</v>
      </c>
      <c r="D928" s="3" t="s">
        <v>7</v>
      </c>
      <c r="E928" s="3" t="s">
        <v>9</v>
      </c>
      <c r="F928" s="3">
        <v>3</v>
      </c>
      <c r="G928" s="3">
        <v>4</v>
      </c>
      <c r="H928" s="2">
        <v>21.62</v>
      </c>
      <c r="J928" s="2">
        <v>128</v>
      </c>
      <c r="N928" s="3" t="s">
        <v>25</v>
      </c>
    </row>
    <row r="929" spans="1:14" x14ac:dyDescent="0.2">
      <c r="A929" s="3">
        <v>15</v>
      </c>
      <c r="B929" s="3">
        <v>2</v>
      </c>
      <c r="C929" s="4">
        <v>43301</v>
      </c>
      <c r="D929" s="3" t="s">
        <v>7</v>
      </c>
      <c r="E929" s="3" t="s">
        <v>9</v>
      </c>
      <c r="F929" s="3">
        <v>3</v>
      </c>
      <c r="G929" s="3">
        <v>5</v>
      </c>
      <c r="H929" s="2">
        <v>20.36</v>
      </c>
      <c r="J929" s="2">
        <v>211</v>
      </c>
      <c r="N929" s="3" t="s">
        <v>25</v>
      </c>
    </row>
    <row r="930" spans="1:14" x14ac:dyDescent="0.2">
      <c r="A930" s="3">
        <v>16</v>
      </c>
      <c r="B930" s="3">
        <v>2</v>
      </c>
      <c r="C930" s="4">
        <v>43301</v>
      </c>
      <c r="D930" s="3" t="s">
        <v>7</v>
      </c>
      <c r="E930" s="3" t="s">
        <v>9</v>
      </c>
      <c r="F930" s="3">
        <v>4</v>
      </c>
      <c r="G930" s="3">
        <v>1</v>
      </c>
      <c r="H930" s="2">
        <v>20.399999999999999</v>
      </c>
      <c r="J930" s="2">
        <v>172</v>
      </c>
      <c r="N930" s="3" t="s">
        <v>25</v>
      </c>
    </row>
    <row r="931" spans="1:14" x14ac:dyDescent="0.2">
      <c r="A931" s="3">
        <v>17</v>
      </c>
      <c r="B931" s="3">
        <v>2</v>
      </c>
      <c r="C931" s="4">
        <v>43301</v>
      </c>
      <c r="D931" s="3" t="s">
        <v>7</v>
      </c>
      <c r="E931" s="3" t="s">
        <v>9</v>
      </c>
      <c r="F931" s="3">
        <v>4</v>
      </c>
      <c r="G931" s="3">
        <v>2</v>
      </c>
      <c r="H931" s="2">
        <v>19.989999999999998</v>
      </c>
      <c r="J931" s="2">
        <v>167</v>
      </c>
      <c r="N931" s="3" t="s">
        <v>25</v>
      </c>
    </row>
    <row r="932" spans="1:14" x14ac:dyDescent="0.2">
      <c r="A932" s="3">
        <v>18</v>
      </c>
      <c r="B932" s="3">
        <v>2</v>
      </c>
      <c r="C932" s="4">
        <v>43301</v>
      </c>
      <c r="D932" s="3" t="s">
        <v>7</v>
      </c>
      <c r="E932" s="3" t="s">
        <v>9</v>
      </c>
      <c r="F932" s="3">
        <v>4</v>
      </c>
      <c r="G932" s="3">
        <v>3</v>
      </c>
      <c r="H932" s="2">
        <v>23.27</v>
      </c>
      <c r="J932" s="2">
        <v>181</v>
      </c>
      <c r="N932" s="3" t="s">
        <v>25</v>
      </c>
    </row>
    <row r="933" spans="1:14" x14ac:dyDescent="0.2">
      <c r="A933" s="3">
        <v>19</v>
      </c>
      <c r="B933" s="3">
        <v>2</v>
      </c>
      <c r="C933" s="4">
        <v>43301</v>
      </c>
      <c r="D933" s="3" t="s">
        <v>7</v>
      </c>
      <c r="E933" s="3" t="s">
        <v>9</v>
      </c>
      <c r="F933" s="3">
        <v>4</v>
      </c>
      <c r="G933" s="3">
        <v>4</v>
      </c>
      <c r="H933" s="2">
        <v>20.86</v>
      </c>
      <c r="J933" s="2">
        <v>205</v>
      </c>
      <c r="N933" s="3" t="s">
        <v>25</v>
      </c>
    </row>
    <row r="934" spans="1:14" x14ac:dyDescent="0.2">
      <c r="A934" s="3">
        <v>20</v>
      </c>
      <c r="B934" s="3">
        <v>2</v>
      </c>
      <c r="C934" s="4">
        <v>43301</v>
      </c>
      <c r="D934" s="3" t="s">
        <v>7</v>
      </c>
      <c r="E934" s="3" t="s">
        <v>9</v>
      </c>
      <c r="F934" s="3">
        <v>4</v>
      </c>
      <c r="G934" s="3">
        <v>5</v>
      </c>
      <c r="H934" s="2">
        <v>18.88</v>
      </c>
      <c r="J934" s="2">
        <v>124</v>
      </c>
      <c r="N934" s="3" t="s">
        <v>25</v>
      </c>
    </row>
    <row r="935" spans="1:14" x14ac:dyDescent="0.2">
      <c r="A935" s="3">
        <v>21</v>
      </c>
      <c r="B935" s="3">
        <v>2</v>
      </c>
      <c r="C935" s="4">
        <v>43301</v>
      </c>
      <c r="D935" s="3" t="s">
        <v>7</v>
      </c>
      <c r="E935" s="3" t="s">
        <v>8</v>
      </c>
      <c r="F935" s="3">
        <v>1</v>
      </c>
      <c r="G935" s="3">
        <v>1</v>
      </c>
      <c r="H935" s="2">
        <v>23.85</v>
      </c>
      <c r="J935" s="2">
        <v>185</v>
      </c>
      <c r="N935" s="3" t="s">
        <v>25</v>
      </c>
    </row>
    <row r="936" spans="1:14" x14ac:dyDescent="0.2">
      <c r="A936" s="3">
        <v>22</v>
      </c>
      <c r="B936" s="3">
        <v>2</v>
      </c>
      <c r="C936" s="4">
        <v>43301</v>
      </c>
      <c r="D936" s="3" t="s">
        <v>7</v>
      </c>
      <c r="E936" s="3" t="s">
        <v>8</v>
      </c>
      <c r="F936" s="3">
        <v>1</v>
      </c>
      <c r="G936" s="3">
        <v>2</v>
      </c>
      <c r="H936" s="2">
        <v>19.14</v>
      </c>
      <c r="J936" s="2">
        <v>212</v>
      </c>
      <c r="N936" s="3" t="s">
        <v>25</v>
      </c>
    </row>
    <row r="937" spans="1:14" x14ac:dyDescent="0.2">
      <c r="A937" s="3">
        <v>23</v>
      </c>
      <c r="B937" s="3">
        <v>2</v>
      </c>
      <c r="C937" s="4">
        <v>43301</v>
      </c>
      <c r="D937" s="3" t="s">
        <v>7</v>
      </c>
      <c r="E937" s="3" t="s">
        <v>8</v>
      </c>
      <c r="F937" s="3">
        <v>1</v>
      </c>
      <c r="G937" s="3">
        <v>3</v>
      </c>
      <c r="H937" s="2">
        <v>20.25</v>
      </c>
      <c r="J937" s="2">
        <v>135</v>
      </c>
      <c r="N937" s="3" t="s">
        <v>25</v>
      </c>
    </row>
    <row r="938" spans="1:14" x14ac:dyDescent="0.2">
      <c r="A938" s="3">
        <v>24</v>
      </c>
      <c r="B938" s="3">
        <v>2</v>
      </c>
      <c r="C938" s="4">
        <v>43301</v>
      </c>
      <c r="D938" s="3" t="s">
        <v>7</v>
      </c>
      <c r="E938" s="3" t="s">
        <v>8</v>
      </c>
      <c r="F938" s="3">
        <v>1</v>
      </c>
      <c r="G938" s="3">
        <v>4</v>
      </c>
      <c r="H938" s="2">
        <v>19.91</v>
      </c>
      <c r="J938" s="2">
        <v>139</v>
      </c>
      <c r="N938" s="3" t="s">
        <v>25</v>
      </c>
    </row>
    <row r="939" spans="1:14" x14ac:dyDescent="0.2">
      <c r="A939" s="3">
        <v>25</v>
      </c>
      <c r="B939" s="3">
        <v>2</v>
      </c>
      <c r="C939" s="4">
        <v>43301</v>
      </c>
      <c r="D939" s="3" t="s">
        <v>7</v>
      </c>
      <c r="E939" s="3" t="s">
        <v>8</v>
      </c>
      <c r="F939" s="3">
        <v>1</v>
      </c>
      <c r="G939" s="3">
        <v>5</v>
      </c>
      <c r="H939" s="2">
        <v>22.99</v>
      </c>
      <c r="J939" s="2">
        <v>139</v>
      </c>
      <c r="N939" s="3" t="s">
        <v>25</v>
      </c>
    </row>
    <row r="940" spans="1:14" x14ac:dyDescent="0.2">
      <c r="A940" s="3">
        <v>26</v>
      </c>
      <c r="B940" s="3">
        <v>2</v>
      </c>
      <c r="C940" s="4">
        <v>43301</v>
      </c>
      <c r="D940" s="3" t="s">
        <v>7</v>
      </c>
      <c r="E940" s="3" t="s">
        <v>8</v>
      </c>
      <c r="F940" s="3">
        <v>2</v>
      </c>
      <c r="G940" s="3">
        <v>1</v>
      </c>
      <c r="H940" s="2">
        <v>23.82</v>
      </c>
      <c r="J940" s="2">
        <v>165</v>
      </c>
      <c r="N940" s="3" t="s">
        <v>25</v>
      </c>
    </row>
    <row r="941" spans="1:14" x14ac:dyDescent="0.2">
      <c r="A941" s="3">
        <v>27</v>
      </c>
      <c r="B941" s="3">
        <v>2</v>
      </c>
      <c r="C941" s="4">
        <v>43301</v>
      </c>
      <c r="D941" s="3" t="s">
        <v>7</v>
      </c>
      <c r="E941" s="3" t="s">
        <v>8</v>
      </c>
      <c r="F941" s="3">
        <v>2</v>
      </c>
      <c r="G941" s="3">
        <v>2</v>
      </c>
      <c r="H941" s="2">
        <v>18.91</v>
      </c>
      <c r="J941" s="2">
        <v>144</v>
      </c>
      <c r="N941" s="3" t="s">
        <v>25</v>
      </c>
    </row>
    <row r="942" spans="1:14" x14ac:dyDescent="0.2">
      <c r="A942" s="3">
        <v>28</v>
      </c>
      <c r="B942" s="3">
        <v>2</v>
      </c>
      <c r="C942" s="4">
        <v>43301</v>
      </c>
      <c r="D942" s="3" t="s">
        <v>7</v>
      </c>
      <c r="E942" s="3" t="s">
        <v>8</v>
      </c>
      <c r="F942" s="3">
        <v>2</v>
      </c>
      <c r="G942" s="3">
        <v>3</v>
      </c>
      <c r="H942" s="2">
        <v>18.7</v>
      </c>
      <c r="J942" s="2">
        <v>184</v>
      </c>
      <c r="N942" s="3" t="s">
        <v>25</v>
      </c>
    </row>
    <row r="943" spans="1:14" x14ac:dyDescent="0.2">
      <c r="A943" s="3">
        <v>29</v>
      </c>
      <c r="B943" s="3">
        <v>2</v>
      </c>
      <c r="C943" s="4">
        <v>43301</v>
      </c>
      <c r="D943" s="3" t="s">
        <v>7</v>
      </c>
      <c r="E943" s="3" t="s">
        <v>8</v>
      </c>
      <c r="F943" s="3">
        <v>2</v>
      </c>
      <c r="G943" s="3">
        <v>4</v>
      </c>
      <c r="H943" s="2">
        <v>18.059999999999999</v>
      </c>
      <c r="J943" s="2">
        <v>165</v>
      </c>
      <c r="N943" s="3" t="s">
        <v>25</v>
      </c>
    </row>
    <row r="944" spans="1:14" x14ac:dyDescent="0.2">
      <c r="A944" s="3">
        <v>30</v>
      </c>
      <c r="B944" s="3">
        <v>2</v>
      </c>
      <c r="C944" s="4">
        <v>43301</v>
      </c>
      <c r="D944" s="3" t="s">
        <v>7</v>
      </c>
      <c r="E944" s="3" t="s">
        <v>8</v>
      </c>
      <c r="F944" s="3">
        <v>2</v>
      </c>
      <c r="G944" s="3">
        <v>5</v>
      </c>
      <c r="H944" s="2">
        <v>23.26</v>
      </c>
      <c r="J944" s="2">
        <v>153</v>
      </c>
      <c r="N944" s="3" t="s">
        <v>25</v>
      </c>
    </row>
    <row r="945" spans="1:14" x14ac:dyDescent="0.2">
      <c r="A945" s="3">
        <v>1</v>
      </c>
      <c r="B945" s="3">
        <v>2</v>
      </c>
      <c r="C945" s="4">
        <v>43307</v>
      </c>
      <c r="D945" s="3" t="s">
        <v>7</v>
      </c>
      <c r="E945" s="3" t="s">
        <v>9</v>
      </c>
      <c r="F945" s="3">
        <v>1</v>
      </c>
      <c r="G945" s="3">
        <v>1</v>
      </c>
      <c r="H945" s="2">
        <v>20.54</v>
      </c>
      <c r="J945" s="2">
        <v>196</v>
      </c>
      <c r="N945" s="3" t="s">
        <v>25</v>
      </c>
    </row>
    <row r="946" spans="1:14" x14ac:dyDescent="0.2">
      <c r="A946" s="3">
        <v>2</v>
      </c>
      <c r="B946" s="3">
        <v>2</v>
      </c>
      <c r="C946" s="4">
        <v>43307</v>
      </c>
      <c r="D946" s="3" t="s">
        <v>7</v>
      </c>
      <c r="E946" s="3" t="s">
        <v>9</v>
      </c>
      <c r="F946" s="3">
        <v>1</v>
      </c>
      <c r="G946" s="3">
        <v>2</v>
      </c>
      <c r="H946" s="2">
        <v>22.57</v>
      </c>
      <c r="J946" s="2">
        <v>140</v>
      </c>
      <c r="N946" s="3" t="s">
        <v>25</v>
      </c>
    </row>
    <row r="947" spans="1:14" x14ac:dyDescent="0.2">
      <c r="A947" s="3">
        <v>3</v>
      </c>
      <c r="B947" s="3">
        <v>2</v>
      </c>
      <c r="C947" s="4">
        <v>43307</v>
      </c>
      <c r="D947" s="3" t="s">
        <v>7</v>
      </c>
      <c r="E947" s="3" t="s">
        <v>9</v>
      </c>
      <c r="F947" s="3">
        <v>1</v>
      </c>
      <c r="G947" s="3">
        <v>3</v>
      </c>
      <c r="H947" s="2">
        <v>21.96</v>
      </c>
      <c r="J947" s="2">
        <v>208</v>
      </c>
      <c r="N947" s="3" t="s">
        <v>25</v>
      </c>
    </row>
    <row r="948" spans="1:14" x14ac:dyDescent="0.2">
      <c r="A948" s="3">
        <v>4</v>
      </c>
      <c r="B948" s="3">
        <v>2</v>
      </c>
      <c r="C948" s="4">
        <v>43307</v>
      </c>
      <c r="D948" s="3" t="s">
        <v>7</v>
      </c>
      <c r="E948" s="3" t="s">
        <v>9</v>
      </c>
      <c r="F948" s="3">
        <v>1</v>
      </c>
      <c r="G948" s="3">
        <v>4</v>
      </c>
      <c r="H948" s="2">
        <v>25.29</v>
      </c>
      <c r="J948" s="2">
        <v>203</v>
      </c>
      <c r="N948" s="3" t="s">
        <v>25</v>
      </c>
    </row>
    <row r="949" spans="1:14" x14ac:dyDescent="0.2">
      <c r="A949" s="3">
        <v>5</v>
      </c>
      <c r="B949" s="3">
        <v>2</v>
      </c>
      <c r="C949" s="4">
        <v>43307</v>
      </c>
      <c r="D949" s="3" t="s">
        <v>7</v>
      </c>
      <c r="E949" s="3" t="s">
        <v>9</v>
      </c>
      <c r="F949" s="3">
        <v>1</v>
      </c>
      <c r="G949" s="3">
        <v>5</v>
      </c>
      <c r="H949" s="2">
        <v>18.510000000000002</v>
      </c>
      <c r="J949" s="2">
        <v>202</v>
      </c>
      <c r="N949" s="3" t="s">
        <v>25</v>
      </c>
    </row>
    <row r="950" spans="1:14" x14ac:dyDescent="0.2">
      <c r="A950" s="3">
        <v>6</v>
      </c>
      <c r="B950" s="3">
        <v>2</v>
      </c>
      <c r="C950" s="4">
        <v>43307</v>
      </c>
      <c r="D950" s="3" t="s">
        <v>7</v>
      </c>
      <c r="E950" s="3" t="s">
        <v>9</v>
      </c>
      <c r="F950" s="3">
        <v>2</v>
      </c>
      <c r="G950" s="3">
        <v>1</v>
      </c>
      <c r="H950" s="2">
        <v>19.2</v>
      </c>
      <c r="J950" s="2">
        <v>189</v>
      </c>
      <c r="N950" s="3" t="s">
        <v>25</v>
      </c>
    </row>
    <row r="951" spans="1:14" x14ac:dyDescent="0.2">
      <c r="A951" s="3">
        <v>7</v>
      </c>
      <c r="B951" s="3">
        <v>2</v>
      </c>
      <c r="C951" s="4">
        <v>43307</v>
      </c>
      <c r="D951" s="3" t="s">
        <v>7</v>
      </c>
      <c r="E951" s="3" t="s">
        <v>9</v>
      </c>
      <c r="F951" s="3">
        <v>2</v>
      </c>
      <c r="G951" s="3">
        <v>2</v>
      </c>
      <c r="H951" s="2">
        <v>20.2</v>
      </c>
      <c r="J951" s="2">
        <v>158</v>
      </c>
      <c r="N951" s="3" t="s">
        <v>25</v>
      </c>
    </row>
    <row r="952" spans="1:14" x14ac:dyDescent="0.2">
      <c r="A952" s="3">
        <v>8</v>
      </c>
      <c r="B952" s="3">
        <v>2</v>
      </c>
      <c r="C952" s="4">
        <v>43307</v>
      </c>
      <c r="D952" s="3" t="s">
        <v>7</v>
      </c>
      <c r="E952" s="3" t="s">
        <v>9</v>
      </c>
      <c r="F952" s="3">
        <v>2</v>
      </c>
      <c r="G952" s="3">
        <v>3</v>
      </c>
      <c r="H952" s="2">
        <v>22.27</v>
      </c>
      <c r="J952" s="2">
        <v>101</v>
      </c>
      <c r="N952" s="3" t="s">
        <v>25</v>
      </c>
    </row>
    <row r="953" spans="1:14" x14ac:dyDescent="0.2">
      <c r="A953" s="3">
        <v>9</v>
      </c>
      <c r="B953" s="3">
        <v>2</v>
      </c>
      <c r="C953" s="4">
        <v>43307</v>
      </c>
      <c r="D953" s="3" t="s">
        <v>7</v>
      </c>
      <c r="E953" s="3" t="s">
        <v>9</v>
      </c>
      <c r="F953" s="3">
        <v>2</v>
      </c>
      <c r="G953" s="3">
        <v>4</v>
      </c>
      <c r="H953" s="2">
        <v>18.149999999999999</v>
      </c>
      <c r="J953" s="2">
        <v>147</v>
      </c>
      <c r="N953" s="3" t="s">
        <v>25</v>
      </c>
    </row>
    <row r="954" spans="1:14" x14ac:dyDescent="0.2">
      <c r="A954" s="3">
        <v>10</v>
      </c>
      <c r="B954" s="3">
        <v>2</v>
      </c>
      <c r="C954" s="4">
        <v>43307</v>
      </c>
      <c r="D954" s="3" t="s">
        <v>7</v>
      </c>
      <c r="E954" s="3" t="s">
        <v>9</v>
      </c>
      <c r="F954" s="3">
        <v>2</v>
      </c>
      <c r="G954" s="3">
        <v>5</v>
      </c>
      <c r="H954" s="2">
        <v>22.31</v>
      </c>
      <c r="J954" s="2">
        <v>170</v>
      </c>
      <c r="N954" s="3" t="s">
        <v>25</v>
      </c>
    </row>
    <row r="955" spans="1:14" x14ac:dyDescent="0.2">
      <c r="A955" s="3">
        <v>11</v>
      </c>
      <c r="B955" s="3">
        <v>2</v>
      </c>
      <c r="C955" s="4">
        <v>43307</v>
      </c>
      <c r="D955" s="3" t="s">
        <v>7</v>
      </c>
      <c r="E955" s="3" t="s">
        <v>9</v>
      </c>
      <c r="F955" s="3">
        <v>3</v>
      </c>
      <c r="G955" s="3">
        <v>1</v>
      </c>
      <c r="H955" s="2">
        <v>18.75</v>
      </c>
      <c r="J955" s="2">
        <v>126</v>
      </c>
      <c r="N955" s="3" t="s">
        <v>25</v>
      </c>
    </row>
    <row r="956" spans="1:14" x14ac:dyDescent="0.2">
      <c r="A956" s="3">
        <v>12</v>
      </c>
      <c r="B956" s="3">
        <v>2</v>
      </c>
      <c r="C956" s="4">
        <v>43307</v>
      </c>
      <c r="D956" s="3" t="s">
        <v>7</v>
      </c>
      <c r="E956" s="3" t="s">
        <v>9</v>
      </c>
      <c r="F956" s="3">
        <v>3</v>
      </c>
      <c r="G956" s="3">
        <v>2</v>
      </c>
      <c r="H956" s="2">
        <v>18.649999999999999</v>
      </c>
      <c r="J956" s="2">
        <v>153</v>
      </c>
      <c r="N956" s="3" t="s">
        <v>25</v>
      </c>
    </row>
    <row r="957" spans="1:14" x14ac:dyDescent="0.2">
      <c r="A957" s="3">
        <v>13</v>
      </c>
      <c r="B957" s="3">
        <v>2</v>
      </c>
      <c r="C957" s="4">
        <v>43307</v>
      </c>
      <c r="D957" s="3" t="s">
        <v>7</v>
      </c>
      <c r="E957" s="3" t="s">
        <v>9</v>
      </c>
      <c r="F957" s="3">
        <v>3</v>
      </c>
      <c r="G957" s="3">
        <v>3</v>
      </c>
      <c r="H957" s="2">
        <v>20.8</v>
      </c>
      <c r="J957" s="2">
        <v>120</v>
      </c>
      <c r="N957" s="3" t="s">
        <v>25</v>
      </c>
    </row>
    <row r="958" spans="1:14" x14ac:dyDescent="0.2">
      <c r="A958" s="3">
        <v>14</v>
      </c>
      <c r="B958" s="3">
        <v>2</v>
      </c>
      <c r="C958" s="4">
        <v>43307</v>
      </c>
      <c r="D958" s="3" t="s">
        <v>7</v>
      </c>
      <c r="E958" s="3" t="s">
        <v>9</v>
      </c>
      <c r="F958" s="3">
        <v>3</v>
      </c>
      <c r="G958" s="3">
        <v>4</v>
      </c>
      <c r="H958" s="2">
        <v>22.82</v>
      </c>
      <c r="J958" s="2">
        <v>106</v>
      </c>
      <c r="N958" s="3" t="s">
        <v>25</v>
      </c>
    </row>
    <row r="959" spans="1:14" x14ac:dyDescent="0.2">
      <c r="A959" s="3">
        <v>15</v>
      </c>
      <c r="B959" s="3">
        <v>2</v>
      </c>
      <c r="C959" s="4">
        <v>43307</v>
      </c>
      <c r="D959" s="3" t="s">
        <v>7</v>
      </c>
      <c r="E959" s="3" t="s">
        <v>9</v>
      </c>
      <c r="F959" s="3">
        <v>3</v>
      </c>
      <c r="G959" s="3">
        <v>5</v>
      </c>
      <c r="H959" s="2">
        <v>20.63</v>
      </c>
      <c r="J959" s="2">
        <v>152</v>
      </c>
      <c r="N959" s="3" t="s">
        <v>25</v>
      </c>
    </row>
    <row r="960" spans="1:14" x14ac:dyDescent="0.2">
      <c r="A960" s="3">
        <v>16</v>
      </c>
      <c r="B960" s="3">
        <v>2</v>
      </c>
      <c r="C960" s="4">
        <v>43307</v>
      </c>
      <c r="D960" s="3" t="s">
        <v>7</v>
      </c>
      <c r="E960" s="3" t="s">
        <v>9</v>
      </c>
      <c r="F960" s="3">
        <v>4</v>
      </c>
      <c r="G960" s="3">
        <v>1</v>
      </c>
      <c r="H960" s="2">
        <v>21.04</v>
      </c>
      <c r="J960" s="2">
        <v>130</v>
      </c>
      <c r="N960" s="3" t="s">
        <v>25</v>
      </c>
    </row>
    <row r="961" spans="1:14" x14ac:dyDescent="0.2">
      <c r="A961" s="3">
        <v>17</v>
      </c>
      <c r="B961" s="3">
        <v>2</v>
      </c>
      <c r="C961" s="4">
        <v>43307</v>
      </c>
      <c r="D961" s="3" t="s">
        <v>7</v>
      </c>
      <c r="E961" s="3" t="s">
        <v>9</v>
      </c>
      <c r="F961" s="3">
        <v>4</v>
      </c>
      <c r="G961" s="3">
        <v>2</v>
      </c>
      <c r="H961" s="2">
        <v>21.4</v>
      </c>
      <c r="J961" s="2">
        <v>122</v>
      </c>
      <c r="N961" s="3" t="s">
        <v>25</v>
      </c>
    </row>
    <row r="962" spans="1:14" x14ac:dyDescent="0.2">
      <c r="A962" s="3">
        <v>18</v>
      </c>
      <c r="B962" s="3">
        <v>2</v>
      </c>
      <c r="C962" s="4">
        <v>43307</v>
      </c>
      <c r="D962" s="3" t="s">
        <v>7</v>
      </c>
      <c r="E962" s="3" t="s">
        <v>9</v>
      </c>
      <c r="F962" s="3">
        <v>4</v>
      </c>
      <c r="G962" s="3">
        <v>3</v>
      </c>
      <c r="H962" s="2">
        <v>23.08</v>
      </c>
      <c r="J962" s="2">
        <v>170</v>
      </c>
      <c r="N962" s="3" t="s">
        <v>25</v>
      </c>
    </row>
    <row r="963" spans="1:14" x14ac:dyDescent="0.2">
      <c r="A963" s="3">
        <v>19</v>
      </c>
      <c r="B963" s="3">
        <v>2</v>
      </c>
      <c r="C963" s="4">
        <v>43307</v>
      </c>
      <c r="D963" s="3" t="s">
        <v>7</v>
      </c>
      <c r="E963" s="3" t="s">
        <v>9</v>
      </c>
      <c r="F963" s="3">
        <v>4</v>
      </c>
      <c r="G963" s="3">
        <v>4</v>
      </c>
      <c r="H963" s="2">
        <v>21.32</v>
      </c>
      <c r="J963" s="2">
        <v>156</v>
      </c>
      <c r="N963" s="3" t="s">
        <v>25</v>
      </c>
    </row>
    <row r="964" spans="1:14" x14ac:dyDescent="0.2">
      <c r="A964" s="3">
        <v>20</v>
      </c>
      <c r="B964" s="3">
        <v>2</v>
      </c>
      <c r="C964" s="4">
        <v>43307</v>
      </c>
      <c r="D964" s="3" t="s">
        <v>7</v>
      </c>
      <c r="E964" s="3" t="s">
        <v>9</v>
      </c>
      <c r="F964" s="3">
        <v>4</v>
      </c>
      <c r="G964" s="3">
        <v>5</v>
      </c>
      <c r="H964" s="2">
        <v>19.45</v>
      </c>
      <c r="J964" s="2">
        <v>147</v>
      </c>
      <c r="N964" s="3" t="s">
        <v>25</v>
      </c>
    </row>
    <row r="965" spans="1:14" x14ac:dyDescent="0.2">
      <c r="A965" s="3">
        <v>21</v>
      </c>
      <c r="B965" s="3">
        <v>2</v>
      </c>
      <c r="C965" s="4">
        <v>43307</v>
      </c>
      <c r="D965" s="3" t="s">
        <v>7</v>
      </c>
      <c r="E965" s="3" t="s">
        <v>8</v>
      </c>
      <c r="F965" s="3">
        <v>1</v>
      </c>
      <c r="G965" s="3">
        <v>1</v>
      </c>
      <c r="H965" s="2">
        <v>22.9</v>
      </c>
      <c r="J965" s="2">
        <v>170</v>
      </c>
      <c r="N965" s="3" t="s">
        <v>25</v>
      </c>
    </row>
    <row r="966" spans="1:14" x14ac:dyDescent="0.2">
      <c r="A966" s="3">
        <v>22</v>
      </c>
      <c r="B966" s="3">
        <v>2</v>
      </c>
      <c r="C966" s="4">
        <v>43307</v>
      </c>
      <c r="D966" s="3" t="s">
        <v>7</v>
      </c>
      <c r="E966" s="3" t="s">
        <v>8</v>
      </c>
      <c r="F966" s="3">
        <v>1</v>
      </c>
      <c r="G966" s="3">
        <v>2</v>
      </c>
      <c r="H966" s="2">
        <v>19.809999999999999</v>
      </c>
      <c r="J966" s="2">
        <v>134</v>
      </c>
      <c r="N966" s="3" t="s">
        <v>25</v>
      </c>
    </row>
    <row r="967" spans="1:14" x14ac:dyDescent="0.2">
      <c r="A967" s="3">
        <v>23</v>
      </c>
      <c r="B967" s="3">
        <v>2</v>
      </c>
      <c r="C967" s="4">
        <v>43307</v>
      </c>
      <c r="D967" s="3" t="s">
        <v>7</v>
      </c>
      <c r="E967" s="3" t="s">
        <v>8</v>
      </c>
      <c r="F967" s="3">
        <v>1</v>
      </c>
      <c r="G967" s="3">
        <v>3</v>
      </c>
      <c r="H967" s="2">
        <v>20.88</v>
      </c>
      <c r="J967" s="2">
        <v>153</v>
      </c>
      <c r="N967" s="3" t="s">
        <v>25</v>
      </c>
    </row>
    <row r="968" spans="1:14" x14ac:dyDescent="0.2">
      <c r="A968" s="3">
        <v>24</v>
      </c>
      <c r="B968" s="3">
        <v>2</v>
      </c>
      <c r="C968" s="4">
        <v>43307</v>
      </c>
      <c r="D968" s="3" t="s">
        <v>7</v>
      </c>
      <c r="E968" s="3" t="s">
        <v>8</v>
      </c>
      <c r="F968" s="3">
        <v>1</v>
      </c>
      <c r="G968" s="3">
        <v>4</v>
      </c>
      <c r="H968" s="2">
        <v>20.079999999999998</v>
      </c>
      <c r="J968" s="2">
        <v>156</v>
      </c>
      <c r="N968" s="3" t="s">
        <v>25</v>
      </c>
    </row>
    <row r="969" spans="1:14" x14ac:dyDescent="0.2">
      <c r="A969" s="3">
        <v>25</v>
      </c>
      <c r="B969" s="3">
        <v>2</v>
      </c>
      <c r="C969" s="4">
        <v>43307</v>
      </c>
      <c r="D969" s="3" t="s">
        <v>7</v>
      </c>
      <c r="E969" s="3" t="s">
        <v>8</v>
      </c>
      <c r="F969" s="3">
        <v>1</v>
      </c>
      <c r="G969" s="3">
        <v>5</v>
      </c>
      <c r="H969" s="2">
        <v>23.77</v>
      </c>
      <c r="J969" s="2">
        <v>152</v>
      </c>
      <c r="N969" s="3" t="s">
        <v>25</v>
      </c>
    </row>
    <row r="970" spans="1:14" x14ac:dyDescent="0.2">
      <c r="A970" s="3">
        <v>26</v>
      </c>
      <c r="B970" s="3">
        <v>2</v>
      </c>
      <c r="C970" s="4">
        <v>43307</v>
      </c>
      <c r="D970" s="3" t="s">
        <v>7</v>
      </c>
      <c r="E970" s="3" t="s">
        <v>8</v>
      </c>
      <c r="F970" s="3">
        <v>2</v>
      </c>
      <c r="G970" s="3">
        <v>1</v>
      </c>
      <c r="H970" s="2">
        <v>24.45</v>
      </c>
      <c r="J970" s="2">
        <v>153</v>
      </c>
      <c r="N970" s="3" t="s">
        <v>25</v>
      </c>
    </row>
    <row r="971" spans="1:14" x14ac:dyDescent="0.2">
      <c r="A971" s="3">
        <v>27</v>
      </c>
      <c r="B971" s="3">
        <v>2</v>
      </c>
      <c r="C971" s="4">
        <v>43307</v>
      </c>
      <c r="D971" s="3" t="s">
        <v>7</v>
      </c>
      <c r="E971" s="3" t="s">
        <v>8</v>
      </c>
      <c r="F971" s="3">
        <v>2</v>
      </c>
      <c r="G971" s="3">
        <v>2</v>
      </c>
      <c r="H971" s="2">
        <v>18.559999999999999</v>
      </c>
      <c r="J971" s="2">
        <v>103</v>
      </c>
      <c r="N971" s="3" t="s">
        <v>25</v>
      </c>
    </row>
    <row r="972" spans="1:14" x14ac:dyDescent="0.2">
      <c r="A972" s="3">
        <v>28</v>
      </c>
      <c r="B972" s="3">
        <v>2</v>
      </c>
      <c r="C972" s="4">
        <v>43307</v>
      </c>
      <c r="D972" s="3" t="s">
        <v>7</v>
      </c>
      <c r="E972" s="3" t="s">
        <v>8</v>
      </c>
      <c r="F972" s="3">
        <v>2</v>
      </c>
      <c r="G972" s="3">
        <v>3</v>
      </c>
      <c r="H972" s="2">
        <v>19.579999999999998</v>
      </c>
      <c r="J972" s="2">
        <v>123</v>
      </c>
      <c r="N972" s="3" t="s">
        <v>25</v>
      </c>
    </row>
    <row r="973" spans="1:14" x14ac:dyDescent="0.2">
      <c r="A973" s="3">
        <v>29</v>
      </c>
      <c r="B973" s="3">
        <v>2</v>
      </c>
      <c r="C973" s="4">
        <v>43307</v>
      </c>
      <c r="D973" s="3" t="s">
        <v>7</v>
      </c>
      <c r="E973" s="3" t="s">
        <v>8</v>
      </c>
      <c r="F973" s="3">
        <v>2</v>
      </c>
      <c r="G973" s="3">
        <v>4</v>
      </c>
      <c r="H973" s="2">
        <v>18.52</v>
      </c>
      <c r="J973" s="2">
        <v>134</v>
      </c>
      <c r="N973" s="3" t="s">
        <v>25</v>
      </c>
    </row>
    <row r="974" spans="1:14" x14ac:dyDescent="0.2">
      <c r="A974" s="3">
        <v>30</v>
      </c>
      <c r="B974" s="3">
        <v>2</v>
      </c>
      <c r="C974" s="4">
        <v>43307</v>
      </c>
      <c r="D974" s="3" t="s">
        <v>7</v>
      </c>
      <c r="E974" s="3" t="s">
        <v>8</v>
      </c>
      <c r="F974" s="3">
        <v>2</v>
      </c>
      <c r="G974" s="3">
        <v>5</v>
      </c>
      <c r="H974" s="2">
        <v>23.03</v>
      </c>
      <c r="J974" s="2">
        <v>155</v>
      </c>
      <c r="N974" s="3" t="s">
        <v>25</v>
      </c>
    </row>
    <row r="975" spans="1:14" x14ac:dyDescent="0.2">
      <c r="A975" s="3">
        <v>1</v>
      </c>
      <c r="B975" s="3">
        <v>2</v>
      </c>
      <c r="C975" s="4">
        <v>43315</v>
      </c>
      <c r="D975" s="3" t="s">
        <v>7</v>
      </c>
      <c r="E975" s="3" t="s">
        <v>9</v>
      </c>
      <c r="F975" s="3">
        <v>1</v>
      </c>
      <c r="G975" s="3">
        <v>1</v>
      </c>
      <c r="H975" s="2">
        <v>20.95</v>
      </c>
      <c r="J975" s="2">
        <v>192</v>
      </c>
      <c r="N975" s="3" t="s">
        <v>25</v>
      </c>
    </row>
    <row r="976" spans="1:14" x14ac:dyDescent="0.2">
      <c r="A976" s="3">
        <v>2</v>
      </c>
      <c r="B976" s="3">
        <v>2</v>
      </c>
      <c r="C976" s="4">
        <v>43315</v>
      </c>
      <c r="D976" s="3" t="s">
        <v>7</v>
      </c>
      <c r="E976" s="3" t="s">
        <v>9</v>
      </c>
      <c r="F976" s="3">
        <v>1</v>
      </c>
      <c r="G976" s="3">
        <v>2</v>
      </c>
      <c r="H976" s="2">
        <v>24.04</v>
      </c>
      <c r="J976" s="2">
        <v>198</v>
      </c>
      <c r="N976" s="3" t="s">
        <v>25</v>
      </c>
    </row>
    <row r="977" spans="1:14" x14ac:dyDescent="0.2">
      <c r="A977" s="3">
        <v>3</v>
      </c>
      <c r="B977" s="3">
        <v>2</v>
      </c>
      <c r="C977" s="4">
        <v>43315</v>
      </c>
      <c r="D977" s="3" t="s">
        <v>7</v>
      </c>
      <c r="E977" s="3" t="s">
        <v>9</v>
      </c>
      <c r="F977" s="3">
        <v>1</v>
      </c>
      <c r="G977" s="3">
        <v>3</v>
      </c>
      <c r="H977" s="2">
        <v>22.16</v>
      </c>
      <c r="J977" s="2">
        <v>145</v>
      </c>
      <c r="N977" s="3" t="s">
        <v>25</v>
      </c>
    </row>
    <row r="978" spans="1:14" x14ac:dyDescent="0.2">
      <c r="A978" s="3">
        <v>4</v>
      </c>
      <c r="B978" s="3">
        <v>2</v>
      </c>
      <c r="C978" s="4">
        <v>43315</v>
      </c>
      <c r="D978" s="3" t="s">
        <v>7</v>
      </c>
      <c r="E978" s="3" t="s">
        <v>9</v>
      </c>
      <c r="F978" s="3">
        <v>1</v>
      </c>
      <c r="G978" s="3">
        <v>4</v>
      </c>
      <c r="H978" s="2">
        <v>26.43</v>
      </c>
      <c r="J978" s="2">
        <v>187</v>
      </c>
      <c r="N978" s="3" t="s">
        <v>25</v>
      </c>
    </row>
    <row r="979" spans="1:14" x14ac:dyDescent="0.2">
      <c r="A979" s="3">
        <v>5</v>
      </c>
      <c r="B979" s="3">
        <v>2</v>
      </c>
      <c r="C979" s="4">
        <v>43315</v>
      </c>
      <c r="D979" s="3" t="s">
        <v>7</v>
      </c>
      <c r="E979" s="3" t="s">
        <v>9</v>
      </c>
      <c r="F979" s="3">
        <v>1</v>
      </c>
      <c r="G979" s="3">
        <v>5</v>
      </c>
      <c r="H979" s="2">
        <v>18.57</v>
      </c>
      <c r="J979" s="2">
        <v>187</v>
      </c>
      <c r="N979" s="3" t="s">
        <v>25</v>
      </c>
    </row>
    <row r="980" spans="1:14" x14ac:dyDescent="0.2">
      <c r="A980" s="3">
        <v>6</v>
      </c>
      <c r="B980" s="3">
        <v>2</v>
      </c>
      <c r="C980" s="4">
        <v>43315</v>
      </c>
      <c r="D980" s="3" t="s">
        <v>7</v>
      </c>
      <c r="E980" s="3" t="s">
        <v>9</v>
      </c>
      <c r="F980" s="3">
        <v>2</v>
      </c>
      <c r="G980" s="3">
        <v>1</v>
      </c>
      <c r="H980" s="2">
        <v>19.48</v>
      </c>
      <c r="J980" s="2">
        <v>168</v>
      </c>
      <c r="N980" s="3" t="s">
        <v>25</v>
      </c>
    </row>
    <row r="981" spans="1:14" x14ac:dyDescent="0.2">
      <c r="A981" s="3">
        <v>7</v>
      </c>
      <c r="B981" s="3">
        <v>2</v>
      </c>
      <c r="C981" s="4">
        <v>43315</v>
      </c>
      <c r="D981" s="3" t="s">
        <v>7</v>
      </c>
      <c r="E981" s="3" t="s">
        <v>9</v>
      </c>
      <c r="F981" s="3">
        <v>2</v>
      </c>
      <c r="G981" s="3">
        <v>2</v>
      </c>
      <c r="H981" s="2">
        <v>21.88</v>
      </c>
      <c r="J981" s="2">
        <v>213</v>
      </c>
      <c r="N981" s="3" t="s">
        <v>25</v>
      </c>
    </row>
    <row r="982" spans="1:14" x14ac:dyDescent="0.2">
      <c r="A982" s="3">
        <v>8</v>
      </c>
      <c r="B982" s="3">
        <v>2</v>
      </c>
      <c r="C982" s="4">
        <v>43315</v>
      </c>
      <c r="D982" s="3" t="s">
        <v>7</v>
      </c>
      <c r="E982" s="3" t="s">
        <v>9</v>
      </c>
      <c r="F982" s="3">
        <v>2</v>
      </c>
      <c r="G982" s="3">
        <v>3</v>
      </c>
      <c r="H982" s="2">
        <v>24.57</v>
      </c>
      <c r="J982" s="2">
        <v>181</v>
      </c>
      <c r="N982" s="3" t="s">
        <v>25</v>
      </c>
    </row>
    <row r="983" spans="1:14" x14ac:dyDescent="0.2">
      <c r="A983" s="3">
        <v>9</v>
      </c>
      <c r="B983" s="3">
        <v>2</v>
      </c>
      <c r="C983" s="4">
        <v>43315</v>
      </c>
      <c r="D983" s="3" t="s">
        <v>7</v>
      </c>
      <c r="E983" s="3" t="s">
        <v>9</v>
      </c>
      <c r="F983" s="3">
        <v>2</v>
      </c>
      <c r="G983" s="3">
        <v>4</v>
      </c>
      <c r="H983" s="2">
        <v>19.03</v>
      </c>
      <c r="J983" s="2">
        <v>158</v>
      </c>
      <c r="N983" s="3" t="s">
        <v>25</v>
      </c>
    </row>
    <row r="984" spans="1:14" x14ac:dyDescent="0.2">
      <c r="A984" s="3">
        <v>10</v>
      </c>
      <c r="B984" s="3">
        <v>2</v>
      </c>
      <c r="C984" s="4">
        <v>43315</v>
      </c>
      <c r="D984" s="3" t="s">
        <v>7</v>
      </c>
      <c r="E984" s="3" t="s">
        <v>9</v>
      </c>
      <c r="F984" s="3">
        <v>2</v>
      </c>
      <c r="G984" s="3">
        <v>5</v>
      </c>
      <c r="H984" s="2">
        <v>22.54</v>
      </c>
      <c r="J984" s="2">
        <v>140</v>
      </c>
      <c r="N984" s="3" t="s">
        <v>25</v>
      </c>
    </row>
    <row r="985" spans="1:14" x14ac:dyDescent="0.2">
      <c r="A985" s="3">
        <v>11</v>
      </c>
      <c r="B985" s="3">
        <v>2</v>
      </c>
      <c r="C985" s="4">
        <v>43315</v>
      </c>
      <c r="D985" s="3" t="s">
        <v>7</v>
      </c>
      <c r="E985" s="3" t="s">
        <v>9</v>
      </c>
      <c r="F985" s="3">
        <v>3</v>
      </c>
      <c r="G985" s="3">
        <v>1</v>
      </c>
      <c r="H985" s="2">
        <v>18.91</v>
      </c>
      <c r="J985" s="2">
        <v>166</v>
      </c>
      <c r="N985" s="3" t="s">
        <v>25</v>
      </c>
    </row>
    <row r="986" spans="1:14" x14ac:dyDescent="0.2">
      <c r="A986" s="3">
        <v>12</v>
      </c>
      <c r="B986" s="3">
        <v>2</v>
      </c>
      <c r="C986" s="4">
        <v>43315</v>
      </c>
      <c r="D986" s="3" t="s">
        <v>7</v>
      </c>
      <c r="E986" s="3" t="s">
        <v>9</v>
      </c>
      <c r="F986" s="3">
        <v>3</v>
      </c>
      <c r="G986" s="3">
        <v>2</v>
      </c>
      <c r="H986" s="2">
        <v>19.37</v>
      </c>
      <c r="J986" s="2">
        <v>165</v>
      </c>
      <c r="N986" s="3" t="s">
        <v>25</v>
      </c>
    </row>
    <row r="987" spans="1:14" x14ac:dyDescent="0.2">
      <c r="A987" s="3">
        <v>13</v>
      </c>
      <c r="B987" s="3">
        <v>2</v>
      </c>
      <c r="C987" s="4">
        <v>43315</v>
      </c>
      <c r="D987" s="3" t="s">
        <v>7</v>
      </c>
      <c r="E987" s="3" t="s">
        <v>9</v>
      </c>
      <c r="F987" s="3">
        <v>3</v>
      </c>
      <c r="G987" s="3">
        <v>3</v>
      </c>
      <c r="H987" s="2">
        <v>21.39</v>
      </c>
      <c r="J987" s="2">
        <v>180</v>
      </c>
      <c r="N987" s="3" t="s">
        <v>25</v>
      </c>
    </row>
    <row r="988" spans="1:14" x14ac:dyDescent="0.2">
      <c r="A988" s="3">
        <v>14</v>
      </c>
      <c r="B988" s="3">
        <v>2</v>
      </c>
      <c r="C988" s="4">
        <v>43315</v>
      </c>
      <c r="D988" s="3" t="s">
        <v>7</v>
      </c>
      <c r="E988" s="3" t="s">
        <v>9</v>
      </c>
      <c r="F988" s="3">
        <v>3</v>
      </c>
      <c r="G988" s="3">
        <v>4</v>
      </c>
      <c r="H988" s="2">
        <v>23.31</v>
      </c>
      <c r="J988" s="2">
        <v>135</v>
      </c>
      <c r="N988" s="3" t="s">
        <v>25</v>
      </c>
    </row>
    <row r="989" spans="1:14" x14ac:dyDescent="0.2">
      <c r="A989" s="3">
        <v>15</v>
      </c>
      <c r="B989" s="3">
        <v>2</v>
      </c>
      <c r="C989" s="4">
        <v>43315</v>
      </c>
      <c r="D989" s="3" t="s">
        <v>7</v>
      </c>
      <c r="E989" s="3" t="s">
        <v>9</v>
      </c>
      <c r="F989" s="3">
        <v>3</v>
      </c>
      <c r="G989" s="3">
        <v>5</v>
      </c>
      <c r="H989" s="2">
        <v>21.01</v>
      </c>
      <c r="J989" s="2">
        <v>112</v>
      </c>
      <c r="N989" s="3" t="s">
        <v>25</v>
      </c>
    </row>
    <row r="990" spans="1:14" x14ac:dyDescent="0.2">
      <c r="A990" s="3">
        <v>16</v>
      </c>
      <c r="B990" s="3">
        <v>2</v>
      </c>
      <c r="C990" s="4">
        <v>43315</v>
      </c>
      <c r="D990" s="3" t="s">
        <v>7</v>
      </c>
      <c r="E990" s="3" t="s">
        <v>9</v>
      </c>
      <c r="F990" s="3">
        <v>4</v>
      </c>
      <c r="G990" s="3">
        <v>1</v>
      </c>
      <c r="H990" s="2">
        <v>20.100000000000001</v>
      </c>
      <c r="J990" s="2"/>
      <c r="N990" s="3" t="s">
        <v>25</v>
      </c>
    </row>
    <row r="991" spans="1:14" x14ac:dyDescent="0.2">
      <c r="A991" s="3">
        <v>17</v>
      </c>
      <c r="B991" s="3">
        <v>2</v>
      </c>
      <c r="C991" s="4">
        <v>43315</v>
      </c>
      <c r="D991" s="3" t="s">
        <v>7</v>
      </c>
      <c r="E991" s="3" t="s">
        <v>9</v>
      </c>
      <c r="F991" s="3">
        <v>4</v>
      </c>
      <c r="G991" s="3">
        <v>2</v>
      </c>
      <c r="H991" s="2">
        <v>21.73</v>
      </c>
      <c r="J991" s="2">
        <v>126</v>
      </c>
      <c r="N991" s="3" t="s">
        <v>25</v>
      </c>
    </row>
    <row r="992" spans="1:14" x14ac:dyDescent="0.2">
      <c r="A992" s="3">
        <v>18</v>
      </c>
      <c r="B992" s="3">
        <v>2</v>
      </c>
      <c r="C992" s="4">
        <v>43315</v>
      </c>
      <c r="D992" s="3" t="s">
        <v>7</v>
      </c>
      <c r="E992" s="3" t="s">
        <v>9</v>
      </c>
      <c r="F992" s="3">
        <v>4</v>
      </c>
      <c r="G992" s="3">
        <v>3</v>
      </c>
      <c r="H992" s="2">
        <v>24.29</v>
      </c>
      <c r="J992" s="2">
        <v>187</v>
      </c>
      <c r="N992" s="3" t="s">
        <v>25</v>
      </c>
    </row>
    <row r="993" spans="1:14" x14ac:dyDescent="0.2">
      <c r="A993" s="3">
        <v>19</v>
      </c>
      <c r="B993" s="3">
        <v>2</v>
      </c>
      <c r="C993" s="4">
        <v>43315</v>
      </c>
      <c r="D993" s="3" t="s">
        <v>7</v>
      </c>
      <c r="E993" s="3" t="s">
        <v>9</v>
      </c>
      <c r="F993" s="3">
        <v>4</v>
      </c>
      <c r="G993" s="3">
        <v>4</v>
      </c>
      <c r="H993" s="2">
        <v>23.86</v>
      </c>
      <c r="J993" s="2">
        <v>147</v>
      </c>
      <c r="N993" s="3" t="s">
        <v>25</v>
      </c>
    </row>
    <row r="994" spans="1:14" x14ac:dyDescent="0.2">
      <c r="A994" s="3">
        <v>20</v>
      </c>
      <c r="B994" s="3">
        <v>2</v>
      </c>
      <c r="C994" s="4">
        <v>43315</v>
      </c>
      <c r="D994" s="3" t="s">
        <v>7</v>
      </c>
      <c r="E994" s="3" t="s">
        <v>9</v>
      </c>
      <c r="F994" s="3">
        <v>4</v>
      </c>
      <c r="G994" s="3">
        <v>5</v>
      </c>
      <c r="H994" s="2">
        <v>20.7</v>
      </c>
      <c r="J994" s="2">
        <v>175</v>
      </c>
      <c r="N994" s="3" t="s">
        <v>25</v>
      </c>
    </row>
    <row r="995" spans="1:14" x14ac:dyDescent="0.2">
      <c r="A995" s="3">
        <v>21</v>
      </c>
      <c r="B995" s="3">
        <v>2</v>
      </c>
      <c r="C995" s="4">
        <v>43315</v>
      </c>
      <c r="D995" s="3" t="s">
        <v>7</v>
      </c>
      <c r="E995" s="3" t="s">
        <v>8</v>
      </c>
      <c r="F995" s="3">
        <v>1</v>
      </c>
      <c r="G995" s="3">
        <v>1</v>
      </c>
      <c r="H995" s="2">
        <v>22.18</v>
      </c>
      <c r="J995" s="2">
        <v>158</v>
      </c>
      <c r="N995" s="3" t="s">
        <v>25</v>
      </c>
    </row>
    <row r="996" spans="1:14" x14ac:dyDescent="0.2">
      <c r="A996" s="3">
        <v>22</v>
      </c>
      <c r="B996" s="3">
        <v>2</v>
      </c>
      <c r="C996" s="4">
        <v>43315</v>
      </c>
      <c r="D996" s="3" t="s">
        <v>7</v>
      </c>
      <c r="E996" s="3" t="s">
        <v>8</v>
      </c>
      <c r="F996" s="3">
        <v>1</v>
      </c>
      <c r="G996" s="3">
        <v>2</v>
      </c>
      <c r="H996" s="2">
        <v>19.329999999999998</v>
      </c>
      <c r="J996" s="2">
        <v>144</v>
      </c>
      <c r="N996" s="3" t="s">
        <v>25</v>
      </c>
    </row>
    <row r="997" spans="1:14" x14ac:dyDescent="0.2">
      <c r="A997" s="3">
        <v>23</v>
      </c>
      <c r="B997" s="3">
        <v>2</v>
      </c>
      <c r="C997" s="4">
        <v>43315</v>
      </c>
      <c r="D997" s="3" t="s">
        <v>7</v>
      </c>
      <c r="E997" s="3" t="s">
        <v>8</v>
      </c>
      <c r="F997" s="3">
        <v>1</v>
      </c>
      <c r="G997" s="3">
        <v>3</v>
      </c>
      <c r="H997" s="2">
        <v>20.309999999999999</v>
      </c>
      <c r="J997" s="2">
        <v>158</v>
      </c>
      <c r="N997" s="3" t="s">
        <v>25</v>
      </c>
    </row>
    <row r="998" spans="1:14" x14ac:dyDescent="0.2">
      <c r="A998" s="3">
        <v>24</v>
      </c>
      <c r="B998" s="3">
        <v>2</v>
      </c>
      <c r="C998" s="4">
        <v>43315</v>
      </c>
      <c r="D998" s="3" t="s">
        <v>7</v>
      </c>
      <c r="E998" s="3" t="s">
        <v>8</v>
      </c>
      <c r="F998" s="3">
        <v>1</v>
      </c>
      <c r="G998" s="3">
        <v>4</v>
      </c>
      <c r="H998" s="2">
        <v>20.28</v>
      </c>
      <c r="J998" s="2">
        <v>167</v>
      </c>
      <c r="N998" s="3" t="s">
        <v>25</v>
      </c>
    </row>
    <row r="999" spans="1:14" x14ac:dyDescent="0.2">
      <c r="A999" s="3">
        <v>25</v>
      </c>
      <c r="B999" s="3">
        <v>2</v>
      </c>
      <c r="C999" s="4">
        <v>43315</v>
      </c>
      <c r="D999" s="3" t="s">
        <v>7</v>
      </c>
      <c r="E999" s="3" t="s">
        <v>8</v>
      </c>
      <c r="F999" s="3">
        <v>1</v>
      </c>
      <c r="G999" s="3">
        <v>5</v>
      </c>
      <c r="H999" s="2">
        <v>23.1</v>
      </c>
      <c r="J999" s="2">
        <v>162</v>
      </c>
      <c r="N999" s="3" t="s">
        <v>25</v>
      </c>
    </row>
    <row r="1000" spans="1:14" x14ac:dyDescent="0.2">
      <c r="A1000" s="3">
        <v>26</v>
      </c>
      <c r="B1000" s="3">
        <v>2</v>
      </c>
      <c r="C1000" s="4">
        <v>43315</v>
      </c>
      <c r="D1000" s="3" t="s">
        <v>7</v>
      </c>
      <c r="E1000" s="3" t="s">
        <v>8</v>
      </c>
      <c r="F1000" s="3">
        <v>2</v>
      </c>
      <c r="G1000" s="3">
        <v>1</v>
      </c>
      <c r="H1000" s="2">
        <v>24.98</v>
      </c>
      <c r="J1000" s="2">
        <v>158</v>
      </c>
      <c r="N1000" s="3" t="s">
        <v>25</v>
      </c>
    </row>
    <row r="1001" spans="1:14" x14ac:dyDescent="0.2">
      <c r="A1001" s="3">
        <v>27</v>
      </c>
      <c r="B1001" s="3">
        <v>2</v>
      </c>
      <c r="C1001" s="4">
        <v>43315</v>
      </c>
      <c r="D1001" s="3" t="s">
        <v>7</v>
      </c>
      <c r="E1001" s="3" t="s">
        <v>8</v>
      </c>
      <c r="F1001" s="3">
        <v>2</v>
      </c>
      <c r="G1001" s="3">
        <v>2</v>
      </c>
      <c r="H1001" s="2">
        <v>19.55</v>
      </c>
      <c r="J1001" s="2">
        <v>128</v>
      </c>
      <c r="N1001" s="3" t="s">
        <v>25</v>
      </c>
    </row>
    <row r="1002" spans="1:14" x14ac:dyDescent="0.2">
      <c r="A1002" s="3">
        <v>28</v>
      </c>
      <c r="B1002" s="3">
        <v>2</v>
      </c>
      <c r="C1002" s="4">
        <v>43315</v>
      </c>
      <c r="D1002" s="3" t="s">
        <v>7</v>
      </c>
      <c r="E1002" s="3" t="s">
        <v>8</v>
      </c>
      <c r="F1002" s="3">
        <v>2</v>
      </c>
      <c r="G1002" s="3">
        <v>3</v>
      </c>
      <c r="H1002" s="2">
        <v>18.52</v>
      </c>
      <c r="J1002" s="2">
        <v>123</v>
      </c>
      <c r="N1002" s="3" t="s">
        <v>25</v>
      </c>
    </row>
    <row r="1003" spans="1:14" x14ac:dyDescent="0.2">
      <c r="A1003" s="3">
        <v>29</v>
      </c>
      <c r="B1003" s="3">
        <v>2</v>
      </c>
      <c r="C1003" s="4">
        <v>43315</v>
      </c>
      <c r="D1003" s="3" t="s">
        <v>7</v>
      </c>
      <c r="E1003" s="3" t="s">
        <v>8</v>
      </c>
      <c r="F1003" s="3">
        <v>2</v>
      </c>
      <c r="G1003" s="3">
        <v>4</v>
      </c>
      <c r="H1003" s="2">
        <v>17.600000000000001</v>
      </c>
      <c r="J1003" s="2">
        <v>169</v>
      </c>
      <c r="N1003" s="3" t="s">
        <v>25</v>
      </c>
    </row>
    <row r="1004" spans="1:14" x14ac:dyDescent="0.2">
      <c r="A1004" s="3">
        <v>30</v>
      </c>
      <c r="B1004" s="3">
        <v>2</v>
      </c>
      <c r="C1004" s="4">
        <v>43315</v>
      </c>
      <c r="D1004" s="3" t="s">
        <v>7</v>
      </c>
      <c r="E1004" s="3" t="s">
        <v>8</v>
      </c>
      <c r="F1004" s="3">
        <v>2</v>
      </c>
      <c r="G1004" s="3">
        <v>5</v>
      </c>
      <c r="H1004" s="2">
        <v>23.8</v>
      </c>
      <c r="J1004" s="2">
        <v>183</v>
      </c>
      <c r="N1004" s="3" t="s">
        <v>25</v>
      </c>
    </row>
    <row r="1005" spans="1:14" x14ac:dyDescent="0.2">
      <c r="A1005" s="3">
        <v>1</v>
      </c>
      <c r="B1005" s="3">
        <v>2</v>
      </c>
      <c r="C1005" s="4">
        <v>43321</v>
      </c>
      <c r="D1005" s="3" t="s">
        <v>7</v>
      </c>
      <c r="E1005" s="3" t="s">
        <v>9</v>
      </c>
      <c r="F1005" s="3">
        <v>1</v>
      </c>
      <c r="G1005" s="3">
        <v>1</v>
      </c>
      <c r="H1005" s="2">
        <v>21.65</v>
      </c>
      <c r="J1005" s="2">
        <v>201</v>
      </c>
      <c r="N1005" s="3" t="s">
        <v>25</v>
      </c>
    </row>
    <row r="1006" spans="1:14" x14ac:dyDescent="0.2">
      <c r="A1006" s="3">
        <v>2</v>
      </c>
      <c r="B1006" s="3">
        <v>2</v>
      </c>
      <c r="C1006" s="4">
        <v>43321</v>
      </c>
      <c r="D1006" s="3" t="s">
        <v>7</v>
      </c>
      <c r="E1006" s="3" t="s">
        <v>9</v>
      </c>
      <c r="F1006" s="3">
        <v>1</v>
      </c>
      <c r="G1006" s="3">
        <v>2</v>
      </c>
      <c r="H1006" s="2">
        <v>25.87</v>
      </c>
      <c r="J1006" s="2">
        <v>193</v>
      </c>
      <c r="N1006" s="3" t="s">
        <v>25</v>
      </c>
    </row>
    <row r="1007" spans="1:14" x14ac:dyDescent="0.2">
      <c r="A1007" s="3">
        <v>3</v>
      </c>
      <c r="B1007" s="3">
        <v>2</v>
      </c>
      <c r="C1007" s="4">
        <v>43321</v>
      </c>
      <c r="D1007" s="3" t="s">
        <v>7</v>
      </c>
      <c r="E1007" s="3" t="s">
        <v>9</v>
      </c>
      <c r="F1007" s="3">
        <v>1</v>
      </c>
      <c r="G1007" s="3">
        <v>3</v>
      </c>
      <c r="H1007" s="2">
        <v>23.03</v>
      </c>
      <c r="J1007" s="2">
        <v>203</v>
      </c>
      <c r="N1007" s="3" t="s">
        <v>25</v>
      </c>
    </row>
    <row r="1008" spans="1:14" x14ac:dyDescent="0.2">
      <c r="A1008" s="3">
        <v>4</v>
      </c>
      <c r="B1008" s="3">
        <v>2</v>
      </c>
      <c r="C1008" s="4">
        <v>43321</v>
      </c>
      <c r="D1008" s="3" t="s">
        <v>7</v>
      </c>
      <c r="E1008" s="3" t="s">
        <v>9</v>
      </c>
      <c r="F1008" s="3">
        <v>1</v>
      </c>
      <c r="G1008" s="3">
        <v>4</v>
      </c>
      <c r="H1008" s="2">
        <v>28.16</v>
      </c>
      <c r="J1008" s="2">
        <v>210</v>
      </c>
      <c r="N1008" s="3" t="s">
        <v>25</v>
      </c>
    </row>
    <row r="1009" spans="1:14" x14ac:dyDescent="0.2">
      <c r="A1009" s="3">
        <v>5</v>
      </c>
      <c r="B1009" s="3">
        <v>2</v>
      </c>
      <c r="C1009" s="4">
        <v>43321</v>
      </c>
      <c r="D1009" s="3" t="s">
        <v>7</v>
      </c>
      <c r="E1009" s="3" t="s">
        <v>9</v>
      </c>
      <c r="F1009" s="3">
        <v>1</v>
      </c>
      <c r="G1009" s="3">
        <v>5</v>
      </c>
      <c r="H1009" s="2">
        <v>18.84</v>
      </c>
      <c r="J1009" s="2">
        <v>257</v>
      </c>
      <c r="N1009" s="3" t="s">
        <v>25</v>
      </c>
    </row>
    <row r="1010" spans="1:14" x14ac:dyDescent="0.2">
      <c r="A1010" s="3">
        <v>6</v>
      </c>
      <c r="B1010" s="3">
        <v>2</v>
      </c>
      <c r="C1010" s="4">
        <v>43321</v>
      </c>
      <c r="D1010" s="3" t="s">
        <v>7</v>
      </c>
      <c r="E1010" s="3" t="s">
        <v>9</v>
      </c>
      <c r="F1010" s="3">
        <v>2</v>
      </c>
      <c r="G1010" s="3">
        <v>1</v>
      </c>
      <c r="H1010" s="2">
        <v>19.739999999999998</v>
      </c>
      <c r="J1010" s="2">
        <v>186</v>
      </c>
      <c r="N1010" s="3" t="s">
        <v>25</v>
      </c>
    </row>
    <row r="1011" spans="1:14" x14ac:dyDescent="0.2">
      <c r="A1011" s="3">
        <v>7</v>
      </c>
      <c r="B1011" s="3">
        <v>2</v>
      </c>
      <c r="C1011" s="4">
        <v>43321</v>
      </c>
      <c r="D1011" s="3" t="s">
        <v>7</v>
      </c>
      <c r="E1011" s="3" t="s">
        <v>9</v>
      </c>
      <c r="F1011" s="3">
        <v>2</v>
      </c>
      <c r="G1011" s="3">
        <v>2</v>
      </c>
      <c r="H1011" s="2">
        <v>22.83</v>
      </c>
      <c r="J1011" s="2">
        <v>173</v>
      </c>
      <c r="N1011" s="3" t="s">
        <v>25</v>
      </c>
    </row>
    <row r="1012" spans="1:14" x14ac:dyDescent="0.2">
      <c r="A1012" s="3">
        <v>8</v>
      </c>
      <c r="B1012" s="3">
        <v>2</v>
      </c>
      <c r="C1012" s="4">
        <v>43321</v>
      </c>
      <c r="D1012" s="3" t="s">
        <v>7</v>
      </c>
      <c r="E1012" s="3" t="s">
        <v>9</v>
      </c>
      <c r="F1012" s="3">
        <v>2</v>
      </c>
      <c r="G1012" s="3">
        <v>3</v>
      </c>
      <c r="H1012" s="2">
        <v>26.2</v>
      </c>
      <c r="J1012" s="2">
        <v>177</v>
      </c>
      <c r="N1012" s="3" t="s">
        <v>25</v>
      </c>
    </row>
    <row r="1013" spans="1:14" x14ac:dyDescent="0.2">
      <c r="A1013" s="3">
        <v>9</v>
      </c>
      <c r="B1013" s="3">
        <v>2</v>
      </c>
      <c r="C1013" s="4">
        <v>43321</v>
      </c>
      <c r="D1013" s="3" t="s">
        <v>7</v>
      </c>
      <c r="E1013" s="3" t="s">
        <v>9</v>
      </c>
      <c r="F1013" s="3">
        <v>2</v>
      </c>
      <c r="G1013" s="3">
        <v>4</v>
      </c>
      <c r="H1013" s="2">
        <v>18.96</v>
      </c>
      <c r="J1013" s="2">
        <v>151</v>
      </c>
      <c r="N1013" s="3" t="s">
        <v>25</v>
      </c>
    </row>
    <row r="1014" spans="1:14" x14ac:dyDescent="0.2">
      <c r="A1014" s="3">
        <v>10</v>
      </c>
      <c r="B1014" s="3">
        <v>2</v>
      </c>
      <c r="C1014" s="4">
        <v>43321</v>
      </c>
      <c r="D1014" s="3" t="s">
        <v>7</v>
      </c>
      <c r="E1014" s="3" t="s">
        <v>9</v>
      </c>
      <c r="F1014" s="3">
        <v>2</v>
      </c>
      <c r="G1014" s="3">
        <v>5</v>
      </c>
      <c r="H1014" s="2">
        <v>25.74</v>
      </c>
      <c r="J1014" s="2">
        <v>161</v>
      </c>
      <c r="N1014" s="3" t="s">
        <v>25</v>
      </c>
    </row>
    <row r="1015" spans="1:14" x14ac:dyDescent="0.2">
      <c r="A1015" s="3">
        <v>11</v>
      </c>
      <c r="B1015" s="3">
        <v>2</v>
      </c>
      <c r="C1015" s="4">
        <v>43321</v>
      </c>
      <c r="D1015" s="3" t="s">
        <v>7</v>
      </c>
      <c r="E1015" s="3" t="s">
        <v>9</v>
      </c>
      <c r="F1015" s="3">
        <v>3</v>
      </c>
      <c r="G1015" s="3">
        <v>1</v>
      </c>
      <c r="H1015" s="2">
        <v>19.059999999999999</v>
      </c>
      <c r="J1015" s="2">
        <v>163</v>
      </c>
      <c r="N1015" s="3" t="s">
        <v>25</v>
      </c>
    </row>
    <row r="1016" spans="1:14" x14ac:dyDescent="0.2">
      <c r="A1016" s="3">
        <v>12</v>
      </c>
      <c r="B1016" s="3">
        <v>2</v>
      </c>
      <c r="C1016" s="4">
        <v>43321</v>
      </c>
      <c r="D1016" s="3" t="s">
        <v>7</v>
      </c>
      <c r="E1016" s="3" t="s">
        <v>9</v>
      </c>
      <c r="F1016" s="3">
        <v>3</v>
      </c>
      <c r="G1016" s="3">
        <v>2</v>
      </c>
      <c r="H1016" s="2">
        <v>19.63</v>
      </c>
      <c r="J1016" s="2">
        <v>141</v>
      </c>
      <c r="N1016" s="3" t="s">
        <v>25</v>
      </c>
    </row>
    <row r="1017" spans="1:14" x14ac:dyDescent="0.2">
      <c r="A1017" s="3">
        <v>13</v>
      </c>
      <c r="B1017" s="3">
        <v>2</v>
      </c>
      <c r="C1017" s="4">
        <v>43321</v>
      </c>
      <c r="D1017" s="3" t="s">
        <v>7</v>
      </c>
      <c r="E1017" s="3" t="s">
        <v>9</v>
      </c>
      <c r="F1017" s="3">
        <v>3</v>
      </c>
      <c r="G1017" s="3">
        <v>3</v>
      </c>
      <c r="H1017" s="2">
        <v>22.48</v>
      </c>
      <c r="J1017" s="2">
        <v>181</v>
      </c>
      <c r="N1017" s="3" t="s">
        <v>25</v>
      </c>
    </row>
    <row r="1018" spans="1:14" x14ac:dyDescent="0.2">
      <c r="A1018" s="3">
        <v>14</v>
      </c>
      <c r="B1018" s="3">
        <v>2</v>
      </c>
      <c r="C1018" s="4">
        <v>43321</v>
      </c>
      <c r="D1018" s="3" t="s">
        <v>7</v>
      </c>
      <c r="E1018" s="3" t="s">
        <v>9</v>
      </c>
      <c r="F1018" s="3">
        <v>3</v>
      </c>
      <c r="G1018" s="3">
        <v>4</v>
      </c>
      <c r="H1018" s="2">
        <v>25.01</v>
      </c>
      <c r="J1018" s="2">
        <v>192</v>
      </c>
      <c r="N1018" s="3" t="s">
        <v>25</v>
      </c>
    </row>
    <row r="1019" spans="1:14" x14ac:dyDescent="0.2">
      <c r="A1019" s="3">
        <v>15</v>
      </c>
      <c r="B1019" s="3">
        <v>2</v>
      </c>
      <c r="C1019" s="4">
        <v>43321</v>
      </c>
      <c r="D1019" s="3" t="s">
        <v>7</v>
      </c>
      <c r="E1019" s="3" t="s">
        <v>9</v>
      </c>
      <c r="F1019" s="3">
        <v>3</v>
      </c>
      <c r="G1019" s="3">
        <v>5</v>
      </c>
      <c r="H1019" s="2">
        <v>21.43</v>
      </c>
      <c r="J1019" s="2">
        <v>133</v>
      </c>
      <c r="N1019" s="3" t="s">
        <v>25</v>
      </c>
    </row>
    <row r="1020" spans="1:14" x14ac:dyDescent="0.2">
      <c r="A1020" s="3">
        <v>16</v>
      </c>
      <c r="B1020" s="3">
        <v>2</v>
      </c>
      <c r="C1020" s="4">
        <v>43321</v>
      </c>
      <c r="D1020" s="3" t="s">
        <v>7</v>
      </c>
      <c r="E1020" s="3" t="s">
        <v>9</v>
      </c>
      <c r="F1020" s="3">
        <v>4</v>
      </c>
      <c r="G1020" s="3">
        <v>1</v>
      </c>
      <c r="H1020" s="2">
        <v>21.71</v>
      </c>
      <c r="J1020" s="2">
        <v>141</v>
      </c>
      <c r="N1020" s="3" t="s">
        <v>25</v>
      </c>
    </row>
    <row r="1021" spans="1:14" x14ac:dyDescent="0.2">
      <c r="A1021" s="3">
        <v>17</v>
      </c>
      <c r="B1021" s="3">
        <v>2</v>
      </c>
      <c r="C1021" s="4">
        <v>43321</v>
      </c>
      <c r="D1021" s="3" t="s">
        <v>7</v>
      </c>
      <c r="E1021" s="3" t="s">
        <v>9</v>
      </c>
      <c r="F1021" s="3">
        <v>4</v>
      </c>
      <c r="G1021" s="3">
        <v>2</v>
      </c>
      <c r="H1021" s="2">
        <v>20.71</v>
      </c>
      <c r="J1021" s="2">
        <v>152</v>
      </c>
      <c r="N1021" s="3" t="s">
        <v>25</v>
      </c>
    </row>
    <row r="1022" spans="1:14" x14ac:dyDescent="0.2">
      <c r="A1022" s="3">
        <v>18</v>
      </c>
      <c r="B1022" s="3">
        <v>2</v>
      </c>
      <c r="C1022" s="4">
        <v>43321</v>
      </c>
      <c r="D1022" s="3" t="s">
        <v>7</v>
      </c>
      <c r="E1022" s="3" t="s">
        <v>9</v>
      </c>
      <c r="F1022" s="3">
        <v>4</v>
      </c>
      <c r="G1022" s="3">
        <v>3</v>
      </c>
      <c r="H1022" s="2">
        <v>24.89</v>
      </c>
      <c r="J1022" s="2">
        <v>196</v>
      </c>
      <c r="N1022" s="3" t="s">
        <v>25</v>
      </c>
    </row>
    <row r="1023" spans="1:14" x14ac:dyDescent="0.2">
      <c r="A1023" s="3">
        <v>19</v>
      </c>
      <c r="B1023" s="3">
        <v>2</v>
      </c>
      <c r="C1023" s="4">
        <v>43321</v>
      </c>
      <c r="D1023" s="3" t="s">
        <v>7</v>
      </c>
      <c r="E1023" s="3" t="s">
        <v>9</v>
      </c>
      <c r="F1023" s="3">
        <v>4</v>
      </c>
      <c r="G1023" s="3">
        <v>4</v>
      </c>
      <c r="H1023" s="2">
        <v>22.52</v>
      </c>
      <c r="J1023" s="2">
        <v>128</v>
      </c>
      <c r="N1023" s="3" t="s">
        <v>25</v>
      </c>
    </row>
    <row r="1024" spans="1:14" x14ac:dyDescent="0.2">
      <c r="A1024" s="3">
        <v>20</v>
      </c>
      <c r="B1024" s="3">
        <v>2</v>
      </c>
      <c r="C1024" s="4">
        <v>43321</v>
      </c>
      <c r="D1024" s="3" t="s">
        <v>7</v>
      </c>
      <c r="E1024" s="3" t="s">
        <v>9</v>
      </c>
      <c r="F1024" s="3">
        <v>4</v>
      </c>
      <c r="G1024" s="3">
        <v>5</v>
      </c>
      <c r="H1024" s="2">
        <v>21.6</v>
      </c>
      <c r="J1024" s="2">
        <v>183</v>
      </c>
      <c r="N1024" s="3" t="s">
        <v>25</v>
      </c>
    </row>
    <row r="1025" spans="1:14" x14ac:dyDescent="0.2">
      <c r="A1025" s="3">
        <v>21</v>
      </c>
      <c r="B1025" s="3">
        <v>2</v>
      </c>
      <c r="C1025" s="4">
        <v>43321</v>
      </c>
      <c r="D1025" s="3" t="s">
        <v>7</v>
      </c>
      <c r="E1025" s="3" t="s">
        <v>8</v>
      </c>
      <c r="F1025" s="3">
        <v>1</v>
      </c>
      <c r="G1025" s="3">
        <v>1</v>
      </c>
      <c r="H1025" s="2">
        <v>23.72</v>
      </c>
      <c r="J1025" s="2">
        <v>165</v>
      </c>
      <c r="N1025" s="3" t="s">
        <v>25</v>
      </c>
    </row>
    <row r="1026" spans="1:14" x14ac:dyDescent="0.2">
      <c r="A1026" s="3">
        <v>22</v>
      </c>
      <c r="B1026" s="3">
        <v>2</v>
      </c>
      <c r="C1026" s="4">
        <v>43321</v>
      </c>
      <c r="D1026" s="3" t="s">
        <v>7</v>
      </c>
      <c r="E1026" s="3" t="s">
        <v>8</v>
      </c>
      <c r="F1026" s="3">
        <v>1</v>
      </c>
      <c r="G1026" s="3">
        <v>2</v>
      </c>
      <c r="H1026" s="2">
        <v>20.05</v>
      </c>
      <c r="J1026" s="2">
        <v>164</v>
      </c>
      <c r="N1026" s="3" t="s">
        <v>25</v>
      </c>
    </row>
    <row r="1027" spans="1:14" x14ac:dyDescent="0.2">
      <c r="A1027" s="3">
        <v>23</v>
      </c>
      <c r="B1027" s="3">
        <v>2</v>
      </c>
      <c r="C1027" s="4">
        <v>43321</v>
      </c>
      <c r="D1027" s="3" t="s">
        <v>7</v>
      </c>
      <c r="E1027" s="3" t="s">
        <v>8</v>
      </c>
      <c r="F1027" s="3">
        <v>1</v>
      </c>
      <c r="G1027" s="3">
        <v>3</v>
      </c>
      <c r="H1027" s="2">
        <v>21.15</v>
      </c>
      <c r="J1027" s="2">
        <v>120</v>
      </c>
      <c r="N1027" s="3" t="s">
        <v>25</v>
      </c>
    </row>
    <row r="1028" spans="1:14" x14ac:dyDescent="0.2">
      <c r="A1028" s="3">
        <v>24</v>
      </c>
      <c r="B1028" s="3">
        <v>2</v>
      </c>
      <c r="C1028" s="4">
        <v>43321</v>
      </c>
      <c r="D1028" s="3" t="s">
        <v>7</v>
      </c>
      <c r="E1028" s="3" t="s">
        <v>8</v>
      </c>
      <c r="F1028" s="3">
        <v>1</v>
      </c>
      <c r="G1028" s="3">
        <v>4</v>
      </c>
      <c r="H1028" s="2">
        <v>21.1</v>
      </c>
      <c r="J1028" s="2">
        <v>165</v>
      </c>
      <c r="N1028" s="3" t="s">
        <v>25</v>
      </c>
    </row>
    <row r="1029" spans="1:14" x14ac:dyDescent="0.2">
      <c r="A1029" s="3">
        <v>25</v>
      </c>
      <c r="B1029" s="3">
        <v>2</v>
      </c>
      <c r="C1029" s="4">
        <v>43321</v>
      </c>
      <c r="D1029" s="3" t="s">
        <v>7</v>
      </c>
      <c r="E1029" s="3" t="s">
        <v>8</v>
      </c>
      <c r="F1029" s="3">
        <v>1</v>
      </c>
      <c r="G1029" s="3">
        <v>5</v>
      </c>
      <c r="H1029" s="2">
        <v>23.91</v>
      </c>
      <c r="J1029" s="2">
        <v>159</v>
      </c>
      <c r="N1029" s="3" t="s">
        <v>25</v>
      </c>
    </row>
    <row r="1030" spans="1:14" x14ac:dyDescent="0.2">
      <c r="A1030" s="3">
        <v>26</v>
      </c>
      <c r="B1030" s="3">
        <v>2</v>
      </c>
      <c r="C1030" s="4">
        <v>43321</v>
      </c>
      <c r="D1030" s="3" t="s">
        <v>7</v>
      </c>
      <c r="E1030" s="3" t="s">
        <v>8</v>
      </c>
      <c r="F1030" s="3">
        <v>2</v>
      </c>
      <c r="G1030" s="3">
        <v>1</v>
      </c>
      <c r="H1030" s="2">
        <v>24.36</v>
      </c>
      <c r="J1030" s="2">
        <v>133</v>
      </c>
      <c r="N1030" s="3" t="s">
        <v>25</v>
      </c>
    </row>
    <row r="1031" spans="1:14" x14ac:dyDescent="0.2">
      <c r="A1031" s="3">
        <v>27</v>
      </c>
      <c r="B1031" s="3">
        <v>2</v>
      </c>
      <c r="C1031" s="4">
        <v>43321</v>
      </c>
      <c r="D1031" s="3" t="s">
        <v>7</v>
      </c>
      <c r="E1031" s="3" t="s">
        <v>8</v>
      </c>
      <c r="F1031" s="3">
        <v>2</v>
      </c>
      <c r="G1031" s="3">
        <v>2</v>
      </c>
      <c r="H1031" s="2">
        <v>20.02</v>
      </c>
      <c r="J1031" s="2">
        <v>165</v>
      </c>
      <c r="N1031" s="3" t="s">
        <v>25</v>
      </c>
    </row>
    <row r="1032" spans="1:14" x14ac:dyDescent="0.2">
      <c r="A1032" s="3">
        <v>28</v>
      </c>
      <c r="B1032" s="3">
        <v>2</v>
      </c>
      <c r="C1032" s="4">
        <v>43321</v>
      </c>
      <c r="D1032" s="3" t="s">
        <v>7</v>
      </c>
      <c r="E1032" s="3" t="s">
        <v>8</v>
      </c>
      <c r="F1032" s="3">
        <v>2</v>
      </c>
      <c r="G1032" s="3">
        <v>3</v>
      </c>
      <c r="H1032" s="2">
        <v>19.399999999999999</v>
      </c>
      <c r="J1032" s="2">
        <v>152</v>
      </c>
      <c r="N1032" s="3" t="s">
        <v>25</v>
      </c>
    </row>
    <row r="1033" spans="1:14" x14ac:dyDescent="0.2">
      <c r="A1033" s="3">
        <v>29</v>
      </c>
      <c r="B1033" s="3">
        <v>2</v>
      </c>
      <c r="C1033" s="4">
        <v>43321</v>
      </c>
      <c r="D1033" s="3" t="s">
        <v>7</v>
      </c>
      <c r="E1033" s="3" t="s">
        <v>8</v>
      </c>
      <c r="F1033" s="3">
        <v>2</v>
      </c>
      <c r="G1033" s="3">
        <v>4</v>
      </c>
      <c r="H1033" s="2">
        <v>18.62</v>
      </c>
      <c r="J1033" s="2">
        <v>105</v>
      </c>
      <c r="N1033" s="3" t="s">
        <v>25</v>
      </c>
    </row>
    <row r="1034" spans="1:14" x14ac:dyDescent="0.2">
      <c r="A1034" s="3">
        <v>30</v>
      </c>
      <c r="B1034" s="3">
        <v>2</v>
      </c>
      <c r="C1034" s="4">
        <v>43321</v>
      </c>
      <c r="D1034" s="3" t="s">
        <v>7</v>
      </c>
      <c r="E1034" s="3" t="s">
        <v>8</v>
      </c>
      <c r="F1034" s="3">
        <v>2</v>
      </c>
      <c r="G1034" s="3">
        <v>5</v>
      </c>
      <c r="H1034" s="2">
        <v>24.95</v>
      </c>
      <c r="J1034" s="2">
        <v>173</v>
      </c>
      <c r="N1034" s="3" t="s">
        <v>25</v>
      </c>
    </row>
    <row r="1035" spans="1:14" x14ac:dyDescent="0.2">
      <c r="A1035">
        <v>1</v>
      </c>
      <c r="B1035">
        <v>1</v>
      </c>
      <c r="C1035" s="1">
        <v>43334</v>
      </c>
      <c r="D1035" t="s">
        <v>6</v>
      </c>
      <c r="E1035" t="s">
        <v>9</v>
      </c>
      <c r="F1035">
        <v>1</v>
      </c>
      <c r="G1035">
        <v>1</v>
      </c>
      <c r="H1035" s="2">
        <v>38.090000000000003</v>
      </c>
      <c r="J1035" s="2">
        <v>234</v>
      </c>
      <c r="N1035" s="3" t="s">
        <v>25</v>
      </c>
    </row>
    <row r="1036" spans="1:14" x14ac:dyDescent="0.2">
      <c r="A1036">
        <v>2</v>
      </c>
      <c r="B1036">
        <v>1</v>
      </c>
      <c r="C1036" s="1">
        <v>43334</v>
      </c>
      <c r="D1036" t="s">
        <v>6</v>
      </c>
      <c r="E1036" t="s">
        <v>9</v>
      </c>
      <c r="F1036">
        <v>1</v>
      </c>
      <c r="G1036">
        <v>2</v>
      </c>
      <c r="H1036" s="2">
        <v>40.65</v>
      </c>
      <c r="J1036" s="2">
        <v>175</v>
      </c>
      <c r="N1036" s="3" t="s">
        <v>25</v>
      </c>
    </row>
    <row r="1037" spans="1:14" x14ac:dyDescent="0.2">
      <c r="A1037">
        <v>3</v>
      </c>
      <c r="B1037">
        <v>1</v>
      </c>
      <c r="C1037" s="1">
        <v>43334</v>
      </c>
      <c r="D1037" t="s">
        <v>6</v>
      </c>
      <c r="E1037" t="s">
        <v>9</v>
      </c>
      <c r="F1037">
        <v>1</v>
      </c>
      <c r="G1037">
        <v>3</v>
      </c>
      <c r="H1037" s="2">
        <v>34.590000000000003</v>
      </c>
      <c r="J1037" s="2">
        <v>168</v>
      </c>
      <c r="N1037" s="3" t="s">
        <v>25</v>
      </c>
    </row>
    <row r="1038" spans="1:14" x14ac:dyDescent="0.2">
      <c r="A1038">
        <v>4</v>
      </c>
      <c r="B1038">
        <v>1</v>
      </c>
      <c r="C1038" s="1">
        <v>43334</v>
      </c>
      <c r="D1038" t="s">
        <v>6</v>
      </c>
      <c r="E1038" t="s">
        <v>9</v>
      </c>
      <c r="F1038">
        <v>1</v>
      </c>
      <c r="G1038">
        <v>4</v>
      </c>
      <c r="H1038" s="2">
        <v>33.68</v>
      </c>
      <c r="J1038" s="2">
        <v>222</v>
      </c>
      <c r="N1038" s="3" t="s">
        <v>25</v>
      </c>
    </row>
    <row r="1039" spans="1:14" x14ac:dyDescent="0.2">
      <c r="A1039">
        <v>5</v>
      </c>
      <c r="B1039">
        <v>1</v>
      </c>
      <c r="C1039" s="1">
        <v>43334</v>
      </c>
      <c r="D1039" t="s">
        <v>6</v>
      </c>
      <c r="E1039" t="s">
        <v>9</v>
      </c>
      <c r="F1039">
        <v>1</v>
      </c>
      <c r="G1039">
        <v>5</v>
      </c>
      <c r="H1039" s="2">
        <v>36.369999999999997</v>
      </c>
      <c r="J1039" s="2">
        <v>204</v>
      </c>
      <c r="N1039" s="3" t="s">
        <v>25</v>
      </c>
    </row>
    <row r="1040" spans="1:14" x14ac:dyDescent="0.2">
      <c r="A1040">
        <v>6</v>
      </c>
      <c r="B1040">
        <v>1</v>
      </c>
      <c r="C1040" s="1">
        <v>43334</v>
      </c>
      <c r="D1040" t="s">
        <v>6</v>
      </c>
      <c r="E1040" t="s">
        <v>9</v>
      </c>
      <c r="F1040">
        <v>2</v>
      </c>
      <c r="G1040">
        <v>1</v>
      </c>
      <c r="H1040" s="2">
        <v>44.42</v>
      </c>
      <c r="J1040" s="2">
        <v>241</v>
      </c>
      <c r="N1040" s="3" t="s">
        <v>25</v>
      </c>
    </row>
    <row r="1041" spans="1:15" x14ac:dyDescent="0.2">
      <c r="A1041">
        <v>7</v>
      </c>
      <c r="B1041">
        <v>1</v>
      </c>
      <c r="C1041" s="1">
        <v>43334</v>
      </c>
      <c r="D1041" t="s">
        <v>6</v>
      </c>
      <c r="E1041" t="s">
        <v>9</v>
      </c>
      <c r="F1041">
        <v>2</v>
      </c>
      <c r="G1041">
        <v>2</v>
      </c>
      <c r="H1041" s="2">
        <v>35.08</v>
      </c>
      <c r="J1041" s="2">
        <v>156</v>
      </c>
      <c r="N1041" s="3" t="s">
        <v>25</v>
      </c>
    </row>
    <row r="1042" spans="1:15" x14ac:dyDescent="0.2">
      <c r="A1042">
        <v>8</v>
      </c>
      <c r="B1042">
        <v>1</v>
      </c>
      <c r="C1042" s="1">
        <v>43334</v>
      </c>
      <c r="D1042" t="s">
        <v>6</v>
      </c>
      <c r="E1042" t="s">
        <v>9</v>
      </c>
      <c r="F1042">
        <v>2</v>
      </c>
      <c r="G1042">
        <v>3</v>
      </c>
      <c r="H1042" s="2">
        <v>38.090000000000003</v>
      </c>
      <c r="J1042" s="2">
        <v>223</v>
      </c>
      <c r="N1042" s="3" t="s">
        <v>25</v>
      </c>
    </row>
    <row r="1043" spans="1:15" x14ac:dyDescent="0.2">
      <c r="A1043">
        <v>9</v>
      </c>
      <c r="B1043">
        <v>1</v>
      </c>
      <c r="C1043" s="1">
        <v>43334</v>
      </c>
      <c r="D1043" t="s">
        <v>6</v>
      </c>
      <c r="E1043" t="s">
        <v>9</v>
      </c>
      <c r="F1043">
        <v>2</v>
      </c>
      <c r="G1043">
        <v>4</v>
      </c>
      <c r="H1043" s="2">
        <v>38.049999999999997</v>
      </c>
      <c r="J1043" s="2">
        <v>211</v>
      </c>
      <c r="N1043" s="3" t="s">
        <v>25</v>
      </c>
    </row>
    <row r="1044" spans="1:15" x14ac:dyDescent="0.2">
      <c r="A1044">
        <v>10</v>
      </c>
      <c r="B1044">
        <v>1</v>
      </c>
      <c r="C1044" s="1">
        <v>43334</v>
      </c>
      <c r="D1044" t="s">
        <v>6</v>
      </c>
      <c r="E1044" t="s">
        <v>9</v>
      </c>
      <c r="F1044">
        <v>2</v>
      </c>
      <c r="G1044">
        <v>5</v>
      </c>
      <c r="H1044" s="2">
        <v>32.81</v>
      </c>
      <c r="J1044" s="2">
        <v>205</v>
      </c>
      <c r="N1044" s="3" t="s">
        <v>25</v>
      </c>
    </row>
    <row r="1045" spans="1:15" x14ac:dyDescent="0.2">
      <c r="A1045">
        <v>11</v>
      </c>
      <c r="B1045">
        <v>1</v>
      </c>
      <c r="C1045" s="1">
        <v>43334</v>
      </c>
      <c r="D1045" t="s">
        <v>6</v>
      </c>
      <c r="E1045" t="s">
        <v>9</v>
      </c>
      <c r="F1045">
        <v>3</v>
      </c>
      <c r="G1045">
        <v>1</v>
      </c>
      <c r="H1045" s="2">
        <v>28.28</v>
      </c>
      <c r="I1045" s="2">
        <v>36.799999999999997</v>
      </c>
      <c r="J1045" s="2">
        <v>186</v>
      </c>
      <c r="N1045" s="3" t="s">
        <v>25</v>
      </c>
      <c r="O1045" s="3" t="s">
        <v>26</v>
      </c>
    </row>
    <row r="1046" spans="1:15" x14ac:dyDescent="0.2">
      <c r="A1046">
        <v>12</v>
      </c>
      <c r="B1046">
        <v>1</v>
      </c>
      <c r="C1046" s="1">
        <v>43334</v>
      </c>
      <c r="D1046" t="s">
        <v>6</v>
      </c>
      <c r="E1046" t="s">
        <v>9</v>
      </c>
      <c r="F1046">
        <v>3</v>
      </c>
      <c r="G1046">
        <v>2</v>
      </c>
      <c r="H1046" s="2">
        <v>35.229999999999997</v>
      </c>
      <c r="J1046" s="2">
        <v>180</v>
      </c>
      <c r="N1046" s="3" t="s">
        <v>25</v>
      </c>
    </row>
    <row r="1047" spans="1:15" x14ac:dyDescent="0.2">
      <c r="A1047">
        <v>13</v>
      </c>
      <c r="B1047">
        <v>1</v>
      </c>
      <c r="C1047" s="1">
        <v>43334</v>
      </c>
      <c r="D1047" t="s">
        <v>6</v>
      </c>
      <c r="E1047" t="s">
        <v>9</v>
      </c>
      <c r="F1047">
        <v>3</v>
      </c>
      <c r="G1047">
        <v>3</v>
      </c>
      <c r="H1047" s="2">
        <v>35.68</v>
      </c>
      <c r="J1047" s="2">
        <v>141</v>
      </c>
      <c r="N1047" s="3" t="s">
        <v>25</v>
      </c>
    </row>
    <row r="1048" spans="1:15" x14ac:dyDescent="0.2">
      <c r="A1048">
        <v>14</v>
      </c>
      <c r="B1048">
        <v>1</v>
      </c>
      <c r="C1048" s="1">
        <v>43334</v>
      </c>
      <c r="D1048" t="s">
        <v>6</v>
      </c>
      <c r="E1048" t="s">
        <v>9</v>
      </c>
      <c r="F1048">
        <v>3</v>
      </c>
      <c r="G1048">
        <v>4</v>
      </c>
      <c r="H1048" s="2">
        <v>33.28</v>
      </c>
      <c r="J1048" s="2">
        <v>164</v>
      </c>
      <c r="N1048" s="3" t="s">
        <v>25</v>
      </c>
    </row>
    <row r="1049" spans="1:15" x14ac:dyDescent="0.2">
      <c r="A1049">
        <v>15</v>
      </c>
      <c r="B1049">
        <v>1</v>
      </c>
      <c r="C1049" s="1">
        <v>43334</v>
      </c>
      <c r="D1049" t="s">
        <v>6</v>
      </c>
      <c r="E1049" t="s">
        <v>9</v>
      </c>
      <c r="F1049">
        <v>3</v>
      </c>
      <c r="G1049">
        <v>5</v>
      </c>
      <c r="H1049" s="2">
        <v>34.42</v>
      </c>
      <c r="I1049" s="2">
        <v>37.5</v>
      </c>
      <c r="J1049" s="2">
        <v>224</v>
      </c>
      <c r="N1049" s="3" t="s">
        <v>25</v>
      </c>
    </row>
    <row r="1050" spans="1:15" x14ac:dyDescent="0.2">
      <c r="A1050">
        <v>16</v>
      </c>
      <c r="B1050">
        <v>1</v>
      </c>
      <c r="C1050" s="1">
        <v>43334</v>
      </c>
      <c r="D1050" t="s">
        <v>6</v>
      </c>
      <c r="E1050" t="s">
        <v>8</v>
      </c>
      <c r="F1050">
        <v>1</v>
      </c>
      <c r="G1050">
        <v>1</v>
      </c>
      <c r="H1050" s="2">
        <v>23.81</v>
      </c>
      <c r="I1050" s="2">
        <v>37</v>
      </c>
      <c r="J1050" s="2">
        <v>165</v>
      </c>
      <c r="N1050" s="3" t="s">
        <v>25</v>
      </c>
    </row>
    <row r="1051" spans="1:15" x14ac:dyDescent="0.2">
      <c r="A1051">
        <v>17</v>
      </c>
      <c r="B1051">
        <v>1</v>
      </c>
      <c r="C1051" s="1">
        <v>43334</v>
      </c>
      <c r="D1051" t="s">
        <v>6</v>
      </c>
      <c r="E1051" t="s">
        <v>8</v>
      </c>
      <c r="F1051">
        <v>1</v>
      </c>
      <c r="G1051">
        <v>2</v>
      </c>
      <c r="H1051" s="2">
        <v>26.55</v>
      </c>
      <c r="I1051" s="2">
        <v>36.5</v>
      </c>
      <c r="J1051" s="2">
        <v>155</v>
      </c>
      <c r="N1051" s="3" t="s">
        <v>25</v>
      </c>
    </row>
    <row r="1052" spans="1:15" x14ac:dyDescent="0.2">
      <c r="A1052">
        <v>18</v>
      </c>
      <c r="B1052">
        <v>1</v>
      </c>
      <c r="C1052" s="1">
        <v>43334</v>
      </c>
      <c r="D1052" t="s">
        <v>6</v>
      </c>
      <c r="E1052" t="s">
        <v>8</v>
      </c>
      <c r="F1052">
        <v>1</v>
      </c>
      <c r="G1052">
        <v>3</v>
      </c>
      <c r="H1052" s="2">
        <v>27.94</v>
      </c>
      <c r="I1052" s="2">
        <v>36.6</v>
      </c>
      <c r="J1052" s="2">
        <v>161</v>
      </c>
      <c r="N1052" s="3" t="s">
        <v>25</v>
      </c>
    </row>
    <row r="1053" spans="1:15" x14ac:dyDescent="0.2">
      <c r="A1053">
        <v>19</v>
      </c>
      <c r="B1053">
        <v>1</v>
      </c>
      <c r="C1053" s="1">
        <v>43334</v>
      </c>
      <c r="D1053" t="s">
        <v>6</v>
      </c>
      <c r="E1053" t="s">
        <v>8</v>
      </c>
      <c r="F1053">
        <v>1</v>
      </c>
      <c r="G1053">
        <v>4</v>
      </c>
      <c r="H1053" s="2">
        <v>22.07</v>
      </c>
      <c r="I1053" s="2">
        <v>36.6</v>
      </c>
      <c r="J1053" s="2">
        <v>171</v>
      </c>
      <c r="N1053" s="3" t="s">
        <v>25</v>
      </c>
    </row>
    <row r="1054" spans="1:15" x14ac:dyDescent="0.2">
      <c r="A1054">
        <v>20</v>
      </c>
      <c r="B1054">
        <v>1</v>
      </c>
      <c r="C1054" s="1">
        <v>43334</v>
      </c>
      <c r="D1054" t="s">
        <v>6</v>
      </c>
      <c r="E1054" t="s">
        <v>8</v>
      </c>
      <c r="F1054">
        <v>2</v>
      </c>
      <c r="G1054">
        <v>1</v>
      </c>
      <c r="H1054" s="2">
        <v>23.85</v>
      </c>
      <c r="I1054" s="2">
        <v>36.4</v>
      </c>
      <c r="J1054" s="2">
        <v>154</v>
      </c>
      <c r="N1054" s="3" t="s">
        <v>25</v>
      </c>
    </row>
    <row r="1055" spans="1:15" x14ac:dyDescent="0.2">
      <c r="A1055">
        <v>21</v>
      </c>
      <c r="B1055">
        <v>1</v>
      </c>
      <c r="C1055" s="1">
        <v>43334</v>
      </c>
      <c r="D1055" t="s">
        <v>6</v>
      </c>
      <c r="E1055" t="s">
        <v>8</v>
      </c>
      <c r="F1055">
        <v>2</v>
      </c>
      <c r="G1055">
        <v>2</v>
      </c>
      <c r="H1055" s="2">
        <v>31.6</v>
      </c>
      <c r="I1055" s="2">
        <v>36.4</v>
      </c>
      <c r="J1055" s="2">
        <v>147</v>
      </c>
      <c r="N1055" s="3" t="s">
        <v>25</v>
      </c>
    </row>
    <row r="1056" spans="1:15" x14ac:dyDescent="0.2">
      <c r="A1056">
        <v>22</v>
      </c>
      <c r="B1056">
        <v>1</v>
      </c>
      <c r="C1056" s="1">
        <v>43334</v>
      </c>
      <c r="D1056" t="s">
        <v>6</v>
      </c>
      <c r="E1056" t="s">
        <v>8</v>
      </c>
      <c r="F1056">
        <v>2</v>
      </c>
      <c r="G1056">
        <v>3</v>
      </c>
      <c r="H1056" s="2">
        <v>22.39</v>
      </c>
      <c r="I1056" s="2">
        <v>35.9</v>
      </c>
      <c r="J1056" s="2">
        <v>114</v>
      </c>
      <c r="N1056" s="3" t="s">
        <v>25</v>
      </c>
    </row>
    <row r="1057" spans="1:14" x14ac:dyDescent="0.2">
      <c r="A1057">
        <v>23</v>
      </c>
      <c r="B1057">
        <v>1</v>
      </c>
      <c r="C1057" s="1">
        <v>43334</v>
      </c>
      <c r="D1057" t="s">
        <v>6</v>
      </c>
      <c r="E1057" t="s">
        <v>8</v>
      </c>
      <c r="F1057">
        <v>2</v>
      </c>
      <c r="G1057">
        <v>4</v>
      </c>
      <c r="H1057" s="2">
        <v>26.09</v>
      </c>
      <c r="I1057" s="2">
        <v>37</v>
      </c>
      <c r="J1057" s="2">
        <v>171</v>
      </c>
      <c r="N1057" s="3" t="s">
        <v>25</v>
      </c>
    </row>
    <row r="1058" spans="1:14" x14ac:dyDescent="0.2">
      <c r="A1058">
        <v>24</v>
      </c>
      <c r="B1058">
        <v>1</v>
      </c>
      <c r="C1058" s="1">
        <v>43334</v>
      </c>
      <c r="D1058" t="s">
        <v>6</v>
      </c>
      <c r="E1058" t="s">
        <v>8</v>
      </c>
      <c r="F1058">
        <v>3</v>
      </c>
      <c r="G1058">
        <v>1</v>
      </c>
      <c r="H1058" s="2">
        <v>23.66</v>
      </c>
      <c r="I1058" s="2">
        <v>36.200000000000003</v>
      </c>
      <c r="J1058" s="2">
        <v>131</v>
      </c>
      <c r="N1058" s="3" t="s">
        <v>25</v>
      </c>
    </row>
    <row r="1059" spans="1:14" x14ac:dyDescent="0.2">
      <c r="A1059">
        <v>25</v>
      </c>
      <c r="B1059">
        <v>1</v>
      </c>
      <c r="C1059" s="1">
        <v>43334</v>
      </c>
      <c r="D1059" t="s">
        <v>6</v>
      </c>
      <c r="E1059" t="s">
        <v>8</v>
      </c>
      <c r="F1059">
        <v>3</v>
      </c>
      <c r="G1059">
        <v>2</v>
      </c>
      <c r="H1059" s="2">
        <v>26.01</v>
      </c>
      <c r="I1059" s="2">
        <v>37</v>
      </c>
      <c r="J1059" s="2">
        <v>149</v>
      </c>
      <c r="N1059" s="3" t="s">
        <v>25</v>
      </c>
    </row>
    <row r="1060" spans="1:14" x14ac:dyDescent="0.2">
      <c r="A1060">
        <v>26</v>
      </c>
      <c r="B1060">
        <v>1</v>
      </c>
      <c r="C1060" s="1">
        <v>43334</v>
      </c>
      <c r="D1060" t="s">
        <v>6</v>
      </c>
      <c r="E1060" t="s">
        <v>8</v>
      </c>
      <c r="F1060">
        <v>3</v>
      </c>
      <c r="G1060">
        <v>3</v>
      </c>
      <c r="H1060" s="2">
        <v>30.03</v>
      </c>
      <c r="I1060" s="2">
        <v>37.299999999999997</v>
      </c>
      <c r="J1060" s="2">
        <v>186</v>
      </c>
      <c r="N1060" s="3" t="s">
        <v>25</v>
      </c>
    </row>
    <row r="1061" spans="1:14" x14ac:dyDescent="0.2">
      <c r="A1061">
        <v>27</v>
      </c>
      <c r="B1061">
        <v>1</v>
      </c>
      <c r="C1061" s="1">
        <v>43334</v>
      </c>
      <c r="D1061" t="s">
        <v>6</v>
      </c>
      <c r="E1061" t="s">
        <v>8</v>
      </c>
      <c r="F1061">
        <v>3</v>
      </c>
      <c r="G1061">
        <v>4</v>
      </c>
      <c r="H1061" s="2">
        <v>24.85</v>
      </c>
      <c r="I1061" s="2">
        <v>36.4</v>
      </c>
      <c r="J1061" s="2">
        <v>153</v>
      </c>
      <c r="N1061" s="3" t="s">
        <v>25</v>
      </c>
    </row>
    <row r="1062" spans="1:14" x14ac:dyDescent="0.2">
      <c r="A1062">
        <v>1</v>
      </c>
      <c r="B1062">
        <v>2</v>
      </c>
      <c r="C1062" s="1">
        <v>43334</v>
      </c>
      <c r="D1062" t="s">
        <v>6</v>
      </c>
      <c r="E1062" t="s">
        <v>9</v>
      </c>
      <c r="F1062">
        <v>1</v>
      </c>
      <c r="G1062">
        <v>1</v>
      </c>
      <c r="H1062" s="2">
        <v>26.79</v>
      </c>
      <c r="I1062" s="2">
        <v>37.700000000000003</v>
      </c>
      <c r="J1062" s="2">
        <v>169</v>
      </c>
      <c r="N1062" s="3" t="s">
        <v>25</v>
      </c>
    </row>
    <row r="1063" spans="1:14" x14ac:dyDescent="0.2">
      <c r="A1063">
        <v>2</v>
      </c>
      <c r="B1063">
        <v>2</v>
      </c>
      <c r="C1063" s="1">
        <v>43334</v>
      </c>
      <c r="D1063" t="s">
        <v>6</v>
      </c>
      <c r="E1063" t="s">
        <v>9</v>
      </c>
      <c r="F1063">
        <v>1</v>
      </c>
      <c r="G1063">
        <v>2</v>
      </c>
      <c r="H1063" s="2">
        <v>30.86</v>
      </c>
      <c r="I1063" s="2">
        <v>38</v>
      </c>
      <c r="J1063" s="2">
        <v>217</v>
      </c>
      <c r="N1063" s="3" t="s">
        <v>25</v>
      </c>
    </row>
    <row r="1064" spans="1:14" x14ac:dyDescent="0.2">
      <c r="A1064">
        <v>3</v>
      </c>
      <c r="B1064">
        <v>2</v>
      </c>
      <c r="C1064" s="1">
        <v>43334</v>
      </c>
      <c r="D1064" t="s">
        <v>6</v>
      </c>
      <c r="E1064" t="s">
        <v>9</v>
      </c>
      <c r="F1064">
        <v>1</v>
      </c>
      <c r="G1064">
        <v>3</v>
      </c>
      <c r="H1064" s="2">
        <v>25.87</v>
      </c>
      <c r="I1064" s="2">
        <v>37.5</v>
      </c>
      <c r="J1064" s="2">
        <v>188</v>
      </c>
      <c r="N1064" s="3" t="s">
        <v>25</v>
      </c>
    </row>
    <row r="1065" spans="1:14" x14ac:dyDescent="0.2">
      <c r="A1065">
        <v>4</v>
      </c>
      <c r="B1065">
        <v>2</v>
      </c>
      <c r="C1065" s="1">
        <v>43334</v>
      </c>
      <c r="D1065" t="s">
        <v>6</v>
      </c>
      <c r="E1065" t="s">
        <v>9</v>
      </c>
      <c r="F1065">
        <v>1</v>
      </c>
      <c r="G1065">
        <v>4</v>
      </c>
      <c r="H1065" s="2">
        <v>30.91</v>
      </c>
      <c r="I1065" s="2">
        <v>38.299999999999997</v>
      </c>
      <c r="J1065" s="2">
        <v>166</v>
      </c>
      <c r="N1065" s="3" t="s">
        <v>25</v>
      </c>
    </row>
    <row r="1066" spans="1:14" x14ac:dyDescent="0.2">
      <c r="A1066">
        <v>5</v>
      </c>
      <c r="B1066">
        <v>2</v>
      </c>
      <c r="C1066" s="1">
        <v>43334</v>
      </c>
      <c r="D1066" t="s">
        <v>6</v>
      </c>
      <c r="E1066" t="s">
        <v>9</v>
      </c>
      <c r="F1066">
        <v>1</v>
      </c>
      <c r="G1066">
        <v>5</v>
      </c>
      <c r="H1066" s="2">
        <v>22.35</v>
      </c>
      <c r="I1066" s="2">
        <v>38.1</v>
      </c>
      <c r="J1066" s="2">
        <v>183</v>
      </c>
      <c r="N1066" s="3" t="s">
        <v>25</v>
      </c>
    </row>
    <row r="1067" spans="1:14" x14ac:dyDescent="0.2">
      <c r="A1067">
        <v>6</v>
      </c>
      <c r="B1067">
        <v>2</v>
      </c>
      <c r="C1067" s="1">
        <v>43334</v>
      </c>
      <c r="D1067" t="s">
        <v>6</v>
      </c>
      <c r="E1067" t="s">
        <v>9</v>
      </c>
      <c r="F1067">
        <v>2</v>
      </c>
      <c r="G1067">
        <v>1</v>
      </c>
      <c r="H1067" s="2">
        <v>25.17</v>
      </c>
      <c r="I1067" s="2">
        <v>37.5</v>
      </c>
      <c r="J1067" s="2">
        <v>195</v>
      </c>
      <c r="N1067" s="3" t="s">
        <v>25</v>
      </c>
    </row>
    <row r="1068" spans="1:14" x14ac:dyDescent="0.2">
      <c r="A1068">
        <v>7</v>
      </c>
      <c r="B1068">
        <v>2</v>
      </c>
      <c r="C1068" s="1">
        <v>43334</v>
      </c>
      <c r="D1068" t="s">
        <v>6</v>
      </c>
      <c r="E1068" t="s">
        <v>9</v>
      </c>
      <c r="F1068">
        <v>2</v>
      </c>
      <c r="G1068">
        <v>2</v>
      </c>
      <c r="H1068" s="2">
        <v>24.43</v>
      </c>
      <c r="I1068" s="2">
        <v>36.9</v>
      </c>
      <c r="J1068" s="2">
        <v>185</v>
      </c>
      <c r="N1068" s="3" t="s">
        <v>25</v>
      </c>
    </row>
    <row r="1069" spans="1:14" x14ac:dyDescent="0.2">
      <c r="A1069">
        <v>8</v>
      </c>
      <c r="B1069">
        <v>2</v>
      </c>
      <c r="C1069" s="1">
        <v>43334</v>
      </c>
      <c r="D1069" t="s">
        <v>6</v>
      </c>
      <c r="E1069" t="s">
        <v>9</v>
      </c>
      <c r="F1069">
        <v>2</v>
      </c>
      <c r="G1069">
        <v>3</v>
      </c>
      <c r="H1069" s="2">
        <v>25.88</v>
      </c>
      <c r="I1069" s="2">
        <v>38.1</v>
      </c>
      <c r="J1069" s="2">
        <v>181</v>
      </c>
      <c r="N1069" s="3" t="s">
        <v>25</v>
      </c>
    </row>
    <row r="1070" spans="1:14" x14ac:dyDescent="0.2">
      <c r="A1070">
        <v>9</v>
      </c>
      <c r="B1070">
        <v>2</v>
      </c>
      <c r="C1070" s="1">
        <v>43334</v>
      </c>
      <c r="D1070" t="s">
        <v>6</v>
      </c>
      <c r="E1070" t="s">
        <v>9</v>
      </c>
      <c r="F1070">
        <v>2</v>
      </c>
      <c r="G1070">
        <v>4</v>
      </c>
      <c r="H1070" s="2">
        <v>24.62</v>
      </c>
      <c r="I1070" s="2">
        <v>38</v>
      </c>
      <c r="J1070" s="2">
        <v>149</v>
      </c>
      <c r="N1070" s="3" t="s">
        <v>25</v>
      </c>
    </row>
    <row r="1071" spans="1:14" x14ac:dyDescent="0.2">
      <c r="A1071">
        <v>10</v>
      </c>
      <c r="B1071">
        <v>2</v>
      </c>
      <c r="C1071" s="1">
        <v>43334</v>
      </c>
      <c r="D1071" t="s">
        <v>6</v>
      </c>
      <c r="E1071" t="s">
        <v>9</v>
      </c>
      <c r="F1071">
        <v>2</v>
      </c>
      <c r="G1071">
        <v>5</v>
      </c>
      <c r="H1071" s="2">
        <v>28.33</v>
      </c>
      <c r="I1071" s="2">
        <v>37.9</v>
      </c>
      <c r="J1071" s="2">
        <v>212</v>
      </c>
      <c r="N1071" s="3" t="s">
        <v>25</v>
      </c>
    </row>
    <row r="1072" spans="1:14" x14ac:dyDescent="0.2">
      <c r="A1072">
        <v>11</v>
      </c>
      <c r="B1072">
        <v>2</v>
      </c>
      <c r="C1072" s="1">
        <v>43334</v>
      </c>
      <c r="D1072" t="s">
        <v>6</v>
      </c>
      <c r="E1072" t="s">
        <v>9</v>
      </c>
      <c r="F1072">
        <v>3</v>
      </c>
      <c r="G1072">
        <v>1</v>
      </c>
      <c r="H1072" s="2">
        <v>27.18</v>
      </c>
      <c r="I1072" s="2">
        <v>37.299999999999997</v>
      </c>
      <c r="J1072" s="2">
        <v>203</v>
      </c>
      <c r="N1072" s="3" t="s">
        <v>25</v>
      </c>
    </row>
    <row r="1073" spans="1:14" x14ac:dyDescent="0.2">
      <c r="A1073">
        <v>12</v>
      </c>
      <c r="B1073">
        <v>2</v>
      </c>
      <c r="C1073" s="1">
        <v>43334</v>
      </c>
      <c r="D1073" t="s">
        <v>6</v>
      </c>
      <c r="E1073" t="s">
        <v>9</v>
      </c>
      <c r="F1073">
        <v>3</v>
      </c>
      <c r="G1073">
        <v>2</v>
      </c>
      <c r="H1073" s="2">
        <v>30.41</v>
      </c>
      <c r="I1073" s="2">
        <v>37.700000000000003</v>
      </c>
      <c r="J1073" s="2">
        <v>184</v>
      </c>
      <c r="N1073" s="3" t="s">
        <v>25</v>
      </c>
    </row>
    <row r="1074" spans="1:14" x14ac:dyDescent="0.2">
      <c r="A1074">
        <v>13</v>
      </c>
      <c r="B1074">
        <v>2</v>
      </c>
      <c r="C1074" s="1">
        <v>43334</v>
      </c>
      <c r="D1074" t="s">
        <v>6</v>
      </c>
      <c r="E1074" t="s">
        <v>9</v>
      </c>
      <c r="F1074">
        <v>3</v>
      </c>
      <c r="G1074">
        <v>3</v>
      </c>
      <c r="H1074" s="2">
        <v>33.96</v>
      </c>
      <c r="I1074" s="2">
        <v>36.6</v>
      </c>
      <c r="J1074" s="2">
        <v>155</v>
      </c>
      <c r="N1074" s="3" t="s">
        <v>25</v>
      </c>
    </row>
    <row r="1075" spans="1:14" x14ac:dyDescent="0.2">
      <c r="A1075">
        <v>14</v>
      </c>
      <c r="B1075">
        <v>2</v>
      </c>
      <c r="C1075" s="1">
        <v>43334</v>
      </c>
      <c r="D1075" t="s">
        <v>6</v>
      </c>
      <c r="E1075" t="s">
        <v>9</v>
      </c>
      <c r="F1075">
        <v>3</v>
      </c>
      <c r="G1075">
        <v>4</v>
      </c>
      <c r="H1075" s="2">
        <v>31.69</v>
      </c>
      <c r="I1075" s="2">
        <v>37.799999999999997</v>
      </c>
      <c r="J1075" s="2">
        <v>214</v>
      </c>
      <c r="N1075" s="3" t="s">
        <v>25</v>
      </c>
    </row>
    <row r="1076" spans="1:14" x14ac:dyDescent="0.2">
      <c r="A1076">
        <v>15</v>
      </c>
      <c r="B1076">
        <v>2</v>
      </c>
      <c r="C1076" s="1">
        <v>43334</v>
      </c>
      <c r="D1076" t="s">
        <v>6</v>
      </c>
      <c r="E1076" t="s">
        <v>9</v>
      </c>
      <c r="F1076">
        <v>3</v>
      </c>
      <c r="G1076">
        <v>5</v>
      </c>
      <c r="H1076" s="2">
        <v>22.57</v>
      </c>
      <c r="I1076" s="2">
        <v>37.799999999999997</v>
      </c>
      <c r="J1076" s="2">
        <v>174</v>
      </c>
      <c r="N1076" s="3" t="s">
        <v>25</v>
      </c>
    </row>
    <row r="1077" spans="1:14" x14ac:dyDescent="0.2">
      <c r="A1077">
        <v>16</v>
      </c>
      <c r="B1077">
        <v>2</v>
      </c>
      <c r="C1077" s="1">
        <v>43334</v>
      </c>
      <c r="D1077" t="s">
        <v>6</v>
      </c>
      <c r="E1077" t="s">
        <v>9</v>
      </c>
      <c r="F1077">
        <v>4</v>
      </c>
      <c r="G1077">
        <v>1</v>
      </c>
      <c r="H1077" s="2">
        <v>30.63</v>
      </c>
      <c r="I1077" s="2">
        <v>37.6</v>
      </c>
      <c r="J1077" s="2">
        <v>201</v>
      </c>
      <c r="N1077" s="3" t="s">
        <v>25</v>
      </c>
    </row>
    <row r="1078" spans="1:14" x14ac:dyDescent="0.2">
      <c r="A1078">
        <v>17</v>
      </c>
      <c r="B1078">
        <v>2</v>
      </c>
      <c r="C1078" s="1">
        <v>43334</v>
      </c>
      <c r="D1078" t="s">
        <v>6</v>
      </c>
      <c r="E1078" t="s">
        <v>9</v>
      </c>
      <c r="F1078">
        <v>4</v>
      </c>
      <c r="G1078">
        <v>2</v>
      </c>
      <c r="H1078" s="2">
        <v>25.47</v>
      </c>
      <c r="I1078" s="2">
        <v>37.299999999999997</v>
      </c>
      <c r="J1078" s="2">
        <v>189</v>
      </c>
      <c r="N1078" s="3" t="s">
        <v>25</v>
      </c>
    </row>
    <row r="1079" spans="1:14" x14ac:dyDescent="0.2">
      <c r="A1079">
        <v>18</v>
      </c>
      <c r="B1079">
        <v>2</v>
      </c>
      <c r="C1079" s="1">
        <v>43334</v>
      </c>
      <c r="D1079" t="s">
        <v>6</v>
      </c>
      <c r="E1079" t="s">
        <v>9</v>
      </c>
      <c r="F1079">
        <v>4</v>
      </c>
      <c r="G1079">
        <v>3</v>
      </c>
      <c r="H1079" s="2">
        <v>25.97</v>
      </c>
      <c r="I1079" s="2">
        <v>37.1</v>
      </c>
      <c r="J1079" s="2">
        <v>171</v>
      </c>
      <c r="N1079" s="3" t="s">
        <v>25</v>
      </c>
    </row>
    <row r="1080" spans="1:14" x14ac:dyDescent="0.2">
      <c r="A1080">
        <v>19</v>
      </c>
      <c r="B1080">
        <v>2</v>
      </c>
      <c r="C1080" s="1">
        <v>43334</v>
      </c>
      <c r="D1080" t="s">
        <v>6</v>
      </c>
      <c r="E1080" t="s">
        <v>9</v>
      </c>
      <c r="F1080">
        <v>4</v>
      </c>
      <c r="G1080">
        <v>4</v>
      </c>
      <c r="H1080" s="2">
        <v>27.72</v>
      </c>
      <c r="I1080" s="2">
        <v>38</v>
      </c>
      <c r="J1080" s="2">
        <v>144</v>
      </c>
      <c r="N1080" s="3" t="s">
        <v>25</v>
      </c>
    </row>
    <row r="1081" spans="1:14" x14ac:dyDescent="0.2">
      <c r="A1081">
        <v>20</v>
      </c>
      <c r="B1081">
        <v>2</v>
      </c>
      <c r="C1081" s="1">
        <v>43334</v>
      </c>
      <c r="D1081" t="s">
        <v>6</v>
      </c>
      <c r="E1081" t="s">
        <v>9</v>
      </c>
      <c r="F1081">
        <v>4</v>
      </c>
      <c r="G1081">
        <v>5</v>
      </c>
      <c r="H1081" s="2">
        <v>26.9</v>
      </c>
      <c r="I1081" s="2">
        <v>37.4</v>
      </c>
      <c r="J1081" s="2">
        <v>208</v>
      </c>
      <c r="N1081" s="3" t="s">
        <v>25</v>
      </c>
    </row>
    <row r="1082" spans="1:14" x14ac:dyDescent="0.2">
      <c r="A1082">
        <v>21</v>
      </c>
      <c r="B1082">
        <v>2</v>
      </c>
      <c r="C1082" s="1">
        <v>43334</v>
      </c>
      <c r="D1082" t="s">
        <v>6</v>
      </c>
      <c r="E1082" t="s">
        <v>8</v>
      </c>
      <c r="F1082">
        <v>1</v>
      </c>
      <c r="G1082">
        <v>1</v>
      </c>
      <c r="H1082" s="2">
        <v>21.96</v>
      </c>
      <c r="I1082" s="2">
        <v>36.9</v>
      </c>
      <c r="J1082" s="2">
        <v>171</v>
      </c>
      <c r="N1082" s="3" t="s">
        <v>25</v>
      </c>
    </row>
    <row r="1083" spans="1:14" x14ac:dyDescent="0.2">
      <c r="A1083">
        <v>22</v>
      </c>
      <c r="B1083">
        <v>2</v>
      </c>
      <c r="C1083" s="1">
        <v>43334</v>
      </c>
      <c r="D1083" t="s">
        <v>6</v>
      </c>
      <c r="E1083" t="s">
        <v>8</v>
      </c>
      <c r="F1083">
        <v>1</v>
      </c>
      <c r="G1083">
        <v>2</v>
      </c>
      <c r="H1083" s="2">
        <v>22.18</v>
      </c>
      <c r="I1083" s="2">
        <v>36.1</v>
      </c>
      <c r="J1083" s="2">
        <v>117</v>
      </c>
      <c r="N1083" s="3" t="s">
        <v>25</v>
      </c>
    </row>
    <row r="1084" spans="1:14" x14ac:dyDescent="0.2">
      <c r="A1084">
        <v>23</v>
      </c>
      <c r="B1084">
        <v>2</v>
      </c>
      <c r="C1084" s="1">
        <v>43334</v>
      </c>
      <c r="D1084" t="s">
        <v>6</v>
      </c>
      <c r="E1084" t="s">
        <v>8</v>
      </c>
      <c r="F1084">
        <v>1</v>
      </c>
      <c r="G1084">
        <v>3</v>
      </c>
      <c r="H1084" s="2">
        <v>23.24</v>
      </c>
      <c r="I1084" s="2">
        <v>36.700000000000003</v>
      </c>
      <c r="J1084" s="2">
        <v>172</v>
      </c>
      <c r="N1084" s="3" t="s">
        <v>25</v>
      </c>
    </row>
    <row r="1085" spans="1:14" x14ac:dyDescent="0.2">
      <c r="A1085">
        <v>24</v>
      </c>
      <c r="B1085">
        <v>2</v>
      </c>
      <c r="C1085" s="1">
        <v>43334</v>
      </c>
      <c r="D1085" t="s">
        <v>6</v>
      </c>
      <c r="E1085" t="s">
        <v>8</v>
      </c>
      <c r="F1085">
        <v>1</v>
      </c>
      <c r="G1085">
        <v>4</v>
      </c>
      <c r="H1085" s="2">
        <v>19.87</v>
      </c>
      <c r="I1085" s="2">
        <v>36.1</v>
      </c>
      <c r="J1085" s="2">
        <v>110</v>
      </c>
      <c r="N1085" s="3" t="s">
        <v>25</v>
      </c>
    </row>
    <row r="1086" spans="1:14" x14ac:dyDescent="0.2">
      <c r="A1086">
        <v>25</v>
      </c>
      <c r="B1086">
        <v>2</v>
      </c>
      <c r="C1086" s="1">
        <v>43334</v>
      </c>
      <c r="D1086" t="s">
        <v>6</v>
      </c>
      <c r="E1086" t="s">
        <v>8</v>
      </c>
      <c r="F1086">
        <v>1</v>
      </c>
      <c r="G1086">
        <v>5</v>
      </c>
      <c r="H1086" s="2">
        <v>19.5</v>
      </c>
      <c r="I1086" s="2">
        <v>37</v>
      </c>
      <c r="J1086" s="2">
        <v>199</v>
      </c>
      <c r="N1086" s="3" t="s">
        <v>25</v>
      </c>
    </row>
    <row r="1087" spans="1:14" x14ac:dyDescent="0.2">
      <c r="A1087">
        <v>26</v>
      </c>
      <c r="B1087">
        <v>2</v>
      </c>
      <c r="C1087" s="1">
        <v>43334</v>
      </c>
      <c r="D1087" t="s">
        <v>6</v>
      </c>
      <c r="E1087" t="s">
        <v>8</v>
      </c>
      <c r="F1087">
        <v>2</v>
      </c>
      <c r="G1087">
        <v>1</v>
      </c>
      <c r="H1087" s="2">
        <f>29.01-9.2</f>
        <v>19.810000000000002</v>
      </c>
      <c r="I1087" s="2">
        <v>37.299999999999997</v>
      </c>
      <c r="J1087" s="2">
        <v>126</v>
      </c>
      <c r="N1087" s="3" t="s">
        <v>25</v>
      </c>
    </row>
    <row r="1088" spans="1:14" x14ac:dyDescent="0.2">
      <c r="A1088">
        <v>27</v>
      </c>
      <c r="B1088">
        <v>2</v>
      </c>
      <c r="C1088" s="1">
        <v>43334</v>
      </c>
      <c r="D1088" t="s">
        <v>6</v>
      </c>
      <c r="E1088" t="s">
        <v>8</v>
      </c>
      <c r="F1088">
        <v>2</v>
      </c>
      <c r="G1088">
        <v>2</v>
      </c>
      <c r="H1088" s="2">
        <f>29.85-9.2</f>
        <v>20.650000000000002</v>
      </c>
      <c r="I1088" s="2">
        <v>36.299999999999997</v>
      </c>
      <c r="J1088" s="2">
        <v>115</v>
      </c>
      <c r="N1088" s="3" t="s">
        <v>25</v>
      </c>
    </row>
    <row r="1089" spans="1:14" x14ac:dyDescent="0.2">
      <c r="A1089">
        <v>28</v>
      </c>
      <c r="B1089">
        <v>2</v>
      </c>
      <c r="C1089" s="1">
        <v>43334</v>
      </c>
      <c r="D1089" t="s">
        <v>6</v>
      </c>
      <c r="E1089" t="s">
        <v>8</v>
      </c>
      <c r="F1089">
        <v>2</v>
      </c>
      <c r="G1089">
        <v>3</v>
      </c>
      <c r="H1089" s="2">
        <v>22.52</v>
      </c>
      <c r="I1089" s="2">
        <v>37</v>
      </c>
      <c r="J1089" s="2">
        <v>148</v>
      </c>
      <c r="N1089" s="3" t="s">
        <v>25</v>
      </c>
    </row>
    <row r="1090" spans="1:14" x14ac:dyDescent="0.2">
      <c r="A1090">
        <v>29</v>
      </c>
      <c r="B1090">
        <v>2</v>
      </c>
      <c r="C1090" s="1">
        <v>43334</v>
      </c>
      <c r="D1090" t="s">
        <v>6</v>
      </c>
      <c r="E1090" t="s">
        <v>8</v>
      </c>
      <c r="F1090">
        <v>2</v>
      </c>
      <c r="G1090">
        <v>4</v>
      </c>
      <c r="H1090" s="3">
        <f>30.22-9.2</f>
        <v>21.02</v>
      </c>
      <c r="I1090" s="2">
        <v>36.799999999999997</v>
      </c>
      <c r="J1090" s="2">
        <v>111</v>
      </c>
      <c r="N1090" s="3" t="s">
        <v>25</v>
      </c>
    </row>
    <row r="1091" spans="1:14" x14ac:dyDescent="0.2">
      <c r="A1091">
        <v>30</v>
      </c>
      <c r="B1091">
        <v>2</v>
      </c>
      <c r="C1091" s="1">
        <v>43334</v>
      </c>
      <c r="D1091" t="s">
        <v>6</v>
      </c>
      <c r="E1091" t="s">
        <v>8</v>
      </c>
      <c r="F1091">
        <v>2</v>
      </c>
      <c r="G1091">
        <v>5</v>
      </c>
      <c r="H1091" s="3">
        <f>29.91-9.2</f>
        <v>20.71</v>
      </c>
      <c r="I1091" s="2">
        <v>37</v>
      </c>
      <c r="J1091" s="2">
        <v>124</v>
      </c>
      <c r="N1091" s="3" t="s">
        <v>25</v>
      </c>
    </row>
    <row r="1092" spans="1:14" x14ac:dyDescent="0.2">
      <c r="A1092">
        <v>31</v>
      </c>
      <c r="B1092">
        <v>2</v>
      </c>
      <c r="C1092" s="1">
        <v>43334</v>
      </c>
      <c r="D1092" t="s">
        <v>6</v>
      </c>
      <c r="E1092" t="s">
        <v>8</v>
      </c>
      <c r="F1092">
        <v>3</v>
      </c>
      <c r="G1092">
        <v>1</v>
      </c>
      <c r="H1092" s="3">
        <v>23.94</v>
      </c>
      <c r="I1092" s="2">
        <v>37</v>
      </c>
      <c r="J1092" s="2">
        <v>154</v>
      </c>
      <c r="N1092" s="3" t="s">
        <v>25</v>
      </c>
    </row>
    <row r="1093" spans="1:14" x14ac:dyDescent="0.2">
      <c r="A1093">
        <v>32</v>
      </c>
      <c r="B1093">
        <v>2</v>
      </c>
      <c r="C1093" s="1">
        <v>43334</v>
      </c>
      <c r="D1093" t="s">
        <v>6</v>
      </c>
      <c r="E1093" t="s">
        <v>8</v>
      </c>
      <c r="F1093">
        <v>3</v>
      </c>
      <c r="G1093">
        <v>2</v>
      </c>
      <c r="H1093" s="3">
        <v>25.08</v>
      </c>
      <c r="I1093" s="2">
        <v>36.1</v>
      </c>
      <c r="J1093" s="2">
        <v>127</v>
      </c>
      <c r="N1093" s="3" t="s">
        <v>25</v>
      </c>
    </row>
    <row r="1094" spans="1:14" x14ac:dyDescent="0.2">
      <c r="A1094">
        <v>33</v>
      </c>
      <c r="B1094">
        <v>2</v>
      </c>
      <c r="C1094" s="1">
        <v>43334</v>
      </c>
      <c r="D1094" t="s">
        <v>6</v>
      </c>
      <c r="E1094" t="s">
        <v>8</v>
      </c>
      <c r="F1094">
        <v>3</v>
      </c>
      <c r="G1094">
        <v>3</v>
      </c>
      <c r="H1094" s="2">
        <v>22.12</v>
      </c>
      <c r="I1094" s="2">
        <v>36.700000000000003</v>
      </c>
      <c r="J1094" s="2">
        <v>156</v>
      </c>
      <c r="N1094" s="3" t="s">
        <v>25</v>
      </c>
    </row>
    <row r="1095" spans="1:14" x14ac:dyDescent="0.2">
      <c r="A1095">
        <v>34</v>
      </c>
      <c r="B1095">
        <v>2</v>
      </c>
      <c r="C1095" s="1">
        <v>43334</v>
      </c>
      <c r="D1095" t="s">
        <v>6</v>
      </c>
      <c r="E1095" t="s">
        <v>8</v>
      </c>
      <c r="F1095">
        <v>3</v>
      </c>
      <c r="G1095">
        <v>4</v>
      </c>
      <c r="H1095" s="2">
        <v>20.85</v>
      </c>
      <c r="I1095" s="2">
        <v>37.299999999999997</v>
      </c>
      <c r="J1095" s="2">
        <v>157</v>
      </c>
      <c r="N1095" s="3" t="s">
        <v>25</v>
      </c>
    </row>
    <row r="1096" spans="1:14" x14ac:dyDescent="0.2">
      <c r="A1096">
        <v>35</v>
      </c>
      <c r="B1096">
        <v>2</v>
      </c>
      <c r="C1096" s="1">
        <v>43334</v>
      </c>
      <c r="D1096" t="s">
        <v>6</v>
      </c>
      <c r="E1096" t="s">
        <v>8</v>
      </c>
      <c r="F1096">
        <v>3</v>
      </c>
      <c r="G1096">
        <v>5</v>
      </c>
      <c r="H1096" s="2">
        <v>21.84</v>
      </c>
      <c r="I1096" s="2">
        <v>36.1</v>
      </c>
      <c r="J1096" s="2">
        <v>140</v>
      </c>
      <c r="N1096" s="3" t="s">
        <v>25</v>
      </c>
    </row>
    <row r="1097" spans="1:14" x14ac:dyDescent="0.2">
      <c r="A1097">
        <v>1</v>
      </c>
      <c r="B1097">
        <v>3</v>
      </c>
      <c r="C1097" s="1">
        <v>43334</v>
      </c>
      <c r="D1097" t="s">
        <v>6</v>
      </c>
      <c r="E1097" t="s">
        <v>9</v>
      </c>
      <c r="F1097">
        <v>1</v>
      </c>
      <c r="G1097">
        <v>1</v>
      </c>
      <c r="H1097" s="2">
        <v>24.55</v>
      </c>
      <c r="I1097" s="2">
        <v>37</v>
      </c>
      <c r="J1097" s="2">
        <v>164</v>
      </c>
      <c r="N1097" s="3" t="s">
        <v>25</v>
      </c>
    </row>
    <row r="1098" spans="1:14" x14ac:dyDescent="0.2">
      <c r="A1098">
        <v>2</v>
      </c>
      <c r="B1098">
        <v>3</v>
      </c>
      <c r="C1098" s="1">
        <v>43334</v>
      </c>
      <c r="D1098" t="s">
        <v>6</v>
      </c>
      <c r="E1098" t="s">
        <v>9</v>
      </c>
      <c r="F1098">
        <v>1</v>
      </c>
      <c r="G1098">
        <v>2</v>
      </c>
      <c r="H1098" s="2">
        <v>24.42</v>
      </c>
      <c r="I1098" s="2">
        <v>37.6</v>
      </c>
      <c r="J1098" s="2">
        <v>193</v>
      </c>
      <c r="N1098" s="3" t="s">
        <v>25</v>
      </c>
    </row>
    <row r="1099" spans="1:14" x14ac:dyDescent="0.2">
      <c r="A1099">
        <v>3</v>
      </c>
      <c r="B1099">
        <v>3</v>
      </c>
      <c r="C1099" s="1">
        <v>43334</v>
      </c>
      <c r="D1099" t="s">
        <v>6</v>
      </c>
      <c r="E1099" t="s">
        <v>9</v>
      </c>
      <c r="F1099">
        <v>1</v>
      </c>
      <c r="G1099">
        <v>3</v>
      </c>
      <c r="H1099" s="2">
        <v>20.059999999999999</v>
      </c>
      <c r="I1099" s="2">
        <v>37.6</v>
      </c>
      <c r="J1099" s="2">
        <v>157</v>
      </c>
      <c r="N1099" s="3" t="s">
        <v>25</v>
      </c>
    </row>
    <row r="1100" spans="1:14" x14ac:dyDescent="0.2">
      <c r="A1100">
        <v>4</v>
      </c>
      <c r="B1100">
        <v>3</v>
      </c>
      <c r="C1100" s="1">
        <v>43334</v>
      </c>
      <c r="D1100" t="s">
        <v>6</v>
      </c>
      <c r="E1100" t="s">
        <v>9</v>
      </c>
      <c r="F1100">
        <v>1</v>
      </c>
      <c r="G1100">
        <v>4</v>
      </c>
      <c r="H1100" s="2">
        <v>27.34</v>
      </c>
      <c r="I1100" s="2">
        <v>37.299999999999997</v>
      </c>
      <c r="J1100" s="2">
        <v>186</v>
      </c>
      <c r="N1100" s="3" t="s">
        <v>25</v>
      </c>
    </row>
    <row r="1101" spans="1:14" x14ac:dyDescent="0.2">
      <c r="A1101">
        <v>5</v>
      </c>
      <c r="B1101">
        <v>3</v>
      </c>
      <c r="C1101" s="1">
        <v>43334</v>
      </c>
      <c r="D1101" t="s">
        <v>6</v>
      </c>
      <c r="E1101" t="s">
        <v>9</v>
      </c>
      <c r="F1101">
        <v>1</v>
      </c>
      <c r="G1101">
        <v>5</v>
      </c>
      <c r="H1101" s="2">
        <v>23.74</v>
      </c>
      <c r="I1101" s="2">
        <v>36.9</v>
      </c>
      <c r="J1101" s="2">
        <v>155</v>
      </c>
      <c r="N1101" s="3" t="s">
        <v>25</v>
      </c>
    </row>
    <row r="1102" spans="1:14" x14ac:dyDescent="0.2">
      <c r="A1102">
        <v>6</v>
      </c>
      <c r="B1102">
        <v>3</v>
      </c>
      <c r="C1102" s="1">
        <v>43334</v>
      </c>
      <c r="D1102" t="s">
        <v>6</v>
      </c>
      <c r="E1102" t="s">
        <v>9</v>
      </c>
      <c r="F1102">
        <v>2</v>
      </c>
      <c r="G1102">
        <v>1</v>
      </c>
      <c r="H1102" s="2">
        <v>22.14</v>
      </c>
      <c r="I1102" s="2">
        <v>36.9</v>
      </c>
      <c r="J1102" s="2">
        <v>156</v>
      </c>
      <c r="N1102" s="3" t="s">
        <v>25</v>
      </c>
    </row>
    <row r="1103" spans="1:14" x14ac:dyDescent="0.2">
      <c r="A1103">
        <v>7</v>
      </c>
      <c r="B1103">
        <v>3</v>
      </c>
      <c r="C1103" s="1">
        <v>43334</v>
      </c>
      <c r="D1103" t="s">
        <v>6</v>
      </c>
      <c r="E1103" t="s">
        <v>9</v>
      </c>
      <c r="F1103">
        <v>2</v>
      </c>
      <c r="G1103">
        <v>2</v>
      </c>
      <c r="H1103" s="2">
        <v>21.79</v>
      </c>
      <c r="I1103" s="2">
        <v>37.4</v>
      </c>
      <c r="J1103" s="2">
        <v>173</v>
      </c>
      <c r="N1103" s="3" t="s">
        <v>25</v>
      </c>
    </row>
    <row r="1104" spans="1:14" x14ac:dyDescent="0.2">
      <c r="A1104">
        <v>8</v>
      </c>
      <c r="B1104">
        <v>3</v>
      </c>
      <c r="C1104" s="1">
        <v>43334</v>
      </c>
      <c r="D1104" t="s">
        <v>6</v>
      </c>
      <c r="E1104" t="s">
        <v>9</v>
      </c>
      <c r="F1104">
        <v>2</v>
      </c>
      <c r="G1104">
        <v>3</v>
      </c>
      <c r="H1104" s="2">
        <v>22.78</v>
      </c>
      <c r="I1104" s="2">
        <v>37.700000000000003</v>
      </c>
      <c r="J1104" s="2">
        <v>181</v>
      </c>
      <c r="N1104" s="3" t="s">
        <v>25</v>
      </c>
    </row>
    <row r="1105" spans="1:14" x14ac:dyDescent="0.2">
      <c r="A1105">
        <v>9</v>
      </c>
      <c r="B1105">
        <v>3</v>
      </c>
      <c r="C1105" s="1">
        <v>43334</v>
      </c>
      <c r="D1105" t="s">
        <v>6</v>
      </c>
      <c r="E1105" t="s">
        <v>9</v>
      </c>
      <c r="F1105">
        <v>2</v>
      </c>
      <c r="G1105">
        <v>4</v>
      </c>
      <c r="H1105" s="2">
        <v>26.65</v>
      </c>
      <c r="I1105" s="2">
        <v>36.299999999999997</v>
      </c>
      <c r="J1105" s="2">
        <v>177</v>
      </c>
      <c r="N1105" s="3" t="s">
        <v>25</v>
      </c>
    </row>
    <row r="1106" spans="1:14" x14ac:dyDescent="0.2">
      <c r="A1106">
        <v>10</v>
      </c>
      <c r="B1106">
        <v>3</v>
      </c>
      <c r="C1106" s="1">
        <v>43334</v>
      </c>
      <c r="D1106" t="s">
        <v>6</v>
      </c>
      <c r="E1106" t="s">
        <v>9</v>
      </c>
      <c r="F1106">
        <v>2</v>
      </c>
      <c r="G1106">
        <v>5</v>
      </c>
      <c r="H1106" s="2">
        <v>32.24</v>
      </c>
      <c r="I1106" s="2">
        <v>37.5</v>
      </c>
      <c r="J1106" s="2">
        <v>201</v>
      </c>
      <c r="N1106" s="3" t="s">
        <v>25</v>
      </c>
    </row>
    <row r="1107" spans="1:14" x14ac:dyDescent="0.2">
      <c r="A1107">
        <v>11</v>
      </c>
      <c r="B1107">
        <v>3</v>
      </c>
      <c r="C1107" s="1">
        <v>43334</v>
      </c>
      <c r="D1107" t="s">
        <v>6</v>
      </c>
      <c r="E1107" t="s">
        <v>9</v>
      </c>
      <c r="F1107">
        <v>3</v>
      </c>
      <c r="G1107">
        <v>1</v>
      </c>
      <c r="H1107" s="2">
        <v>24.81</v>
      </c>
      <c r="I1107" s="2">
        <v>37.5</v>
      </c>
      <c r="J1107" s="2">
        <v>143</v>
      </c>
      <c r="N1107" s="3" t="s">
        <v>25</v>
      </c>
    </row>
    <row r="1108" spans="1:14" x14ac:dyDescent="0.2">
      <c r="A1108">
        <v>12</v>
      </c>
      <c r="B1108">
        <v>3</v>
      </c>
      <c r="C1108" s="1">
        <v>43334</v>
      </c>
      <c r="D1108" t="s">
        <v>6</v>
      </c>
      <c r="E1108" t="s">
        <v>9</v>
      </c>
      <c r="F1108">
        <v>3</v>
      </c>
      <c r="G1108">
        <v>2</v>
      </c>
      <c r="H1108" s="2">
        <v>23.28</v>
      </c>
      <c r="I1108" s="2">
        <v>37.6</v>
      </c>
      <c r="J1108" s="2">
        <v>215</v>
      </c>
      <c r="N1108" s="3" t="s">
        <v>25</v>
      </c>
    </row>
    <row r="1109" spans="1:14" x14ac:dyDescent="0.2">
      <c r="A1109">
        <v>13</v>
      </c>
      <c r="B1109">
        <v>3</v>
      </c>
      <c r="C1109" s="1">
        <v>43334</v>
      </c>
      <c r="D1109" t="s">
        <v>6</v>
      </c>
      <c r="E1109" t="s">
        <v>9</v>
      </c>
      <c r="F1109">
        <v>3</v>
      </c>
      <c r="G1109">
        <v>3</v>
      </c>
      <c r="H1109" s="2">
        <v>26.16</v>
      </c>
      <c r="I1109" s="2">
        <v>37.4</v>
      </c>
      <c r="J1109" s="2">
        <v>186</v>
      </c>
      <c r="N1109" s="3" t="s">
        <v>25</v>
      </c>
    </row>
    <row r="1110" spans="1:14" x14ac:dyDescent="0.2">
      <c r="A1110">
        <v>14</v>
      </c>
      <c r="B1110">
        <v>3</v>
      </c>
      <c r="C1110" s="1">
        <v>43334</v>
      </c>
      <c r="D1110" t="s">
        <v>6</v>
      </c>
      <c r="E1110" t="s">
        <v>9</v>
      </c>
      <c r="F1110">
        <v>3</v>
      </c>
      <c r="G1110">
        <v>4</v>
      </c>
      <c r="H1110" s="2">
        <v>22.14</v>
      </c>
      <c r="I1110" s="2">
        <v>37.700000000000003</v>
      </c>
      <c r="N1110" s="3" t="s">
        <v>25</v>
      </c>
    </row>
    <row r="1111" spans="1:14" x14ac:dyDescent="0.2">
      <c r="A1111">
        <v>15</v>
      </c>
      <c r="B1111">
        <v>3</v>
      </c>
      <c r="C1111" s="1">
        <v>43334</v>
      </c>
      <c r="D1111" t="s">
        <v>6</v>
      </c>
      <c r="E1111" t="s">
        <v>9</v>
      </c>
      <c r="F1111">
        <v>3</v>
      </c>
      <c r="G1111">
        <v>5</v>
      </c>
      <c r="H1111" s="2">
        <v>25.31</v>
      </c>
      <c r="I1111" s="2">
        <v>37</v>
      </c>
      <c r="J1111" s="2">
        <v>209</v>
      </c>
      <c r="N1111" s="3" t="s">
        <v>25</v>
      </c>
    </row>
    <row r="1112" spans="1:14" x14ac:dyDescent="0.2">
      <c r="A1112">
        <v>16</v>
      </c>
      <c r="B1112">
        <v>3</v>
      </c>
      <c r="C1112" s="1">
        <v>43334</v>
      </c>
      <c r="D1112" t="s">
        <v>6</v>
      </c>
      <c r="E1112" t="s">
        <v>9</v>
      </c>
      <c r="F1112">
        <v>4</v>
      </c>
      <c r="G1112">
        <v>1</v>
      </c>
      <c r="H1112" s="2">
        <v>23.22</v>
      </c>
      <c r="I1112" s="2">
        <v>37.299999999999997</v>
      </c>
      <c r="J1112" s="2">
        <v>200</v>
      </c>
      <c r="N1112" s="3" t="s">
        <v>25</v>
      </c>
    </row>
    <row r="1113" spans="1:14" x14ac:dyDescent="0.2">
      <c r="A1113">
        <v>17</v>
      </c>
      <c r="B1113">
        <v>3</v>
      </c>
      <c r="C1113" s="1">
        <v>43334</v>
      </c>
      <c r="D1113" t="s">
        <v>6</v>
      </c>
      <c r="E1113" t="s">
        <v>9</v>
      </c>
      <c r="F1113">
        <v>4</v>
      </c>
      <c r="G1113">
        <v>2</v>
      </c>
      <c r="H1113" s="2">
        <v>25.03</v>
      </c>
      <c r="I1113" s="2">
        <v>36.5</v>
      </c>
      <c r="J1113" s="2">
        <v>139</v>
      </c>
      <c r="N1113" s="3" t="s">
        <v>25</v>
      </c>
    </row>
    <row r="1114" spans="1:14" x14ac:dyDescent="0.2">
      <c r="A1114">
        <v>18</v>
      </c>
      <c r="B1114">
        <v>3</v>
      </c>
      <c r="C1114" s="1">
        <v>43334</v>
      </c>
      <c r="D1114" t="s">
        <v>6</v>
      </c>
      <c r="E1114" t="s">
        <v>9</v>
      </c>
      <c r="F1114">
        <v>4</v>
      </c>
      <c r="G1114">
        <v>3</v>
      </c>
      <c r="H1114" s="2">
        <v>23.49</v>
      </c>
      <c r="I1114" s="2">
        <v>36.5</v>
      </c>
      <c r="J1114" s="2">
        <v>143</v>
      </c>
      <c r="N1114" s="3" t="s">
        <v>25</v>
      </c>
    </row>
    <row r="1115" spans="1:14" x14ac:dyDescent="0.2">
      <c r="A1115">
        <v>19</v>
      </c>
      <c r="B1115">
        <v>3</v>
      </c>
      <c r="C1115" s="1">
        <v>43334</v>
      </c>
      <c r="D1115" t="s">
        <v>6</v>
      </c>
      <c r="E1115" t="s">
        <v>9</v>
      </c>
      <c r="F1115">
        <v>4</v>
      </c>
      <c r="G1115">
        <v>4</v>
      </c>
      <c r="H1115" s="2">
        <v>20.11</v>
      </c>
      <c r="I1115" s="2">
        <v>36.1</v>
      </c>
      <c r="J1115" s="2">
        <v>163</v>
      </c>
      <c r="N1115" s="3" t="s">
        <v>25</v>
      </c>
    </row>
    <row r="1116" spans="1:14" x14ac:dyDescent="0.2">
      <c r="A1116">
        <v>20</v>
      </c>
      <c r="B1116">
        <v>3</v>
      </c>
      <c r="C1116" s="1">
        <v>43334</v>
      </c>
      <c r="D1116" t="s">
        <v>6</v>
      </c>
      <c r="E1116" t="s">
        <v>9</v>
      </c>
      <c r="F1116">
        <v>4</v>
      </c>
      <c r="G1116">
        <v>5</v>
      </c>
      <c r="H1116" s="2">
        <v>24.7</v>
      </c>
      <c r="I1116" s="2">
        <v>37.4</v>
      </c>
      <c r="J1116" s="2">
        <v>188</v>
      </c>
      <c r="N1116" s="3" t="s">
        <v>25</v>
      </c>
    </row>
    <row r="1117" spans="1:14" x14ac:dyDescent="0.2">
      <c r="A1117">
        <v>21</v>
      </c>
      <c r="B1117">
        <v>3</v>
      </c>
      <c r="C1117" s="1">
        <v>43334</v>
      </c>
      <c r="D1117" t="s">
        <v>6</v>
      </c>
      <c r="E1117" t="s">
        <v>8</v>
      </c>
      <c r="F1117">
        <v>1</v>
      </c>
      <c r="G1117">
        <v>1</v>
      </c>
      <c r="H1117" s="2">
        <v>21.79</v>
      </c>
      <c r="I1117" s="2">
        <v>35.6</v>
      </c>
      <c r="J1117" s="2">
        <v>119</v>
      </c>
      <c r="N1117" s="3" t="s">
        <v>25</v>
      </c>
    </row>
    <row r="1118" spans="1:14" x14ac:dyDescent="0.2">
      <c r="A1118">
        <v>22</v>
      </c>
      <c r="B1118">
        <v>3</v>
      </c>
      <c r="C1118" s="1">
        <v>43334</v>
      </c>
      <c r="D1118" t="s">
        <v>6</v>
      </c>
      <c r="E1118" t="s">
        <v>8</v>
      </c>
      <c r="F1118">
        <v>1</v>
      </c>
      <c r="G1118">
        <v>2</v>
      </c>
      <c r="H1118" s="2">
        <v>20.14</v>
      </c>
      <c r="I1118" s="2">
        <v>37.1</v>
      </c>
      <c r="J1118" s="2">
        <v>129</v>
      </c>
      <c r="N1118" s="3" t="s">
        <v>25</v>
      </c>
    </row>
    <row r="1119" spans="1:14" x14ac:dyDescent="0.2">
      <c r="A1119">
        <v>23</v>
      </c>
      <c r="B1119">
        <v>3</v>
      </c>
      <c r="C1119" s="1">
        <v>43334</v>
      </c>
      <c r="D1119" t="s">
        <v>6</v>
      </c>
      <c r="E1119" t="s">
        <v>8</v>
      </c>
      <c r="F1119">
        <v>1</v>
      </c>
      <c r="G1119">
        <v>3</v>
      </c>
      <c r="H1119" s="2">
        <v>21.39</v>
      </c>
      <c r="I1119" s="2">
        <v>36.9</v>
      </c>
      <c r="J1119" s="2">
        <v>150</v>
      </c>
      <c r="N1119" s="3" t="s">
        <v>25</v>
      </c>
    </row>
    <row r="1120" spans="1:14" x14ac:dyDescent="0.2">
      <c r="A1120">
        <v>24</v>
      </c>
      <c r="B1120">
        <v>3</v>
      </c>
      <c r="C1120" s="1">
        <v>43334</v>
      </c>
      <c r="D1120" t="s">
        <v>6</v>
      </c>
      <c r="E1120" t="s">
        <v>8</v>
      </c>
      <c r="F1120">
        <v>1</v>
      </c>
      <c r="G1120">
        <v>4</v>
      </c>
      <c r="H1120" s="2">
        <v>18.579999999999998</v>
      </c>
      <c r="I1120" s="2">
        <v>35.6</v>
      </c>
      <c r="J1120" s="2">
        <v>105</v>
      </c>
      <c r="N1120" s="3" t="s">
        <v>25</v>
      </c>
    </row>
    <row r="1121" spans="1:14" x14ac:dyDescent="0.2">
      <c r="A1121">
        <v>25</v>
      </c>
      <c r="B1121">
        <v>3</v>
      </c>
      <c r="C1121" s="1">
        <v>43334</v>
      </c>
      <c r="D1121" t="s">
        <v>6</v>
      </c>
      <c r="E1121" t="s">
        <v>8</v>
      </c>
      <c r="F1121">
        <v>1</v>
      </c>
      <c r="G1121">
        <v>5</v>
      </c>
      <c r="H1121" s="2">
        <v>21.14</v>
      </c>
      <c r="I1121" s="2">
        <v>36.200000000000003</v>
      </c>
      <c r="J1121" s="2">
        <v>121</v>
      </c>
      <c r="N1121" s="3" t="s">
        <v>25</v>
      </c>
    </row>
    <row r="1122" spans="1:14" x14ac:dyDescent="0.2">
      <c r="A1122">
        <v>26</v>
      </c>
      <c r="B1122">
        <v>3</v>
      </c>
      <c r="C1122" s="1">
        <v>43334</v>
      </c>
      <c r="D1122" t="s">
        <v>6</v>
      </c>
      <c r="E1122" t="s">
        <v>8</v>
      </c>
      <c r="F1122">
        <v>2</v>
      </c>
      <c r="G1122">
        <v>1</v>
      </c>
      <c r="H1122" s="2">
        <v>20.47</v>
      </c>
      <c r="I1122" s="2">
        <v>35.4</v>
      </c>
      <c r="N1122" s="3" t="s">
        <v>25</v>
      </c>
    </row>
    <row r="1123" spans="1:14" x14ac:dyDescent="0.2">
      <c r="A1123">
        <v>27</v>
      </c>
      <c r="B1123">
        <v>3</v>
      </c>
      <c r="C1123" s="1">
        <v>43334</v>
      </c>
      <c r="D1123" t="s">
        <v>6</v>
      </c>
      <c r="E1123" t="s">
        <v>8</v>
      </c>
      <c r="F1123">
        <v>2</v>
      </c>
      <c r="G1123">
        <v>2</v>
      </c>
      <c r="H1123" s="2">
        <v>23.24</v>
      </c>
      <c r="I1123" s="2">
        <v>36.200000000000003</v>
      </c>
      <c r="J1123" s="2">
        <v>161</v>
      </c>
      <c r="N1123" s="3" t="s">
        <v>25</v>
      </c>
    </row>
    <row r="1124" spans="1:14" x14ac:dyDescent="0.2">
      <c r="A1124">
        <v>28</v>
      </c>
      <c r="B1124">
        <v>3</v>
      </c>
      <c r="C1124" s="1">
        <v>43334</v>
      </c>
      <c r="D1124" t="s">
        <v>6</v>
      </c>
      <c r="E1124" t="s">
        <v>8</v>
      </c>
      <c r="F1124">
        <v>2</v>
      </c>
      <c r="G1124">
        <v>3</v>
      </c>
      <c r="H1124" s="2">
        <v>19.98</v>
      </c>
      <c r="I1124" s="2">
        <v>36.799999999999997</v>
      </c>
      <c r="J1124" s="2">
        <v>140</v>
      </c>
      <c r="N1124" s="3" t="s">
        <v>25</v>
      </c>
    </row>
    <row r="1125" spans="1:14" x14ac:dyDescent="0.2">
      <c r="A1125">
        <v>29</v>
      </c>
      <c r="B1125">
        <v>3</v>
      </c>
      <c r="C1125" s="1">
        <v>43334</v>
      </c>
      <c r="D1125" t="s">
        <v>6</v>
      </c>
      <c r="E1125" t="s">
        <v>8</v>
      </c>
      <c r="F1125">
        <v>2</v>
      </c>
      <c r="G1125">
        <v>4</v>
      </c>
      <c r="H1125" s="2">
        <v>19.079999999999998</v>
      </c>
      <c r="I1125" s="2">
        <v>37.1</v>
      </c>
      <c r="J1125" s="2">
        <v>100</v>
      </c>
      <c r="N1125" s="3" t="s">
        <v>25</v>
      </c>
    </row>
    <row r="1126" spans="1:14" x14ac:dyDescent="0.2">
      <c r="A1126">
        <v>30</v>
      </c>
      <c r="B1126">
        <v>3</v>
      </c>
      <c r="C1126" s="1">
        <v>43334</v>
      </c>
      <c r="D1126" t="s">
        <v>6</v>
      </c>
      <c r="E1126" t="s">
        <v>8</v>
      </c>
      <c r="F1126">
        <v>2</v>
      </c>
      <c r="G1126">
        <v>5</v>
      </c>
      <c r="H1126" s="2">
        <v>23.85</v>
      </c>
      <c r="I1126" s="2">
        <v>35.700000000000003</v>
      </c>
      <c r="J1126" s="2">
        <v>128</v>
      </c>
      <c r="N1126" s="3" t="s">
        <v>25</v>
      </c>
    </row>
    <row r="1127" spans="1:14" x14ac:dyDescent="0.2">
      <c r="A1127">
        <v>31</v>
      </c>
      <c r="B1127">
        <v>3</v>
      </c>
      <c r="C1127" s="1">
        <v>43334</v>
      </c>
      <c r="D1127" t="s">
        <v>6</v>
      </c>
      <c r="E1127" t="s">
        <v>8</v>
      </c>
      <c r="F1127">
        <v>3</v>
      </c>
      <c r="G1127">
        <v>1</v>
      </c>
      <c r="H1127" s="2">
        <v>20.55</v>
      </c>
      <c r="I1127" s="2">
        <v>36.799999999999997</v>
      </c>
      <c r="J1127" s="2">
        <v>166</v>
      </c>
      <c r="N1127" s="3" t="s">
        <v>25</v>
      </c>
    </row>
    <row r="1128" spans="1:14" x14ac:dyDescent="0.2">
      <c r="A1128">
        <v>32</v>
      </c>
      <c r="B1128">
        <v>3</v>
      </c>
      <c r="C1128" s="1">
        <v>43334</v>
      </c>
      <c r="D1128" t="s">
        <v>6</v>
      </c>
      <c r="E1128" t="s">
        <v>8</v>
      </c>
      <c r="F1128">
        <v>3</v>
      </c>
      <c r="G1128">
        <v>2</v>
      </c>
      <c r="H1128" s="2">
        <v>19.88</v>
      </c>
      <c r="I1128" s="2">
        <v>35.299999999999997</v>
      </c>
      <c r="J1128" s="2">
        <v>108</v>
      </c>
      <c r="N1128" s="3" t="s">
        <v>25</v>
      </c>
    </row>
    <row r="1129" spans="1:14" x14ac:dyDescent="0.2">
      <c r="A1129">
        <v>33</v>
      </c>
      <c r="B1129">
        <v>3</v>
      </c>
      <c r="C1129" s="1">
        <v>43334</v>
      </c>
      <c r="D1129" t="s">
        <v>6</v>
      </c>
      <c r="E1129" t="s">
        <v>8</v>
      </c>
      <c r="F1129">
        <v>3</v>
      </c>
      <c r="G1129">
        <v>3</v>
      </c>
      <c r="H1129" s="2">
        <v>18.760000000000002</v>
      </c>
      <c r="I1129" s="2">
        <v>36.799999999999997</v>
      </c>
      <c r="J1129" s="2">
        <v>140</v>
      </c>
      <c r="N1129" s="3" t="s">
        <v>25</v>
      </c>
    </row>
    <row r="1130" spans="1:14" x14ac:dyDescent="0.2">
      <c r="A1130">
        <v>34</v>
      </c>
      <c r="B1130">
        <v>3</v>
      </c>
      <c r="C1130" s="1">
        <v>43334</v>
      </c>
      <c r="D1130" t="s">
        <v>6</v>
      </c>
      <c r="E1130" t="s">
        <v>8</v>
      </c>
      <c r="F1130">
        <v>3</v>
      </c>
      <c r="G1130">
        <v>4</v>
      </c>
      <c r="H1130" s="2">
        <v>21.26</v>
      </c>
      <c r="I1130" s="2">
        <v>35.700000000000003</v>
      </c>
      <c r="J1130" s="2">
        <v>129</v>
      </c>
      <c r="N1130" s="3" t="s">
        <v>25</v>
      </c>
    </row>
    <row r="1131" spans="1:14" x14ac:dyDescent="0.2">
      <c r="A1131">
        <v>35</v>
      </c>
      <c r="B1131">
        <v>3</v>
      </c>
      <c r="C1131" s="1">
        <v>43334</v>
      </c>
      <c r="D1131" t="s">
        <v>6</v>
      </c>
      <c r="E1131" t="s">
        <v>8</v>
      </c>
      <c r="F1131">
        <v>3</v>
      </c>
      <c r="G1131">
        <v>5</v>
      </c>
      <c r="H1131" s="2">
        <v>21.83</v>
      </c>
      <c r="I1131" s="2">
        <v>36.5</v>
      </c>
      <c r="J1131" s="2">
        <v>138</v>
      </c>
      <c r="N1131" s="3" t="s">
        <v>25</v>
      </c>
    </row>
    <row r="1132" spans="1:14" x14ac:dyDescent="0.2">
      <c r="A1132">
        <v>1</v>
      </c>
      <c r="B1132">
        <v>1</v>
      </c>
      <c r="C1132" s="1">
        <v>43335</v>
      </c>
      <c r="D1132" t="s">
        <v>7</v>
      </c>
      <c r="E1132" t="s">
        <v>9</v>
      </c>
      <c r="F1132">
        <v>1</v>
      </c>
      <c r="G1132">
        <v>1</v>
      </c>
      <c r="H1132" s="2">
        <v>22.42</v>
      </c>
      <c r="I1132" s="2">
        <v>37.1</v>
      </c>
      <c r="J1132" s="2">
        <v>174</v>
      </c>
      <c r="N1132" s="3" t="s">
        <v>25</v>
      </c>
    </row>
    <row r="1133" spans="1:14" x14ac:dyDescent="0.2">
      <c r="A1133">
        <v>2</v>
      </c>
      <c r="B1133">
        <v>1</v>
      </c>
      <c r="C1133" s="1">
        <v>43335</v>
      </c>
      <c r="D1133" t="s">
        <v>7</v>
      </c>
      <c r="E1133" t="s">
        <v>9</v>
      </c>
      <c r="F1133">
        <v>1</v>
      </c>
      <c r="G1133">
        <v>2</v>
      </c>
      <c r="H1133" s="2">
        <v>24.6</v>
      </c>
      <c r="I1133" s="2">
        <v>37.9</v>
      </c>
      <c r="J1133" s="2">
        <v>202</v>
      </c>
      <c r="N1133" s="3" t="s">
        <v>25</v>
      </c>
    </row>
    <row r="1134" spans="1:14" x14ac:dyDescent="0.2">
      <c r="A1134">
        <v>3</v>
      </c>
      <c r="B1134">
        <v>1</v>
      </c>
      <c r="C1134" s="1">
        <v>43335</v>
      </c>
      <c r="D1134" t="s">
        <v>7</v>
      </c>
      <c r="E1134" t="s">
        <v>9</v>
      </c>
      <c r="F1134">
        <v>1</v>
      </c>
      <c r="G1134">
        <v>3</v>
      </c>
      <c r="H1134" s="2">
        <v>23.25</v>
      </c>
      <c r="I1134" s="2">
        <v>37.700000000000003</v>
      </c>
      <c r="J1134" s="2">
        <v>201</v>
      </c>
      <c r="N1134" s="3" t="s">
        <v>25</v>
      </c>
    </row>
    <row r="1135" spans="1:14" x14ac:dyDescent="0.2">
      <c r="A1135">
        <v>4</v>
      </c>
      <c r="B1135">
        <v>1</v>
      </c>
      <c r="C1135" s="1">
        <v>43335</v>
      </c>
      <c r="D1135" t="s">
        <v>7</v>
      </c>
      <c r="E1135" t="s">
        <v>9</v>
      </c>
      <c r="F1135">
        <v>1</v>
      </c>
      <c r="G1135">
        <v>4</v>
      </c>
      <c r="H1135" s="2">
        <v>20.440000000000001</v>
      </c>
      <c r="I1135" s="2">
        <v>38.200000000000003</v>
      </c>
      <c r="J1135" s="2">
        <v>202</v>
      </c>
      <c r="N1135" s="3" t="s">
        <v>25</v>
      </c>
    </row>
    <row r="1136" spans="1:14" x14ac:dyDescent="0.2">
      <c r="A1136">
        <v>5</v>
      </c>
      <c r="B1136">
        <v>1</v>
      </c>
      <c r="C1136" s="1">
        <v>43335</v>
      </c>
      <c r="D1136" t="s">
        <v>7</v>
      </c>
      <c r="E1136" t="s">
        <v>9</v>
      </c>
      <c r="F1136">
        <v>1</v>
      </c>
      <c r="G1136">
        <v>5</v>
      </c>
      <c r="H1136" s="2">
        <v>21.52</v>
      </c>
      <c r="I1136" s="2">
        <v>37.700000000000003</v>
      </c>
      <c r="J1136" s="2">
        <v>227</v>
      </c>
      <c r="N1136" s="3" t="s">
        <v>25</v>
      </c>
    </row>
    <row r="1137" spans="1:14" x14ac:dyDescent="0.2">
      <c r="A1137">
        <v>6</v>
      </c>
      <c r="B1137">
        <v>1</v>
      </c>
      <c r="C1137" s="1">
        <v>43335</v>
      </c>
      <c r="D1137" t="s">
        <v>7</v>
      </c>
      <c r="E1137" t="s">
        <v>9</v>
      </c>
      <c r="F1137">
        <v>2</v>
      </c>
      <c r="G1137">
        <v>1</v>
      </c>
      <c r="H1137" s="2">
        <v>29.52</v>
      </c>
      <c r="I1137" s="2">
        <v>37.5</v>
      </c>
      <c r="J1137" s="2">
        <v>200</v>
      </c>
      <c r="N1137" s="3" t="s">
        <v>25</v>
      </c>
    </row>
    <row r="1138" spans="1:14" x14ac:dyDescent="0.2">
      <c r="A1138">
        <v>7</v>
      </c>
      <c r="B1138">
        <v>1</v>
      </c>
      <c r="C1138" s="1">
        <v>43335</v>
      </c>
      <c r="D1138" t="s">
        <v>7</v>
      </c>
      <c r="E1138" t="s">
        <v>9</v>
      </c>
      <c r="F1138">
        <v>2</v>
      </c>
      <c r="G1138">
        <v>2</v>
      </c>
      <c r="H1138" s="2">
        <v>20.14</v>
      </c>
      <c r="I1138" s="2">
        <v>37.5</v>
      </c>
      <c r="J1138" s="2">
        <v>135</v>
      </c>
      <c r="N1138" s="3" t="s">
        <v>25</v>
      </c>
    </row>
    <row r="1139" spans="1:14" x14ac:dyDescent="0.2">
      <c r="A1139">
        <v>8</v>
      </c>
      <c r="B1139">
        <v>1</v>
      </c>
      <c r="C1139" s="1">
        <v>43335</v>
      </c>
      <c r="D1139" t="s">
        <v>7</v>
      </c>
      <c r="E1139" t="s">
        <v>9</v>
      </c>
      <c r="F1139">
        <v>2</v>
      </c>
      <c r="G1139">
        <v>3</v>
      </c>
      <c r="H1139" s="2">
        <v>24.52</v>
      </c>
      <c r="I1139" s="2">
        <v>38</v>
      </c>
      <c r="J1139" s="2">
        <v>192</v>
      </c>
      <c r="N1139" s="3" t="s">
        <v>25</v>
      </c>
    </row>
    <row r="1140" spans="1:14" x14ac:dyDescent="0.2">
      <c r="A1140">
        <v>9</v>
      </c>
      <c r="B1140">
        <v>1</v>
      </c>
      <c r="C1140" s="1">
        <v>43335</v>
      </c>
      <c r="D1140" t="s">
        <v>7</v>
      </c>
      <c r="E1140" t="s">
        <v>9</v>
      </c>
      <c r="F1140">
        <v>2</v>
      </c>
      <c r="G1140">
        <v>4</v>
      </c>
      <c r="H1140" s="2">
        <v>23.77</v>
      </c>
      <c r="I1140" s="2">
        <v>38.1</v>
      </c>
      <c r="J1140" s="2">
        <v>177</v>
      </c>
      <c r="N1140" s="3" t="s">
        <v>25</v>
      </c>
    </row>
    <row r="1141" spans="1:14" x14ac:dyDescent="0.2">
      <c r="A1141">
        <v>10</v>
      </c>
      <c r="B1141">
        <v>1</v>
      </c>
      <c r="C1141" s="1">
        <v>43335</v>
      </c>
      <c r="D1141" t="s">
        <v>7</v>
      </c>
      <c r="E1141" t="s">
        <v>9</v>
      </c>
      <c r="F1141">
        <v>2</v>
      </c>
      <c r="G1141">
        <v>5</v>
      </c>
      <c r="H1141" s="2">
        <v>23.3</v>
      </c>
      <c r="I1141" s="2">
        <v>37.9</v>
      </c>
      <c r="J1141" s="2">
        <v>187</v>
      </c>
      <c r="N1141" s="3" t="s">
        <v>25</v>
      </c>
    </row>
    <row r="1142" spans="1:14" x14ac:dyDescent="0.2">
      <c r="A1142">
        <v>11</v>
      </c>
      <c r="B1142">
        <v>1</v>
      </c>
      <c r="C1142" s="1">
        <v>43335</v>
      </c>
      <c r="D1142" t="s">
        <v>7</v>
      </c>
      <c r="E1142" t="s">
        <v>9</v>
      </c>
      <c r="F1142">
        <v>3</v>
      </c>
      <c r="G1142">
        <v>1</v>
      </c>
      <c r="H1142" s="2">
        <v>24.45</v>
      </c>
      <c r="I1142" s="2">
        <v>37.1</v>
      </c>
      <c r="J1142" s="2">
        <v>163</v>
      </c>
      <c r="N1142" s="3" t="s">
        <v>25</v>
      </c>
    </row>
    <row r="1143" spans="1:14" x14ac:dyDescent="0.2">
      <c r="A1143">
        <v>12</v>
      </c>
      <c r="B1143">
        <v>1</v>
      </c>
      <c r="C1143" s="1">
        <v>43335</v>
      </c>
      <c r="D1143" t="s">
        <v>7</v>
      </c>
      <c r="E1143" t="s">
        <v>9</v>
      </c>
      <c r="F1143">
        <v>3</v>
      </c>
      <c r="G1143">
        <v>2</v>
      </c>
      <c r="H1143" s="2">
        <v>24.32</v>
      </c>
      <c r="I1143" s="2">
        <v>37.6</v>
      </c>
      <c r="J1143" s="2">
        <v>175</v>
      </c>
      <c r="N1143" s="3" t="s">
        <v>25</v>
      </c>
    </row>
    <row r="1144" spans="1:14" x14ac:dyDescent="0.2">
      <c r="A1144">
        <v>13</v>
      </c>
      <c r="B1144">
        <v>1</v>
      </c>
      <c r="C1144" s="1">
        <v>43335</v>
      </c>
      <c r="D1144" t="s">
        <v>7</v>
      </c>
      <c r="E1144" t="s">
        <v>9</v>
      </c>
      <c r="F1144">
        <v>3</v>
      </c>
      <c r="G1144">
        <v>3</v>
      </c>
      <c r="H1144" s="2">
        <v>24.73</v>
      </c>
      <c r="I1144" s="2">
        <v>37.5</v>
      </c>
      <c r="J1144" s="2">
        <v>174</v>
      </c>
      <c r="N1144" s="3" t="s">
        <v>25</v>
      </c>
    </row>
    <row r="1145" spans="1:14" x14ac:dyDescent="0.2">
      <c r="A1145">
        <v>14</v>
      </c>
      <c r="B1145">
        <v>1</v>
      </c>
      <c r="C1145" s="1">
        <v>43335</v>
      </c>
      <c r="D1145" t="s">
        <v>7</v>
      </c>
      <c r="E1145" t="s">
        <v>9</v>
      </c>
      <c r="F1145">
        <v>3</v>
      </c>
      <c r="G1145">
        <v>4</v>
      </c>
      <c r="H1145" s="2">
        <v>22.83</v>
      </c>
      <c r="I1145" s="2">
        <v>38.299999999999997</v>
      </c>
      <c r="J1145" s="2">
        <v>147</v>
      </c>
      <c r="N1145" s="3" t="s">
        <v>25</v>
      </c>
    </row>
    <row r="1146" spans="1:14" x14ac:dyDescent="0.2">
      <c r="A1146">
        <v>15</v>
      </c>
      <c r="B1146">
        <v>1</v>
      </c>
      <c r="C1146" s="1">
        <v>43335</v>
      </c>
      <c r="D1146" t="s">
        <v>7</v>
      </c>
      <c r="E1146" t="s">
        <v>9</v>
      </c>
      <c r="F1146">
        <v>3</v>
      </c>
      <c r="G1146">
        <v>5</v>
      </c>
      <c r="H1146" s="2">
        <v>24.86</v>
      </c>
      <c r="I1146" s="2">
        <v>37.700000000000003</v>
      </c>
      <c r="J1146" s="2">
        <v>215</v>
      </c>
      <c r="N1146" s="3" t="s">
        <v>25</v>
      </c>
    </row>
    <row r="1147" spans="1:14" x14ac:dyDescent="0.2">
      <c r="A1147">
        <v>16</v>
      </c>
      <c r="B1147">
        <v>1</v>
      </c>
      <c r="C1147" s="1">
        <v>43335</v>
      </c>
      <c r="D1147" t="s">
        <v>7</v>
      </c>
      <c r="E1147" t="s">
        <v>9</v>
      </c>
      <c r="F1147">
        <v>4</v>
      </c>
      <c r="G1147">
        <v>1</v>
      </c>
      <c r="H1147" s="2">
        <v>27.46</v>
      </c>
      <c r="I1147" s="2">
        <v>38.200000000000003</v>
      </c>
      <c r="J1147" s="2">
        <v>201</v>
      </c>
      <c r="N1147" s="3" t="s">
        <v>25</v>
      </c>
    </row>
    <row r="1148" spans="1:14" x14ac:dyDescent="0.2">
      <c r="A1148">
        <v>17</v>
      </c>
      <c r="B1148">
        <v>1</v>
      </c>
      <c r="C1148" s="1">
        <v>43335</v>
      </c>
      <c r="D1148" t="s">
        <v>7</v>
      </c>
      <c r="E1148" t="s">
        <v>9</v>
      </c>
      <c r="F1148">
        <v>4</v>
      </c>
      <c r="G1148">
        <v>2</v>
      </c>
      <c r="H1148" s="2">
        <v>24.63</v>
      </c>
      <c r="I1148" s="2">
        <v>37.9</v>
      </c>
      <c r="J1148" s="2">
        <v>208</v>
      </c>
      <c r="N1148" s="3" t="s">
        <v>25</v>
      </c>
    </row>
    <row r="1149" spans="1:14" x14ac:dyDescent="0.2">
      <c r="A1149">
        <v>18</v>
      </c>
      <c r="B1149">
        <v>1</v>
      </c>
      <c r="C1149" s="1">
        <v>43335</v>
      </c>
      <c r="D1149" t="s">
        <v>7</v>
      </c>
      <c r="E1149" t="s">
        <v>9</v>
      </c>
      <c r="F1149">
        <v>4</v>
      </c>
      <c r="G1149">
        <v>3</v>
      </c>
      <c r="H1149" s="2">
        <v>29.85</v>
      </c>
      <c r="I1149" s="2">
        <v>37.6</v>
      </c>
      <c r="J1149" s="2">
        <v>177</v>
      </c>
      <c r="N1149" s="3" t="s">
        <v>25</v>
      </c>
    </row>
    <row r="1150" spans="1:14" x14ac:dyDescent="0.2">
      <c r="A1150">
        <v>19</v>
      </c>
      <c r="B1150">
        <v>1</v>
      </c>
      <c r="C1150" s="1">
        <v>43335</v>
      </c>
      <c r="D1150" t="s">
        <v>7</v>
      </c>
      <c r="E1150" t="s">
        <v>9</v>
      </c>
      <c r="F1150">
        <v>4</v>
      </c>
      <c r="G1150">
        <v>4</v>
      </c>
      <c r="H1150" s="2">
        <v>22.58</v>
      </c>
      <c r="I1150" s="2">
        <v>37.200000000000003</v>
      </c>
      <c r="J1150" s="2">
        <v>162</v>
      </c>
      <c r="N1150" s="3" t="s">
        <v>25</v>
      </c>
    </row>
    <row r="1151" spans="1:14" x14ac:dyDescent="0.2">
      <c r="A1151">
        <v>20</v>
      </c>
      <c r="B1151">
        <v>1</v>
      </c>
      <c r="C1151" s="1">
        <v>43335</v>
      </c>
      <c r="D1151" t="s">
        <v>7</v>
      </c>
      <c r="E1151" t="s">
        <v>9</v>
      </c>
      <c r="F1151">
        <v>4</v>
      </c>
      <c r="G1151">
        <v>5</v>
      </c>
      <c r="H1151" s="2">
        <v>32.479999999999997</v>
      </c>
      <c r="I1151" s="2">
        <v>37.200000000000003</v>
      </c>
      <c r="J1151" s="2">
        <v>144</v>
      </c>
      <c r="N1151" s="3" t="s">
        <v>25</v>
      </c>
    </row>
    <row r="1152" spans="1:14" x14ac:dyDescent="0.2">
      <c r="A1152">
        <v>21</v>
      </c>
      <c r="B1152">
        <v>1</v>
      </c>
      <c r="C1152" s="1">
        <v>43335</v>
      </c>
      <c r="D1152" t="s">
        <v>7</v>
      </c>
      <c r="E1152" t="s">
        <v>8</v>
      </c>
      <c r="F1152">
        <v>1</v>
      </c>
      <c r="G1152">
        <v>1</v>
      </c>
      <c r="H1152" s="2">
        <v>22.48</v>
      </c>
      <c r="I1152" s="2">
        <v>37</v>
      </c>
      <c r="J1152" s="2">
        <v>152</v>
      </c>
      <c r="N1152" s="3" t="s">
        <v>25</v>
      </c>
    </row>
    <row r="1153" spans="1:14" x14ac:dyDescent="0.2">
      <c r="A1153">
        <v>22</v>
      </c>
      <c r="B1153">
        <v>1</v>
      </c>
      <c r="C1153" s="1">
        <v>43335</v>
      </c>
      <c r="D1153" t="s">
        <v>7</v>
      </c>
      <c r="E1153" t="s">
        <v>8</v>
      </c>
      <c r="F1153">
        <v>1</v>
      </c>
      <c r="G1153">
        <v>2</v>
      </c>
      <c r="H1153" s="2">
        <v>22.32</v>
      </c>
      <c r="I1153" s="2">
        <v>37.799999999999997</v>
      </c>
      <c r="J1153" s="2">
        <v>172</v>
      </c>
      <c r="N1153" s="3" t="s">
        <v>25</v>
      </c>
    </row>
    <row r="1154" spans="1:14" x14ac:dyDescent="0.2">
      <c r="A1154">
        <v>23</v>
      </c>
      <c r="B1154">
        <v>1</v>
      </c>
      <c r="C1154" s="1">
        <v>43335</v>
      </c>
      <c r="D1154" t="s">
        <v>7</v>
      </c>
      <c r="E1154" t="s">
        <v>8</v>
      </c>
      <c r="F1154">
        <v>1</v>
      </c>
      <c r="G1154">
        <v>3</v>
      </c>
      <c r="H1154" s="2">
        <v>20.92</v>
      </c>
      <c r="I1154" s="2">
        <v>37.5</v>
      </c>
      <c r="J1154" s="2">
        <v>180</v>
      </c>
      <c r="N1154" s="3" t="s">
        <v>25</v>
      </c>
    </row>
    <row r="1155" spans="1:14" x14ac:dyDescent="0.2">
      <c r="A1155">
        <v>24</v>
      </c>
      <c r="B1155">
        <v>1</v>
      </c>
      <c r="C1155" s="1">
        <v>43335</v>
      </c>
      <c r="D1155" t="s">
        <v>7</v>
      </c>
      <c r="E1155" t="s">
        <v>8</v>
      </c>
      <c r="F1155">
        <v>1</v>
      </c>
      <c r="G1155">
        <v>4</v>
      </c>
      <c r="H1155" s="2">
        <v>22.46</v>
      </c>
      <c r="I1155" s="2">
        <v>37</v>
      </c>
      <c r="J1155" s="2">
        <v>150</v>
      </c>
      <c r="N1155" s="3" t="s">
        <v>25</v>
      </c>
    </row>
    <row r="1156" spans="1:14" x14ac:dyDescent="0.2">
      <c r="A1156">
        <v>25</v>
      </c>
      <c r="B1156">
        <v>1</v>
      </c>
      <c r="C1156" s="1">
        <v>43335</v>
      </c>
      <c r="D1156" t="s">
        <v>7</v>
      </c>
      <c r="E1156" t="s">
        <v>8</v>
      </c>
      <c r="F1156">
        <v>1</v>
      </c>
      <c r="G1156">
        <v>5</v>
      </c>
      <c r="H1156" s="2">
        <v>21.88</v>
      </c>
      <c r="I1156" s="2">
        <v>37.799999999999997</v>
      </c>
      <c r="J1156" s="2">
        <v>172</v>
      </c>
      <c r="N1156" s="3" t="s">
        <v>25</v>
      </c>
    </row>
    <row r="1157" spans="1:14" x14ac:dyDescent="0.2">
      <c r="A1157">
        <v>26</v>
      </c>
      <c r="B1157">
        <v>1</v>
      </c>
      <c r="C1157" s="1">
        <v>43335</v>
      </c>
      <c r="D1157" t="s">
        <v>7</v>
      </c>
      <c r="E1157" t="s">
        <v>8</v>
      </c>
      <c r="F1157">
        <v>2</v>
      </c>
      <c r="G1157">
        <v>1</v>
      </c>
      <c r="H1157" s="2">
        <v>24.42</v>
      </c>
      <c r="I1157" s="2">
        <v>38</v>
      </c>
      <c r="J1157" s="2">
        <v>190</v>
      </c>
      <c r="N1157" s="3" t="s">
        <v>25</v>
      </c>
    </row>
    <row r="1158" spans="1:14" x14ac:dyDescent="0.2">
      <c r="A1158">
        <v>27</v>
      </c>
      <c r="B1158">
        <v>1</v>
      </c>
      <c r="C1158" s="1">
        <v>43335</v>
      </c>
      <c r="D1158" t="s">
        <v>7</v>
      </c>
      <c r="E1158" t="s">
        <v>8</v>
      </c>
      <c r="F1158">
        <v>2</v>
      </c>
      <c r="G1158">
        <v>2</v>
      </c>
      <c r="H1158" s="2">
        <v>22.62</v>
      </c>
      <c r="I1158" s="2">
        <v>37.200000000000003</v>
      </c>
      <c r="J1158" s="2">
        <v>166</v>
      </c>
      <c r="N1158" s="3" t="s">
        <v>25</v>
      </c>
    </row>
    <row r="1159" spans="1:14" x14ac:dyDescent="0.2">
      <c r="A1159">
        <v>28</v>
      </c>
      <c r="B1159">
        <v>1</v>
      </c>
      <c r="C1159" s="1">
        <v>43335</v>
      </c>
      <c r="D1159" t="s">
        <v>7</v>
      </c>
      <c r="E1159" t="s">
        <v>8</v>
      </c>
      <c r="F1159">
        <v>2</v>
      </c>
      <c r="G1159">
        <v>3</v>
      </c>
      <c r="H1159" s="2">
        <v>26.21</v>
      </c>
      <c r="I1159" s="2">
        <v>37.4</v>
      </c>
      <c r="J1159" s="2">
        <v>194</v>
      </c>
      <c r="N1159" s="3" t="s">
        <v>25</v>
      </c>
    </row>
    <row r="1160" spans="1:14" x14ac:dyDescent="0.2">
      <c r="A1160">
        <v>29</v>
      </c>
      <c r="B1160">
        <v>1</v>
      </c>
      <c r="C1160" s="1">
        <v>43335</v>
      </c>
      <c r="D1160" t="s">
        <v>7</v>
      </c>
      <c r="E1160" t="s">
        <v>8</v>
      </c>
      <c r="F1160">
        <v>2</v>
      </c>
      <c r="G1160">
        <v>4</v>
      </c>
      <c r="H1160" s="2">
        <v>23.4</v>
      </c>
      <c r="I1160" s="2">
        <v>37.700000000000003</v>
      </c>
      <c r="J1160" s="2">
        <v>178</v>
      </c>
      <c r="N1160" s="3" t="s">
        <v>25</v>
      </c>
    </row>
    <row r="1161" spans="1:14" x14ac:dyDescent="0.2">
      <c r="A1161">
        <v>30</v>
      </c>
      <c r="B1161">
        <v>1</v>
      </c>
      <c r="C1161" s="1">
        <v>43335</v>
      </c>
      <c r="D1161" t="s">
        <v>7</v>
      </c>
      <c r="E1161" t="s">
        <v>8</v>
      </c>
      <c r="F1161">
        <v>2</v>
      </c>
      <c r="G1161">
        <v>5</v>
      </c>
      <c r="H1161" s="2">
        <v>19.11</v>
      </c>
      <c r="I1161" s="2">
        <v>37.299999999999997</v>
      </c>
      <c r="J1161" s="2">
        <v>148</v>
      </c>
      <c r="N1161" s="3" t="s">
        <v>25</v>
      </c>
    </row>
    <row r="1162" spans="1:14" x14ac:dyDescent="0.2">
      <c r="A1162">
        <v>1</v>
      </c>
      <c r="B1162">
        <v>2</v>
      </c>
      <c r="C1162" s="1">
        <v>43335</v>
      </c>
      <c r="D1162" t="s">
        <v>7</v>
      </c>
      <c r="E1162" t="s">
        <v>9</v>
      </c>
      <c r="F1162">
        <v>1</v>
      </c>
      <c r="G1162">
        <v>1</v>
      </c>
      <c r="H1162" s="2">
        <v>23.93</v>
      </c>
      <c r="I1162" s="2">
        <v>37.799999999999997</v>
      </c>
      <c r="J1162" s="2">
        <v>183</v>
      </c>
      <c r="N1162" s="3" t="s">
        <v>25</v>
      </c>
    </row>
    <row r="1163" spans="1:14" x14ac:dyDescent="0.2">
      <c r="A1163">
        <v>2</v>
      </c>
      <c r="B1163">
        <v>2</v>
      </c>
      <c r="C1163" s="1">
        <v>43335</v>
      </c>
      <c r="D1163" t="s">
        <v>7</v>
      </c>
      <c r="E1163" t="s">
        <v>9</v>
      </c>
      <c r="F1163">
        <v>1</v>
      </c>
      <c r="G1163">
        <v>2</v>
      </c>
      <c r="H1163" s="2">
        <v>28.64</v>
      </c>
      <c r="I1163" s="2">
        <v>37.5</v>
      </c>
      <c r="N1163" s="3" t="s">
        <v>25</v>
      </c>
    </row>
    <row r="1164" spans="1:14" x14ac:dyDescent="0.2">
      <c r="A1164">
        <v>3</v>
      </c>
      <c r="B1164">
        <v>2</v>
      </c>
      <c r="C1164" s="1">
        <v>43335</v>
      </c>
      <c r="D1164" t="s">
        <v>7</v>
      </c>
      <c r="E1164" t="s">
        <v>9</v>
      </c>
      <c r="F1164">
        <v>1</v>
      </c>
      <c r="G1164">
        <v>3</v>
      </c>
      <c r="H1164" s="2">
        <v>23.9</v>
      </c>
      <c r="I1164" s="2">
        <v>37.5</v>
      </c>
      <c r="J1164" s="2">
        <v>156</v>
      </c>
      <c r="N1164" s="3" t="s">
        <v>25</v>
      </c>
    </row>
    <row r="1165" spans="1:14" x14ac:dyDescent="0.2">
      <c r="A1165">
        <v>4</v>
      </c>
      <c r="B1165">
        <v>2</v>
      </c>
      <c r="C1165" s="1">
        <v>43335</v>
      </c>
      <c r="D1165" t="s">
        <v>7</v>
      </c>
      <c r="E1165" t="s">
        <v>9</v>
      </c>
      <c r="F1165">
        <v>1</v>
      </c>
      <c r="G1165">
        <v>4</v>
      </c>
      <c r="H1165" s="2">
        <v>32.71</v>
      </c>
      <c r="I1165" s="2">
        <v>37.299999999999997</v>
      </c>
      <c r="J1165" s="2">
        <v>205</v>
      </c>
      <c r="N1165" s="3" t="s">
        <v>25</v>
      </c>
    </row>
    <row r="1166" spans="1:14" x14ac:dyDescent="0.2">
      <c r="A1166">
        <v>5</v>
      </c>
      <c r="B1166">
        <v>2</v>
      </c>
      <c r="C1166" s="1">
        <v>43335</v>
      </c>
      <c r="D1166" t="s">
        <v>7</v>
      </c>
      <c r="E1166" t="s">
        <v>9</v>
      </c>
      <c r="F1166">
        <v>1</v>
      </c>
      <c r="G1166">
        <v>5</v>
      </c>
      <c r="H1166" s="2">
        <v>20.57</v>
      </c>
      <c r="I1166" s="2">
        <v>37.299999999999997</v>
      </c>
      <c r="J1166" s="2">
        <v>220</v>
      </c>
      <c r="N1166" s="3" t="s">
        <v>25</v>
      </c>
    </row>
    <row r="1167" spans="1:14" x14ac:dyDescent="0.2">
      <c r="A1167">
        <v>6</v>
      </c>
      <c r="B1167">
        <v>2</v>
      </c>
      <c r="C1167" s="1">
        <v>43335</v>
      </c>
      <c r="D1167" t="s">
        <v>7</v>
      </c>
      <c r="E1167" t="s">
        <v>9</v>
      </c>
      <c r="F1167">
        <v>2</v>
      </c>
      <c r="G1167">
        <v>1</v>
      </c>
      <c r="H1167" s="2">
        <v>20.37</v>
      </c>
      <c r="I1167" s="2">
        <v>37.200000000000003</v>
      </c>
      <c r="J1167" s="2">
        <v>140</v>
      </c>
      <c r="N1167" s="3" t="s">
        <v>25</v>
      </c>
    </row>
    <row r="1168" spans="1:14" x14ac:dyDescent="0.2">
      <c r="A1168">
        <v>7</v>
      </c>
      <c r="B1168">
        <v>2</v>
      </c>
      <c r="C1168" s="1">
        <v>43335</v>
      </c>
      <c r="D1168" t="s">
        <v>7</v>
      </c>
      <c r="E1168" t="s">
        <v>9</v>
      </c>
      <c r="F1168">
        <v>2</v>
      </c>
      <c r="G1168">
        <v>2</v>
      </c>
      <c r="H1168" s="2">
        <v>26.42</v>
      </c>
      <c r="I1168" s="2">
        <v>37.200000000000003</v>
      </c>
      <c r="J1168" s="2">
        <v>154</v>
      </c>
      <c r="N1168" s="3" t="s">
        <v>25</v>
      </c>
    </row>
    <row r="1169" spans="1:14" x14ac:dyDescent="0.2">
      <c r="A1169">
        <v>8</v>
      </c>
      <c r="B1169">
        <v>2</v>
      </c>
      <c r="C1169" s="1">
        <v>43335</v>
      </c>
      <c r="D1169" t="s">
        <v>7</v>
      </c>
      <c r="E1169" t="s">
        <v>9</v>
      </c>
      <c r="F1169">
        <v>2</v>
      </c>
      <c r="G1169">
        <v>3</v>
      </c>
      <c r="H1169" s="2">
        <v>27.88</v>
      </c>
      <c r="I1169" s="2">
        <v>37.4</v>
      </c>
      <c r="J1169" s="2">
        <v>155</v>
      </c>
      <c r="N1169" s="3" t="s">
        <v>25</v>
      </c>
    </row>
    <row r="1170" spans="1:14" x14ac:dyDescent="0.2">
      <c r="A1170">
        <v>9</v>
      </c>
      <c r="B1170">
        <v>2</v>
      </c>
      <c r="C1170" s="1">
        <v>43335</v>
      </c>
      <c r="D1170" t="s">
        <v>7</v>
      </c>
      <c r="E1170" t="s">
        <v>9</v>
      </c>
      <c r="F1170">
        <v>2</v>
      </c>
      <c r="G1170">
        <v>4</v>
      </c>
      <c r="H1170" s="2">
        <v>19.96</v>
      </c>
      <c r="I1170" s="2">
        <v>37.5</v>
      </c>
      <c r="J1170" s="2">
        <v>170</v>
      </c>
      <c r="N1170" s="3" t="s">
        <v>25</v>
      </c>
    </row>
    <row r="1171" spans="1:14" x14ac:dyDescent="0.2">
      <c r="A1171">
        <v>10</v>
      </c>
      <c r="B1171">
        <v>2</v>
      </c>
      <c r="C1171" s="1">
        <v>43335</v>
      </c>
      <c r="D1171" t="s">
        <v>7</v>
      </c>
      <c r="E1171" t="s">
        <v>9</v>
      </c>
      <c r="F1171">
        <v>2</v>
      </c>
      <c r="G1171">
        <v>5</v>
      </c>
      <c r="H1171" s="2">
        <v>26.78</v>
      </c>
      <c r="I1171" s="2">
        <v>37.6</v>
      </c>
      <c r="J1171" s="2">
        <v>188</v>
      </c>
      <c r="N1171" s="3" t="s">
        <v>25</v>
      </c>
    </row>
    <row r="1172" spans="1:14" x14ac:dyDescent="0.2">
      <c r="A1172">
        <v>11</v>
      </c>
      <c r="B1172">
        <v>2</v>
      </c>
      <c r="C1172" s="1">
        <v>43335</v>
      </c>
      <c r="D1172" t="s">
        <v>7</v>
      </c>
      <c r="E1172" t="s">
        <v>9</v>
      </c>
      <c r="F1172">
        <v>3</v>
      </c>
      <c r="G1172">
        <v>1</v>
      </c>
      <c r="H1172" s="2">
        <v>19.05</v>
      </c>
      <c r="I1172" s="2">
        <v>38.200000000000003</v>
      </c>
      <c r="J1172" s="2">
        <v>187</v>
      </c>
      <c r="N1172" s="3" t="s">
        <v>25</v>
      </c>
    </row>
    <row r="1173" spans="1:14" x14ac:dyDescent="0.2">
      <c r="A1173">
        <v>12</v>
      </c>
      <c r="B1173">
        <v>2</v>
      </c>
      <c r="C1173" s="1">
        <v>43335</v>
      </c>
      <c r="D1173" t="s">
        <v>7</v>
      </c>
      <c r="E1173" t="s">
        <v>9</v>
      </c>
      <c r="F1173">
        <v>3</v>
      </c>
      <c r="G1173">
        <v>2</v>
      </c>
      <c r="H1173" s="2">
        <v>22.39</v>
      </c>
      <c r="I1173" s="2">
        <v>38.4</v>
      </c>
      <c r="J1173" s="2">
        <v>155</v>
      </c>
      <c r="N1173" s="3" t="s">
        <v>25</v>
      </c>
    </row>
    <row r="1174" spans="1:14" x14ac:dyDescent="0.2">
      <c r="A1174">
        <v>13</v>
      </c>
      <c r="B1174">
        <v>2</v>
      </c>
      <c r="C1174" s="1">
        <v>43335</v>
      </c>
      <c r="D1174" t="s">
        <v>7</v>
      </c>
      <c r="E1174" t="s">
        <v>9</v>
      </c>
      <c r="F1174">
        <v>3</v>
      </c>
      <c r="G1174">
        <v>3</v>
      </c>
      <c r="H1174" s="2">
        <v>25.08</v>
      </c>
      <c r="I1174" s="2">
        <v>38.299999999999997</v>
      </c>
      <c r="J1174" s="2">
        <v>142</v>
      </c>
      <c r="N1174" s="3" t="s">
        <v>25</v>
      </c>
    </row>
    <row r="1175" spans="1:14" x14ac:dyDescent="0.2">
      <c r="A1175">
        <v>14</v>
      </c>
      <c r="B1175">
        <v>2</v>
      </c>
      <c r="C1175" s="1">
        <v>43335</v>
      </c>
      <c r="D1175" t="s">
        <v>7</v>
      </c>
      <c r="E1175" t="s">
        <v>9</v>
      </c>
      <c r="F1175">
        <v>3</v>
      </c>
      <c r="G1175">
        <v>4</v>
      </c>
      <c r="H1175" s="2">
        <v>27.35</v>
      </c>
      <c r="I1175" s="2">
        <v>37.5</v>
      </c>
      <c r="J1175" s="2">
        <v>209</v>
      </c>
      <c r="N1175" s="3" t="s">
        <v>25</v>
      </c>
    </row>
    <row r="1176" spans="1:14" x14ac:dyDescent="0.2">
      <c r="A1176">
        <v>15</v>
      </c>
      <c r="B1176">
        <v>2</v>
      </c>
      <c r="C1176" s="1">
        <v>43335</v>
      </c>
      <c r="D1176" t="s">
        <v>7</v>
      </c>
      <c r="E1176" t="s">
        <v>9</v>
      </c>
      <c r="F1176">
        <v>3</v>
      </c>
      <c r="G1176">
        <v>5</v>
      </c>
      <c r="H1176" s="2">
        <v>24.19</v>
      </c>
      <c r="I1176" s="2">
        <v>37.6</v>
      </c>
      <c r="J1176" s="2">
        <v>198</v>
      </c>
      <c r="N1176" s="3" t="s">
        <v>25</v>
      </c>
    </row>
    <row r="1177" spans="1:14" x14ac:dyDescent="0.2">
      <c r="A1177">
        <v>16</v>
      </c>
      <c r="B1177">
        <v>2</v>
      </c>
      <c r="C1177" s="1">
        <v>43335</v>
      </c>
      <c r="D1177" t="s">
        <v>7</v>
      </c>
      <c r="E1177" t="s">
        <v>9</v>
      </c>
      <c r="F1177">
        <v>4</v>
      </c>
      <c r="G1177">
        <v>1</v>
      </c>
      <c r="H1177" s="2">
        <v>21.76</v>
      </c>
      <c r="I1177" s="2">
        <v>38.200000000000003</v>
      </c>
      <c r="J1177" s="2">
        <v>126</v>
      </c>
      <c r="N1177" s="3" t="s">
        <v>25</v>
      </c>
    </row>
    <row r="1178" spans="1:14" x14ac:dyDescent="0.2">
      <c r="A1178">
        <v>17</v>
      </c>
      <c r="B1178">
        <v>2</v>
      </c>
      <c r="C1178" s="1">
        <v>43335</v>
      </c>
      <c r="D1178" t="s">
        <v>7</v>
      </c>
      <c r="E1178" t="s">
        <v>9</v>
      </c>
      <c r="F1178">
        <v>4</v>
      </c>
      <c r="G1178">
        <v>2</v>
      </c>
      <c r="H1178" s="2">
        <v>22.55</v>
      </c>
      <c r="I1178" s="2">
        <v>38.4</v>
      </c>
      <c r="J1178" s="2">
        <v>143</v>
      </c>
      <c r="N1178" s="3" t="s">
        <v>25</v>
      </c>
    </row>
    <row r="1179" spans="1:14" x14ac:dyDescent="0.2">
      <c r="A1179">
        <v>18</v>
      </c>
      <c r="B1179">
        <v>2</v>
      </c>
      <c r="C1179" s="1">
        <v>43335</v>
      </c>
      <c r="D1179" t="s">
        <v>7</v>
      </c>
      <c r="E1179" t="s">
        <v>9</v>
      </c>
      <c r="F1179">
        <v>4</v>
      </c>
      <c r="G1179">
        <v>3</v>
      </c>
      <c r="H1179" s="2">
        <v>28.73</v>
      </c>
      <c r="I1179" s="2">
        <v>38.299999999999997</v>
      </c>
      <c r="J1179" s="2">
        <v>197</v>
      </c>
      <c r="N1179" s="3" t="s">
        <v>25</v>
      </c>
    </row>
    <row r="1180" spans="1:14" x14ac:dyDescent="0.2">
      <c r="A1180">
        <v>19</v>
      </c>
      <c r="B1180">
        <v>2</v>
      </c>
      <c r="C1180" s="1">
        <v>43335</v>
      </c>
      <c r="D1180" t="s">
        <v>7</v>
      </c>
      <c r="E1180" t="s">
        <v>9</v>
      </c>
      <c r="F1180">
        <v>4</v>
      </c>
      <c r="G1180">
        <v>4</v>
      </c>
      <c r="H1180" s="2">
        <v>24.8</v>
      </c>
      <c r="I1180" s="2">
        <v>37.5</v>
      </c>
      <c r="J1180" s="2">
        <v>200</v>
      </c>
      <c r="N1180" s="3" t="s">
        <v>25</v>
      </c>
    </row>
    <row r="1181" spans="1:14" x14ac:dyDescent="0.2">
      <c r="A1181">
        <v>20</v>
      </c>
      <c r="B1181">
        <v>2</v>
      </c>
      <c r="C1181" s="1">
        <v>43335</v>
      </c>
      <c r="D1181" t="s">
        <v>7</v>
      </c>
      <c r="E1181" t="s">
        <v>9</v>
      </c>
      <c r="F1181">
        <v>4</v>
      </c>
      <c r="G1181">
        <v>5</v>
      </c>
      <c r="H1181" s="2">
        <v>21.7</v>
      </c>
      <c r="I1181" s="2">
        <v>38.700000000000003</v>
      </c>
      <c r="J1181" s="2">
        <v>173</v>
      </c>
      <c r="N1181" s="3" t="s">
        <v>25</v>
      </c>
    </row>
    <row r="1182" spans="1:14" x14ac:dyDescent="0.2">
      <c r="A1182">
        <v>21</v>
      </c>
      <c r="B1182">
        <v>2</v>
      </c>
      <c r="C1182" s="1">
        <v>43335</v>
      </c>
      <c r="D1182" t="s">
        <v>7</v>
      </c>
      <c r="E1182" t="s">
        <v>8</v>
      </c>
      <c r="F1182">
        <v>1</v>
      </c>
      <c r="G1182">
        <v>1</v>
      </c>
      <c r="H1182" s="2">
        <v>23.85</v>
      </c>
      <c r="I1182" s="2">
        <v>38.200000000000003</v>
      </c>
      <c r="J1182" s="2">
        <v>159</v>
      </c>
      <c r="N1182" s="3" t="s">
        <v>25</v>
      </c>
    </row>
    <row r="1183" spans="1:14" x14ac:dyDescent="0.2">
      <c r="A1183">
        <v>22</v>
      </c>
      <c r="B1183">
        <v>2</v>
      </c>
      <c r="C1183" s="1">
        <v>43335</v>
      </c>
      <c r="D1183" t="s">
        <v>7</v>
      </c>
      <c r="E1183" t="s">
        <v>8</v>
      </c>
      <c r="F1183">
        <v>1</v>
      </c>
      <c r="G1183">
        <v>2</v>
      </c>
      <c r="H1183" s="2">
        <v>20.18</v>
      </c>
      <c r="I1183" s="2">
        <v>37.299999999999997</v>
      </c>
      <c r="J1183" s="2">
        <v>130</v>
      </c>
      <c r="N1183" s="3" t="s">
        <v>25</v>
      </c>
    </row>
    <row r="1184" spans="1:14" x14ac:dyDescent="0.2">
      <c r="A1184">
        <v>23</v>
      </c>
      <c r="B1184">
        <v>2</v>
      </c>
      <c r="C1184" s="1">
        <v>43335</v>
      </c>
      <c r="D1184" t="s">
        <v>7</v>
      </c>
      <c r="E1184" t="s">
        <v>8</v>
      </c>
      <c r="F1184">
        <v>1</v>
      </c>
      <c r="G1184">
        <v>3</v>
      </c>
      <c r="H1184" s="2">
        <v>21.99</v>
      </c>
      <c r="I1184" s="2">
        <v>37</v>
      </c>
      <c r="J1184" s="2">
        <v>135</v>
      </c>
      <c r="N1184" s="3" t="s">
        <v>25</v>
      </c>
    </row>
    <row r="1185" spans="1:14" x14ac:dyDescent="0.2">
      <c r="A1185">
        <v>24</v>
      </c>
      <c r="B1185">
        <v>2</v>
      </c>
      <c r="C1185" s="1">
        <v>43335</v>
      </c>
      <c r="D1185" t="s">
        <v>7</v>
      </c>
      <c r="E1185" t="s">
        <v>8</v>
      </c>
      <c r="F1185">
        <v>1</v>
      </c>
      <c r="G1185">
        <v>4</v>
      </c>
      <c r="H1185" s="2">
        <v>21.75</v>
      </c>
      <c r="I1185" s="2">
        <v>37.5</v>
      </c>
      <c r="J1185" s="2">
        <v>158</v>
      </c>
      <c r="N1185" s="3" t="s">
        <v>25</v>
      </c>
    </row>
    <row r="1186" spans="1:14" x14ac:dyDescent="0.2">
      <c r="A1186">
        <v>25</v>
      </c>
      <c r="B1186">
        <v>2</v>
      </c>
      <c r="C1186" s="1">
        <v>43335</v>
      </c>
      <c r="D1186" t="s">
        <v>7</v>
      </c>
      <c r="E1186" t="s">
        <v>8</v>
      </c>
      <c r="F1186">
        <v>1</v>
      </c>
      <c r="G1186">
        <v>5</v>
      </c>
      <c r="H1186" s="2">
        <v>25.03</v>
      </c>
      <c r="I1186" s="2">
        <v>38</v>
      </c>
      <c r="J1186" s="2">
        <v>180</v>
      </c>
      <c r="N1186" s="3" t="s">
        <v>25</v>
      </c>
    </row>
    <row r="1187" spans="1:14" x14ac:dyDescent="0.2">
      <c r="A1187">
        <v>26</v>
      </c>
      <c r="B1187">
        <v>2</v>
      </c>
      <c r="C1187" s="1">
        <v>43335</v>
      </c>
      <c r="D1187" t="s">
        <v>7</v>
      </c>
      <c r="E1187" t="s">
        <v>8</v>
      </c>
      <c r="F1187">
        <v>2</v>
      </c>
      <c r="G1187">
        <v>1</v>
      </c>
      <c r="H1187" s="2">
        <v>26.86</v>
      </c>
      <c r="I1187" s="2">
        <v>37.5</v>
      </c>
      <c r="J1187" s="2">
        <v>172</v>
      </c>
      <c r="N1187" s="3" t="s">
        <v>25</v>
      </c>
    </row>
    <row r="1188" spans="1:14" x14ac:dyDescent="0.2">
      <c r="A1188">
        <v>27</v>
      </c>
      <c r="B1188">
        <v>2</v>
      </c>
      <c r="C1188" s="1">
        <v>43335</v>
      </c>
      <c r="D1188" t="s">
        <v>7</v>
      </c>
      <c r="E1188" t="s">
        <v>8</v>
      </c>
      <c r="F1188">
        <v>2</v>
      </c>
      <c r="G1188">
        <v>2</v>
      </c>
      <c r="H1188" s="2">
        <v>20.29</v>
      </c>
      <c r="I1188" s="2">
        <v>37.200000000000003</v>
      </c>
      <c r="J1188" s="2">
        <v>120</v>
      </c>
      <c r="N1188" s="3" t="s">
        <v>25</v>
      </c>
    </row>
    <row r="1189" spans="1:14" x14ac:dyDescent="0.2">
      <c r="A1189">
        <v>28</v>
      </c>
      <c r="B1189">
        <v>2</v>
      </c>
      <c r="C1189" s="1">
        <v>43335</v>
      </c>
      <c r="D1189" t="s">
        <v>7</v>
      </c>
      <c r="E1189" t="s">
        <v>8</v>
      </c>
      <c r="F1189">
        <v>2</v>
      </c>
      <c r="G1189">
        <v>3</v>
      </c>
      <c r="H1189" s="2">
        <v>20.32</v>
      </c>
      <c r="I1189" s="2">
        <v>38.299999999999997</v>
      </c>
      <c r="J1189" s="2">
        <v>154</v>
      </c>
      <c r="N1189" s="3" t="s">
        <v>25</v>
      </c>
    </row>
    <row r="1190" spans="1:14" x14ac:dyDescent="0.2">
      <c r="A1190">
        <v>29</v>
      </c>
      <c r="B1190">
        <v>2</v>
      </c>
      <c r="C1190" s="1">
        <v>43335</v>
      </c>
      <c r="D1190" t="s">
        <v>7</v>
      </c>
      <c r="E1190" t="s">
        <v>8</v>
      </c>
      <c r="F1190">
        <v>2</v>
      </c>
      <c r="G1190">
        <v>4</v>
      </c>
      <c r="H1190" s="2">
        <v>19.75</v>
      </c>
      <c r="I1190" s="2">
        <v>37.299999999999997</v>
      </c>
      <c r="J1190" s="2">
        <v>150</v>
      </c>
      <c r="N1190" s="3" t="s">
        <v>25</v>
      </c>
    </row>
    <row r="1191" spans="1:14" x14ac:dyDescent="0.2">
      <c r="A1191">
        <v>30</v>
      </c>
      <c r="B1191">
        <v>2</v>
      </c>
      <c r="C1191" s="1">
        <v>43335</v>
      </c>
      <c r="D1191" t="s">
        <v>7</v>
      </c>
      <c r="E1191" t="s">
        <v>8</v>
      </c>
      <c r="F1191">
        <v>2</v>
      </c>
      <c r="G1191">
        <v>5</v>
      </c>
      <c r="H1191" s="2">
        <v>23.56</v>
      </c>
      <c r="I1191" s="2">
        <v>37.299999999999997</v>
      </c>
      <c r="J1191" s="2">
        <v>146</v>
      </c>
      <c r="N1191" s="3" t="s">
        <v>25</v>
      </c>
    </row>
    <row r="1192" spans="1:14" x14ac:dyDescent="0.2">
      <c r="A1192">
        <v>1</v>
      </c>
      <c r="B1192">
        <v>3</v>
      </c>
      <c r="C1192" s="1">
        <v>43335</v>
      </c>
      <c r="D1192" t="s">
        <v>7</v>
      </c>
      <c r="E1192" t="s">
        <v>9</v>
      </c>
      <c r="F1192">
        <v>1</v>
      </c>
      <c r="G1192">
        <v>1</v>
      </c>
      <c r="H1192" s="2">
        <v>19.940000000000001</v>
      </c>
      <c r="I1192" s="2">
        <v>37.700000000000003</v>
      </c>
      <c r="J1192" s="2">
        <v>144</v>
      </c>
      <c r="N1192" s="3" t="s">
        <v>25</v>
      </c>
    </row>
    <row r="1193" spans="1:14" x14ac:dyDescent="0.2">
      <c r="A1193">
        <v>2</v>
      </c>
      <c r="B1193">
        <v>3</v>
      </c>
      <c r="C1193" s="1">
        <v>43335</v>
      </c>
      <c r="D1193" t="s">
        <v>7</v>
      </c>
      <c r="E1193" t="s">
        <v>9</v>
      </c>
      <c r="F1193">
        <v>1</v>
      </c>
      <c r="G1193">
        <v>2</v>
      </c>
      <c r="H1193" s="2">
        <v>19.38</v>
      </c>
      <c r="I1193" s="2">
        <v>37.799999999999997</v>
      </c>
      <c r="J1193" s="2">
        <v>158</v>
      </c>
      <c r="N1193" s="3" t="s">
        <v>25</v>
      </c>
    </row>
    <row r="1194" spans="1:14" x14ac:dyDescent="0.2">
      <c r="A1194">
        <v>3</v>
      </c>
      <c r="B1194">
        <v>3</v>
      </c>
      <c r="C1194" s="1">
        <v>43335</v>
      </c>
      <c r="D1194" t="s">
        <v>7</v>
      </c>
      <c r="E1194" t="s">
        <v>9</v>
      </c>
      <c r="F1194">
        <v>1</v>
      </c>
      <c r="G1194">
        <v>3</v>
      </c>
      <c r="H1194" s="2">
        <v>19.03</v>
      </c>
      <c r="I1194" s="2">
        <v>37.700000000000003</v>
      </c>
      <c r="J1194" s="2">
        <v>170</v>
      </c>
      <c r="N1194" s="3" t="s">
        <v>25</v>
      </c>
    </row>
    <row r="1195" spans="1:14" x14ac:dyDescent="0.2">
      <c r="A1195">
        <v>4</v>
      </c>
      <c r="B1195">
        <v>3</v>
      </c>
      <c r="C1195" s="1">
        <v>43335</v>
      </c>
      <c r="D1195" t="s">
        <v>7</v>
      </c>
      <c r="E1195" t="s">
        <v>9</v>
      </c>
      <c r="F1195">
        <v>1</v>
      </c>
      <c r="G1195">
        <v>4</v>
      </c>
      <c r="H1195" s="2">
        <v>21.21</v>
      </c>
      <c r="I1195" s="2">
        <v>37.799999999999997</v>
      </c>
      <c r="J1195" s="2">
        <v>173</v>
      </c>
      <c r="N1195" s="3" t="s">
        <v>25</v>
      </c>
    </row>
    <row r="1196" spans="1:14" x14ac:dyDescent="0.2">
      <c r="A1196">
        <v>5</v>
      </c>
      <c r="B1196">
        <v>3</v>
      </c>
      <c r="C1196" s="1">
        <v>43335</v>
      </c>
      <c r="D1196" t="s">
        <v>7</v>
      </c>
      <c r="E1196" t="s">
        <v>9</v>
      </c>
      <c r="F1196">
        <v>1</v>
      </c>
      <c r="G1196">
        <v>5</v>
      </c>
      <c r="H1196" s="2">
        <v>22.13</v>
      </c>
      <c r="I1196" s="2">
        <v>37.4</v>
      </c>
      <c r="J1196" s="2">
        <v>128</v>
      </c>
      <c r="N1196" s="3" t="s">
        <v>25</v>
      </c>
    </row>
    <row r="1197" spans="1:14" x14ac:dyDescent="0.2">
      <c r="A1197">
        <v>6</v>
      </c>
      <c r="B1197">
        <v>3</v>
      </c>
      <c r="C1197" s="1">
        <v>43335</v>
      </c>
      <c r="D1197" t="s">
        <v>7</v>
      </c>
      <c r="E1197" t="s">
        <v>9</v>
      </c>
      <c r="F1197">
        <v>2</v>
      </c>
      <c r="G1197">
        <v>1</v>
      </c>
      <c r="H1197" s="2">
        <v>19.23</v>
      </c>
      <c r="I1197" s="2">
        <v>37.799999999999997</v>
      </c>
      <c r="J1197" s="2">
        <v>184</v>
      </c>
      <c r="N1197" s="3" t="s">
        <v>25</v>
      </c>
    </row>
    <row r="1198" spans="1:14" x14ac:dyDescent="0.2">
      <c r="A1198">
        <v>7</v>
      </c>
      <c r="B1198">
        <v>3</v>
      </c>
      <c r="C1198" s="1">
        <v>43335</v>
      </c>
      <c r="D1198" t="s">
        <v>7</v>
      </c>
      <c r="E1198" t="s">
        <v>9</v>
      </c>
      <c r="F1198">
        <v>2</v>
      </c>
      <c r="G1198">
        <v>2</v>
      </c>
      <c r="H1198" s="2">
        <v>20.12</v>
      </c>
      <c r="I1198" s="2">
        <v>37.5</v>
      </c>
      <c r="J1198" s="2">
        <v>191</v>
      </c>
      <c r="N1198" s="3" t="s">
        <v>25</v>
      </c>
    </row>
    <row r="1199" spans="1:14" x14ac:dyDescent="0.2">
      <c r="A1199">
        <v>8</v>
      </c>
      <c r="B1199">
        <v>3</v>
      </c>
      <c r="C1199" s="1">
        <v>43335</v>
      </c>
      <c r="D1199" t="s">
        <v>7</v>
      </c>
      <c r="E1199" t="s">
        <v>9</v>
      </c>
      <c r="F1199">
        <v>2</v>
      </c>
      <c r="G1199">
        <v>3</v>
      </c>
      <c r="H1199" s="2">
        <v>19.239999999999998</v>
      </c>
      <c r="I1199" s="2">
        <v>36.6</v>
      </c>
      <c r="J1199" s="2">
        <v>181</v>
      </c>
      <c r="N1199" s="3" t="s">
        <v>25</v>
      </c>
    </row>
    <row r="1200" spans="1:14" x14ac:dyDescent="0.2">
      <c r="A1200">
        <v>9</v>
      </c>
      <c r="B1200">
        <v>3</v>
      </c>
      <c r="C1200" s="1">
        <v>43335</v>
      </c>
      <c r="D1200" t="s">
        <v>7</v>
      </c>
      <c r="E1200" t="s">
        <v>9</v>
      </c>
      <c r="F1200">
        <v>2</v>
      </c>
      <c r="G1200">
        <v>4</v>
      </c>
      <c r="H1200" s="2">
        <v>18.239999999999998</v>
      </c>
      <c r="I1200" s="2">
        <v>38.299999999999997</v>
      </c>
      <c r="J1200" s="2">
        <v>167</v>
      </c>
      <c r="N1200" s="3" t="s">
        <v>25</v>
      </c>
    </row>
    <row r="1201" spans="1:14" x14ac:dyDescent="0.2">
      <c r="A1201">
        <v>10</v>
      </c>
      <c r="B1201">
        <v>3</v>
      </c>
      <c r="C1201" s="1">
        <v>43335</v>
      </c>
      <c r="D1201" t="s">
        <v>7</v>
      </c>
      <c r="E1201" t="s">
        <v>9</v>
      </c>
      <c r="F1201">
        <v>2</v>
      </c>
      <c r="G1201">
        <v>5</v>
      </c>
      <c r="H1201" s="2">
        <v>20.079999999999998</v>
      </c>
      <c r="I1201" s="2">
        <v>38.200000000000003</v>
      </c>
      <c r="J1201" s="2">
        <v>216</v>
      </c>
      <c r="N1201" s="3" t="s">
        <v>25</v>
      </c>
    </row>
    <row r="1202" spans="1:14" x14ac:dyDescent="0.2">
      <c r="A1202">
        <v>11</v>
      </c>
      <c r="B1202">
        <v>3</v>
      </c>
      <c r="C1202" s="1">
        <v>43335</v>
      </c>
      <c r="D1202" t="s">
        <v>7</v>
      </c>
      <c r="E1202" t="s">
        <v>9</v>
      </c>
      <c r="F1202">
        <v>3</v>
      </c>
      <c r="G1202">
        <v>1</v>
      </c>
      <c r="H1202" s="2">
        <v>18.29</v>
      </c>
      <c r="I1202" s="2">
        <v>38.1</v>
      </c>
      <c r="J1202" s="2">
        <v>159</v>
      </c>
      <c r="N1202" s="3" t="s">
        <v>25</v>
      </c>
    </row>
    <row r="1203" spans="1:14" x14ac:dyDescent="0.2">
      <c r="A1203">
        <v>12</v>
      </c>
      <c r="B1203">
        <v>3</v>
      </c>
      <c r="C1203" s="1">
        <v>43335</v>
      </c>
      <c r="D1203" t="s">
        <v>7</v>
      </c>
      <c r="E1203" t="s">
        <v>9</v>
      </c>
      <c r="F1203">
        <v>3</v>
      </c>
      <c r="G1203">
        <v>2</v>
      </c>
      <c r="H1203" s="2">
        <v>18.75</v>
      </c>
      <c r="I1203" s="2">
        <v>38</v>
      </c>
      <c r="J1203" s="2">
        <v>167</v>
      </c>
      <c r="N1203" s="3" t="s">
        <v>25</v>
      </c>
    </row>
    <row r="1204" spans="1:14" x14ac:dyDescent="0.2">
      <c r="A1204">
        <v>13</v>
      </c>
      <c r="B1204">
        <v>3</v>
      </c>
      <c r="C1204" s="1">
        <v>43335</v>
      </c>
      <c r="D1204" t="s">
        <v>7</v>
      </c>
      <c r="E1204" t="s">
        <v>9</v>
      </c>
      <c r="F1204">
        <v>3</v>
      </c>
      <c r="G1204">
        <v>3</v>
      </c>
      <c r="H1204" s="2">
        <v>22.03</v>
      </c>
      <c r="I1204" s="2">
        <v>38.1</v>
      </c>
      <c r="N1204" s="3" t="s">
        <v>25</v>
      </c>
    </row>
    <row r="1205" spans="1:14" x14ac:dyDescent="0.2">
      <c r="A1205">
        <v>14</v>
      </c>
      <c r="B1205">
        <v>3</v>
      </c>
      <c r="C1205" s="1">
        <v>43335</v>
      </c>
      <c r="D1205" t="s">
        <v>7</v>
      </c>
      <c r="E1205" t="s">
        <v>9</v>
      </c>
      <c r="F1205">
        <v>3</v>
      </c>
      <c r="G1205">
        <v>4</v>
      </c>
      <c r="H1205" s="2">
        <v>18.7</v>
      </c>
      <c r="I1205" s="2">
        <v>36.700000000000003</v>
      </c>
      <c r="J1205" s="2">
        <v>130</v>
      </c>
      <c r="N1205" s="3" t="s">
        <v>25</v>
      </c>
    </row>
    <row r="1206" spans="1:14" x14ac:dyDescent="0.2">
      <c r="A1206">
        <v>15</v>
      </c>
      <c r="B1206">
        <v>3</v>
      </c>
      <c r="C1206" s="1">
        <v>43335</v>
      </c>
      <c r="D1206" t="s">
        <v>7</v>
      </c>
      <c r="E1206" t="s">
        <v>9</v>
      </c>
      <c r="F1206">
        <v>3</v>
      </c>
      <c r="G1206">
        <v>5</v>
      </c>
      <c r="H1206" s="2">
        <v>18.989999999999998</v>
      </c>
      <c r="I1206" s="2">
        <v>37.700000000000003</v>
      </c>
      <c r="J1206" s="2">
        <v>133</v>
      </c>
      <c r="N1206" s="3" t="s">
        <v>25</v>
      </c>
    </row>
    <row r="1207" spans="1:14" x14ac:dyDescent="0.2">
      <c r="A1207">
        <v>16</v>
      </c>
      <c r="B1207">
        <v>3</v>
      </c>
      <c r="C1207" s="1">
        <v>43335</v>
      </c>
      <c r="D1207" t="s">
        <v>7</v>
      </c>
      <c r="E1207" t="s">
        <v>9</v>
      </c>
      <c r="F1207">
        <v>4</v>
      </c>
      <c r="G1207">
        <v>1</v>
      </c>
      <c r="H1207" s="2">
        <v>20.03</v>
      </c>
      <c r="I1207" s="2">
        <v>37.1</v>
      </c>
      <c r="J1207" s="2">
        <v>145</v>
      </c>
      <c r="N1207" s="3" t="s">
        <v>25</v>
      </c>
    </row>
    <row r="1208" spans="1:14" x14ac:dyDescent="0.2">
      <c r="A1208">
        <v>17</v>
      </c>
      <c r="B1208">
        <v>3</v>
      </c>
      <c r="C1208" s="1">
        <v>43335</v>
      </c>
      <c r="D1208" t="s">
        <v>7</v>
      </c>
      <c r="E1208" t="s">
        <v>9</v>
      </c>
      <c r="F1208">
        <v>4</v>
      </c>
      <c r="G1208">
        <v>2</v>
      </c>
      <c r="H1208" s="2">
        <v>17.739999999999998</v>
      </c>
      <c r="I1208" s="2">
        <v>37.1</v>
      </c>
      <c r="J1208" s="2">
        <v>133</v>
      </c>
      <c r="N1208" s="3" t="s">
        <v>25</v>
      </c>
    </row>
    <row r="1209" spans="1:14" x14ac:dyDescent="0.2">
      <c r="A1209">
        <v>18</v>
      </c>
      <c r="B1209">
        <v>3</v>
      </c>
      <c r="C1209" s="1">
        <v>43335</v>
      </c>
      <c r="D1209" t="s">
        <v>7</v>
      </c>
      <c r="E1209" t="s">
        <v>9</v>
      </c>
      <c r="F1209">
        <v>4</v>
      </c>
      <c r="G1209">
        <v>3</v>
      </c>
      <c r="H1209" s="2">
        <v>19.43</v>
      </c>
      <c r="I1209" s="2">
        <v>37.799999999999997</v>
      </c>
      <c r="J1209" s="2">
        <v>176</v>
      </c>
      <c r="N1209" s="3" t="s">
        <v>25</v>
      </c>
    </row>
    <row r="1210" spans="1:14" x14ac:dyDescent="0.2">
      <c r="A1210">
        <v>19</v>
      </c>
      <c r="B1210">
        <v>3</v>
      </c>
      <c r="C1210" s="1">
        <v>43335</v>
      </c>
      <c r="D1210" t="s">
        <v>7</v>
      </c>
      <c r="E1210" t="s">
        <v>9</v>
      </c>
      <c r="F1210">
        <v>4</v>
      </c>
      <c r="G1210">
        <v>4</v>
      </c>
      <c r="H1210" s="2">
        <v>19.05</v>
      </c>
      <c r="I1210" s="2">
        <v>36.9</v>
      </c>
      <c r="J1210" s="2">
        <v>129</v>
      </c>
      <c r="N1210" s="3" t="s">
        <v>25</v>
      </c>
    </row>
    <row r="1211" spans="1:14" x14ac:dyDescent="0.2">
      <c r="A1211">
        <v>20</v>
      </c>
      <c r="B1211">
        <v>3</v>
      </c>
      <c r="C1211" s="1">
        <v>43335</v>
      </c>
      <c r="D1211" t="s">
        <v>7</v>
      </c>
      <c r="E1211" t="s">
        <v>9</v>
      </c>
      <c r="F1211">
        <v>4</v>
      </c>
      <c r="G1211">
        <v>5</v>
      </c>
      <c r="H1211" s="2">
        <v>19.579999999999998</v>
      </c>
      <c r="I1211" s="2">
        <v>38</v>
      </c>
      <c r="J1211" s="2">
        <v>185</v>
      </c>
      <c r="N1211" s="3" t="s">
        <v>25</v>
      </c>
    </row>
    <row r="1212" spans="1:14" x14ac:dyDescent="0.2">
      <c r="A1212">
        <v>21</v>
      </c>
      <c r="B1212">
        <v>3</v>
      </c>
      <c r="C1212" s="1">
        <v>43335</v>
      </c>
      <c r="D1212" t="s">
        <v>7</v>
      </c>
      <c r="E1212" t="s">
        <v>8</v>
      </c>
      <c r="F1212">
        <v>1</v>
      </c>
      <c r="G1212">
        <v>1</v>
      </c>
      <c r="H1212" s="2">
        <v>21.54</v>
      </c>
      <c r="I1212" s="2">
        <v>38</v>
      </c>
      <c r="J1212" s="2">
        <v>154</v>
      </c>
      <c r="N1212" s="3" t="s">
        <v>25</v>
      </c>
    </row>
    <row r="1213" spans="1:14" x14ac:dyDescent="0.2">
      <c r="A1213">
        <v>22</v>
      </c>
      <c r="B1213">
        <v>3</v>
      </c>
      <c r="C1213" s="1">
        <v>43335</v>
      </c>
      <c r="D1213" t="s">
        <v>7</v>
      </c>
      <c r="E1213" t="s">
        <v>8</v>
      </c>
      <c r="F1213">
        <v>1</v>
      </c>
      <c r="G1213">
        <v>2</v>
      </c>
      <c r="H1213" s="2">
        <v>18.899999999999999</v>
      </c>
      <c r="I1213" s="2">
        <v>36.799999999999997</v>
      </c>
      <c r="J1213" s="2">
        <v>110</v>
      </c>
      <c r="N1213" s="3" t="s">
        <v>25</v>
      </c>
    </row>
    <row r="1214" spans="1:14" x14ac:dyDescent="0.2">
      <c r="A1214">
        <v>23</v>
      </c>
      <c r="B1214">
        <v>3</v>
      </c>
      <c r="C1214" s="1">
        <v>43335</v>
      </c>
      <c r="D1214" t="s">
        <v>7</v>
      </c>
      <c r="E1214" t="s">
        <v>8</v>
      </c>
      <c r="F1214">
        <v>1</v>
      </c>
      <c r="G1214">
        <v>3</v>
      </c>
      <c r="H1214" s="2">
        <v>20.100000000000001</v>
      </c>
      <c r="I1214" s="2">
        <v>37.200000000000003</v>
      </c>
      <c r="J1214" s="2">
        <v>141</v>
      </c>
      <c r="N1214" s="3" t="s">
        <v>25</v>
      </c>
    </row>
    <row r="1215" spans="1:14" x14ac:dyDescent="0.2">
      <c r="A1215">
        <v>24</v>
      </c>
      <c r="B1215">
        <v>3</v>
      </c>
      <c r="C1215" s="1">
        <v>43335</v>
      </c>
      <c r="D1215" t="s">
        <v>7</v>
      </c>
      <c r="E1215" t="s">
        <v>8</v>
      </c>
      <c r="F1215">
        <v>1</v>
      </c>
      <c r="G1215">
        <v>4</v>
      </c>
      <c r="H1215" s="2">
        <v>18.47</v>
      </c>
      <c r="I1215" s="2">
        <v>36.700000000000003</v>
      </c>
      <c r="J1215" s="2">
        <v>139</v>
      </c>
      <c r="N1215" s="3" t="s">
        <v>25</v>
      </c>
    </row>
    <row r="1216" spans="1:14" x14ac:dyDescent="0.2">
      <c r="A1216">
        <v>25</v>
      </c>
      <c r="B1216">
        <v>3</v>
      </c>
      <c r="C1216" s="1">
        <v>43335</v>
      </c>
      <c r="D1216" t="s">
        <v>7</v>
      </c>
      <c r="E1216" t="s">
        <v>8</v>
      </c>
      <c r="F1216">
        <v>1</v>
      </c>
      <c r="G1216">
        <v>5</v>
      </c>
      <c r="H1216" s="2">
        <v>20.7</v>
      </c>
      <c r="I1216" s="2">
        <v>37.4</v>
      </c>
      <c r="J1216" s="2">
        <v>162</v>
      </c>
      <c r="N1216" s="3" t="s">
        <v>25</v>
      </c>
    </row>
    <row r="1217" spans="1:14" x14ac:dyDescent="0.2">
      <c r="A1217">
        <v>26</v>
      </c>
      <c r="B1217">
        <v>3</v>
      </c>
      <c r="C1217" s="1">
        <v>43335</v>
      </c>
      <c r="D1217" t="s">
        <v>7</v>
      </c>
      <c r="E1217" t="s">
        <v>8</v>
      </c>
      <c r="F1217">
        <v>2</v>
      </c>
      <c r="G1217">
        <v>1</v>
      </c>
      <c r="H1217" s="2">
        <v>21.74</v>
      </c>
      <c r="I1217" s="2">
        <v>37.1</v>
      </c>
      <c r="J1217" s="2">
        <v>183</v>
      </c>
      <c r="N1217" s="3" t="s">
        <v>25</v>
      </c>
    </row>
    <row r="1218" spans="1:14" x14ac:dyDescent="0.2">
      <c r="A1218">
        <v>27</v>
      </c>
      <c r="B1218">
        <v>3</v>
      </c>
      <c r="C1218" s="1">
        <v>43335</v>
      </c>
      <c r="D1218" t="s">
        <v>7</v>
      </c>
      <c r="E1218" t="s">
        <v>8</v>
      </c>
      <c r="F1218">
        <v>2</v>
      </c>
      <c r="G1218">
        <v>2</v>
      </c>
      <c r="H1218" s="2">
        <v>18.989999999999998</v>
      </c>
      <c r="I1218" s="2">
        <v>37.6</v>
      </c>
      <c r="J1218" s="2">
        <v>160</v>
      </c>
      <c r="N1218" s="3" t="s">
        <v>25</v>
      </c>
    </row>
    <row r="1219" spans="1:14" x14ac:dyDescent="0.2">
      <c r="A1219">
        <v>28</v>
      </c>
      <c r="B1219">
        <v>3</v>
      </c>
      <c r="C1219" s="1">
        <v>43335</v>
      </c>
      <c r="D1219" t="s">
        <v>7</v>
      </c>
      <c r="E1219" t="s">
        <v>8</v>
      </c>
      <c r="F1219">
        <v>2</v>
      </c>
      <c r="G1219">
        <v>3</v>
      </c>
      <c r="H1219" s="2">
        <v>22.82</v>
      </c>
      <c r="I1219" s="2">
        <v>36.799999999999997</v>
      </c>
      <c r="J1219" s="2">
        <v>149</v>
      </c>
      <c r="N1219" s="3" t="s">
        <v>25</v>
      </c>
    </row>
    <row r="1220" spans="1:14" x14ac:dyDescent="0.2">
      <c r="A1220">
        <v>29</v>
      </c>
      <c r="B1220">
        <v>3</v>
      </c>
      <c r="C1220" s="1">
        <v>43335</v>
      </c>
      <c r="D1220" t="s">
        <v>7</v>
      </c>
      <c r="E1220" t="s">
        <v>8</v>
      </c>
      <c r="F1220">
        <v>2</v>
      </c>
      <c r="G1220">
        <v>4</v>
      </c>
      <c r="H1220" s="2">
        <v>19.07</v>
      </c>
      <c r="I1220" s="2">
        <v>37.1</v>
      </c>
      <c r="J1220" s="2">
        <v>149</v>
      </c>
      <c r="N1220" s="3" t="s">
        <v>25</v>
      </c>
    </row>
    <row r="1221" spans="1:14" x14ac:dyDescent="0.2">
      <c r="A1221">
        <v>30</v>
      </c>
      <c r="B1221">
        <v>3</v>
      </c>
      <c r="C1221" s="1">
        <v>43335</v>
      </c>
      <c r="D1221" t="s">
        <v>7</v>
      </c>
      <c r="E1221" t="s">
        <v>8</v>
      </c>
      <c r="F1221">
        <v>2</v>
      </c>
      <c r="G1221">
        <v>5</v>
      </c>
      <c r="H1221" s="2">
        <v>20.2</v>
      </c>
      <c r="I1221" s="2">
        <v>37.5</v>
      </c>
      <c r="J1221" s="2">
        <v>139</v>
      </c>
      <c r="N1221" s="3" t="s">
        <v>25</v>
      </c>
    </row>
    <row r="1222" spans="1:14" x14ac:dyDescent="0.2">
      <c r="A1222">
        <v>1</v>
      </c>
      <c r="B1222">
        <v>1</v>
      </c>
      <c r="C1222" s="1">
        <v>43336</v>
      </c>
      <c r="D1222" t="s">
        <v>6</v>
      </c>
      <c r="E1222" t="s">
        <v>9</v>
      </c>
      <c r="F1222">
        <v>1</v>
      </c>
      <c r="G1222">
        <v>1</v>
      </c>
      <c r="H1222" s="2">
        <v>25.83</v>
      </c>
      <c r="I1222">
        <v>36.1</v>
      </c>
      <c r="J1222" s="2">
        <v>148</v>
      </c>
      <c r="K1222"/>
      <c r="L1222"/>
      <c r="M1222"/>
      <c r="N1222" t="s">
        <v>28</v>
      </c>
    </row>
    <row r="1223" spans="1:14" x14ac:dyDescent="0.2">
      <c r="A1223">
        <v>2</v>
      </c>
      <c r="B1223">
        <v>1</v>
      </c>
      <c r="C1223" s="1">
        <v>43336</v>
      </c>
      <c r="D1223" t="s">
        <v>6</v>
      </c>
      <c r="E1223" t="s">
        <v>9</v>
      </c>
      <c r="F1223">
        <v>2</v>
      </c>
      <c r="G1223">
        <v>1</v>
      </c>
      <c r="H1223" s="2">
        <v>26.03</v>
      </c>
      <c r="I1223">
        <v>36.299999999999997</v>
      </c>
      <c r="J1223" s="2">
        <v>183</v>
      </c>
      <c r="K1223"/>
      <c r="L1223"/>
      <c r="M1223"/>
      <c r="N1223" t="s">
        <v>28</v>
      </c>
    </row>
    <row r="1224" spans="1:14" x14ac:dyDescent="0.2">
      <c r="A1224">
        <v>3</v>
      </c>
      <c r="B1224">
        <v>1</v>
      </c>
      <c r="C1224" s="1">
        <v>43336</v>
      </c>
      <c r="D1224" t="s">
        <v>6</v>
      </c>
      <c r="E1224" t="s">
        <v>9</v>
      </c>
      <c r="F1224">
        <v>3</v>
      </c>
      <c r="G1224">
        <v>1</v>
      </c>
      <c r="H1224" s="2">
        <v>24.26</v>
      </c>
      <c r="I1224" s="2">
        <v>36.700000000000003</v>
      </c>
      <c r="J1224" s="2">
        <v>209</v>
      </c>
      <c r="K1224"/>
      <c r="L1224"/>
      <c r="M1224"/>
      <c r="N1224" t="s">
        <v>28</v>
      </c>
    </row>
    <row r="1225" spans="1:14" x14ac:dyDescent="0.2">
      <c r="A1225">
        <v>4</v>
      </c>
      <c r="B1225">
        <v>1</v>
      </c>
      <c r="C1225" s="1">
        <v>43336</v>
      </c>
      <c r="D1225" t="s">
        <v>6</v>
      </c>
      <c r="E1225" t="s">
        <v>9</v>
      </c>
      <c r="F1225">
        <v>4</v>
      </c>
      <c r="G1225">
        <v>1</v>
      </c>
      <c r="H1225" s="2">
        <v>25.08</v>
      </c>
      <c r="I1225" s="2">
        <v>36.299999999999997</v>
      </c>
      <c r="J1225" s="2">
        <v>126</v>
      </c>
      <c r="K1225"/>
      <c r="L1225"/>
      <c r="M1225"/>
      <c r="N1225" t="s">
        <v>28</v>
      </c>
    </row>
    <row r="1226" spans="1:14" x14ac:dyDescent="0.2">
      <c r="A1226">
        <v>5</v>
      </c>
      <c r="B1226">
        <v>1</v>
      </c>
      <c r="C1226" s="1">
        <v>43336</v>
      </c>
      <c r="D1226" t="s">
        <v>6</v>
      </c>
      <c r="E1226" t="s">
        <v>9</v>
      </c>
      <c r="F1226">
        <v>5</v>
      </c>
      <c r="G1226">
        <v>1</v>
      </c>
      <c r="H1226" s="2">
        <v>26.78</v>
      </c>
      <c r="I1226" s="2">
        <v>37.1</v>
      </c>
      <c r="J1226" s="2">
        <v>169</v>
      </c>
      <c r="K1226"/>
      <c r="L1226"/>
      <c r="M1226"/>
      <c r="N1226" t="s">
        <v>28</v>
      </c>
    </row>
    <row r="1227" spans="1:14" x14ac:dyDescent="0.2">
      <c r="A1227">
        <v>6</v>
      </c>
      <c r="B1227">
        <v>1</v>
      </c>
      <c r="C1227" s="1">
        <v>43336</v>
      </c>
      <c r="D1227" t="s">
        <v>6</v>
      </c>
      <c r="E1227" t="s">
        <v>9</v>
      </c>
      <c r="F1227">
        <v>6</v>
      </c>
      <c r="G1227">
        <v>1</v>
      </c>
      <c r="H1227" s="2">
        <v>25.67</v>
      </c>
      <c r="I1227" s="2">
        <v>36.5</v>
      </c>
      <c r="J1227" s="2">
        <v>181</v>
      </c>
      <c r="K1227"/>
      <c r="L1227"/>
      <c r="M1227"/>
      <c r="N1227" t="s">
        <v>28</v>
      </c>
    </row>
    <row r="1228" spans="1:14" x14ac:dyDescent="0.2">
      <c r="A1228">
        <v>7</v>
      </c>
      <c r="B1228">
        <v>1</v>
      </c>
      <c r="C1228" s="1">
        <v>43336</v>
      </c>
      <c r="D1228" t="s">
        <v>6</v>
      </c>
      <c r="E1228" t="s">
        <v>9</v>
      </c>
      <c r="F1228">
        <v>7</v>
      </c>
      <c r="G1228">
        <v>1</v>
      </c>
      <c r="H1228" s="2">
        <v>24.65</v>
      </c>
      <c r="I1228" s="2">
        <v>34.9</v>
      </c>
      <c r="J1228" s="2">
        <v>212</v>
      </c>
      <c r="K1228"/>
      <c r="L1228"/>
      <c r="M1228"/>
      <c r="N1228" t="s">
        <v>28</v>
      </c>
    </row>
    <row r="1229" spans="1:14" x14ac:dyDescent="0.2">
      <c r="A1229">
        <v>8</v>
      </c>
      <c r="B1229">
        <v>1</v>
      </c>
      <c r="C1229" s="1">
        <v>43336</v>
      </c>
      <c r="D1229" t="s">
        <v>6</v>
      </c>
      <c r="E1229" t="s">
        <v>9</v>
      </c>
      <c r="F1229">
        <v>8</v>
      </c>
      <c r="G1229">
        <v>1</v>
      </c>
      <c r="H1229" s="2">
        <v>21.69</v>
      </c>
      <c r="I1229" s="2">
        <v>34.4</v>
      </c>
      <c r="J1229" s="2">
        <v>114</v>
      </c>
      <c r="K1229"/>
      <c r="L1229"/>
      <c r="M1229"/>
      <c r="N1229" t="s">
        <v>28</v>
      </c>
    </row>
    <row r="1230" spans="1:14" x14ac:dyDescent="0.2">
      <c r="A1230">
        <v>9</v>
      </c>
      <c r="B1230">
        <v>1</v>
      </c>
      <c r="C1230" s="1">
        <v>43336</v>
      </c>
      <c r="D1230" t="s">
        <v>6</v>
      </c>
      <c r="E1230" t="s">
        <v>8</v>
      </c>
      <c r="F1230">
        <v>1</v>
      </c>
      <c r="G1230">
        <v>1</v>
      </c>
      <c r="H1230" s="2">
        <v>26.82</v>
      </c>
      <c r="I1230" s="2">
        <v>36.5</v>
      </c>
      <c r="J1230" s="2">
        <v>149</v>
      </c>
      <c r="K1230"/>
      <c r="L1230"/>
      <c r="M1230"/>
      <c r="N1230" t="s">
        <v>28</v>
      </c>
    </row>
    <row r="1231" spans="1:14" x14ac:dyDescent="0.2">
      <c r="A1231">
        <v>10</v>
      </c>
      <c r="B1231">
        <v>1</v>
      </c>
      <c r="C1231" s="1">
        <v>43336</v>
      </c>
      <c r="D1231" t="s">
        <v>6</v>
      </c>
      <c r="E1231" t="s">
        <v>8</v>
      </c>
      <c r="F1231">
        <v>2</v>
      </c>
      <c r="G1231">
        <v>1</v>
      </c>
      <c r="H1231" s="2">
        <v>24.69</v>
      </c>
      <c r="I1231" s="2">
        <v>36</v>
      </c>
      <c r="J1231" s="2">
        <v>158</v>
      </c>
      <c r="K1231"/>
      <c r="L1231"/>
      <c r="M1231"/>
      <c r="N1231" t="s">
        <v>28</v>
      </c>
    </row>
    <row r="1232" spans="1:14" x14ac:dyDescent="0.2">
      <c r="A1232">
        <v>11</v>
      </c>
      <c r="B1232">
        <v>1</v>
      </c>
      <c r="C1232" s="1">
        <v>43336</v>
      </c>
      <c r="D1232" t="s">
        <v>6</v>
      </c>
      <c r="E1232" t="s">
        <v>8</v>
      </c>
      <c r="F1232">
        <v>3</v>
      </c>
      <c r="G1232">
        <v>1</v>
      </c>
      <c r="H1232" s="2">
        <v>25.62</v>
      </c>
      <c r="I1232" s="2">
        <v>36.299999999999997</v>
      </c>
      <c r="J1232" s="2">
        <v>157</v>
      </c>
      <c r="K1232"/>
      <c r="L1232"/>
      <c r="M1232"/>
      <c r="N1232" t="s">
        <v>28</v>
      </c>
    </row>
    <row r="1233" spans="1:16" x14ac:dyDescent="0.2">
      <c r="A1233">
        <v>12</v>
      </c>
      <c r="B1233">
        <v>1</v>
      </c>
      <c r="C1233" s="1">
        <v>43336</v>
      </c>
      <c r="D1233" t="s">
        <v>6</v>
      </c>
      <c r="E1233" t="s">
        <v>8</v>
      </c>
      <c r="F1233">
        <v>4</v>
      </c>
      <c r="G1233">
        <v>1</v>
      </c>
      <c r="H1233" s="2">
        <v>19.68</v>
      </c>
      <c r="I1233" s="2">
        <v>37</v>
      </c>
      <c r="J1233" s="2">
        <v>174</v>
      </c>
      <c r="K1233"/>
      <c r="L1233"/>
      <c r="M1233"/>
      <c r="N1233" t="s">
        <v>28</v>
      </c>
    </row>
    <row r="1234" spans="1:16" x14ac:dyDescent="0.2">
      <c r="A1234">
        <v>13</v>
      </c>
      <c r="B1234">
        <v>1</v>
      </c>
      <c r="C1234" s="1">
        <v>43336</v>
      </c>
      <c r="D1234" t="s">
        <v>6</v>
      </c>
      <c r="E1234" t="s">
        <v>8</v>
      </c>
      <c r="F1234">
        <v>5</v>
      </c>
      <c r="G1234">
        <v>1</v>
      </c>
      <c r="H1234" s="2">
        <v>25.69</v>
      </c>
      <c r="I1234" s="2">
        <v>36.700000000000003</v>
      </c>
      <c r="J1234" s="2">
        <v>155</v>
      </c>
      <c r="K1234"/>
      <c r="L1234"/>
      <c r="M1234"/>
      <c r="N1234" t="s">
        <v>28</v>
      </c>
    </row>
    <row r="1235" spans="1:16" x14ac:dyDescent="0.2">
      <c r="A1235">
        <v>14</v>
      </c>
      <c r="B1235">
        <v>1</v>
      </c>
      <c r="C1235" s="1">
        <v>43336</v>
      </c>
      <c r="D1235" t="s">
        <v>6</v>
      </c>
      <c r="E1235" t="s">
        <v>8</v>
      </c>
      <c r="F1235">
        <v>6</v>
      </c>
      <c r="G1235">
        <v>1</v>
      </c>
      <c r="H1235" s="2">
        <v>22.87</v>
      </c>
      <c r="I1235" s="2">
        <v>35.700000000000003</v>
      </c>
      <c r="J1235" s="2">
        <v>173</v>
      </c>
      <c r="K1235"/>
      <c r="L1235"/>
      <c r="M1235"/>
      <c r="N1235" t="s">
        <v>28</v>
      </c>
    </row>
    <row r="1236" spans="1:16" x14ac:dyDescent="0.2">
      <c r="A1236">
        <v>15</v>
      </c>
      <c r="B1236">
        <v>1</v>
      </c>
      <c r="C1236" s="1">
        <v>43336</v>
      </c>
      <c r="D1236" t="s">
        <v>6</v>
      </c>
      <c r="E1236" t="s">
        <v>8</v>
      </c>
      <c r="F1236">
        <v>7</v>
      </c>
      <c r="G1236">
        <v>1</v>
      </c>
      <c r="H1236" s="2">
        <v>25.48</v>
      </c>
      <c r="I1236" s="2">
        <v>36.700000000000003</v>
      </c>
      <c r="J1236" s="2">
        <v>217</v>
      </c>
      <c r="K1236"/>
      <c r="L1236"/>
      <c r="M1236"/>
      <c r="N1236" t="s">
        <v>28</v>
      </c>
    </row>
    <row r="1237" spans="1:16" customFormat="1" x14ac:dyDescent="0.2">
      <c r="A1237">
        <v>1</v>
      </c>
      <c r="B1237">
        <v>2</v>
      </c>
      <c r="C1237" s="1">
        <v>43342</v>
      </c>
      <c r="D1237" t="s">
        <v>6</v>
      </c>
      <c r="E1237" t="s">
        <v>9</v>
      </c>
      <c r="F1237">
        <v>1</v>
      </c>
      <c r="G1237">
        <v>1</v>
      </c>
      <c r="H1237" s="2">
        <v>27.82</v>
      </c>
      <c r="I1237" s="2">
        <v>36.700000000000003</v>
      </c>
      <c r="J1237" s="2">
        <v>154</v>
      </c>
      <c r="N1237" t="s">
        <v>25</v>
      </c>
      <c r="P1237" s="3"/>
    </row>
    <row r="1238" spans="1:16" customFormat="1" x14ac:dyDescent="0.2">
      <c r="A1238">
        <v>2</v>
      </c>
      <c r="B1238">
        <v>2</v>
      </c>
      <c r="C1238" s="1">
        <v>43342</v>
      </c>
      <c r="D1238" t="s">
        <v>6</v>
      </c>
      <c r="E1238" t="s">
        <v>9</v>
      </c>
      <c r="F1238">
        <v>1</v>
      </c>
      <c r="G1238">
        <v>2</v>
      </c>
      <c r="H1238" s="2">
        <v>31.84</v>
      </c>
      <c r="I1238" s="2">
        <v>37</v>
      </c>
      <c r="J1238" s="2">
        <v>207</v>
      </c>
      <c r="N1238" t="s">
        <v>25</v>
      </c>
      <c r="P1238" s="3"/>
    </row>
    <row r="1239" spans="1:16" customFormat="1" x14ac:dyDescent="0.2">
      <c r="A1239">
        <v>3</v>
      </c>
      <c r="B1239">
        <v>2</v>
      </c>
      <c r="C1239" s="1">
        <v>43342</v>
      </c>
      <c r="D1239" t="s">
        <v>6</v>
      </c>
      <c r="E1239" t="s">
        <v>9</v>
      </c>
      <c r="F1239">
        <v>1</v>
      </c>
      <c r="G1239">
        <v>3</v>
      </c>
      <c r="H1239" s="2">
        <v>26.85</v>
      </c>
      <c r="I1239" s="2">
        <v>37</v>
      </c>
      <c r="J1239" s="2">
        <v>181</v>
      </c>
      <c r="N1239" t="s">
        <v>25</v>
      </c>
      <c r="P1239" s="3"/>
    </row>
    <row r="1240" spans="1:16" customFormat="1" x14ac:dyDescent="0.2">
      <c r="A1240">
        <v>4</v>
      </c>
      <c r="B1240">
        <v>2</v>
      </c>
      <c r="C1240" s="1">
        <v>43342</v>
      </c>
      <c r="D1240" t="s">
        <v>6</v>
      </c>
      <c r="E1240" t="s">
        <v>9</v>
      </c>
      <c r="F1240">
        <v>1</v>
      </c>
      <c r="G1240">
        <v>4</v>
      </c>
      <c r="H1240" s="2">
        <v>30.27</v>
      </c>
      <c r="I1240" s="2">
        <v>36.299999999999997</v>
      </c>
      <c r="J1240" s="2">
        <v>138</v>
      </c>
      <c r="N1240" t="s">
        <v>25</v>
      </c>
      <c r="P1240" s="3"/>
    </row>
    <row r="1241" spans="1:16" customFormat="1" x14ac:dyDescent="0.2">
      <c r="A1241">
        <v>5</v>
      </c>
      <c r="B1241">
        <v>2</v>
      </c>
      <c r="C1241" s="1">
        <v>43342</v>
      </c>
      <c r="D1241" t="s">
        <v>6</v>
      </c>
      <c r="E1241" t="s">
        <v>9</v>
      </c>
      <c r="F1241">
        <v>1</v>
      </c>
      <c r="G1241">
        <v>5</v>
      </c>
      <c r="H1241" s="2">
        <v>22.48</v>
      </c>
      <c r="I1241" s="2">
        <v>37.6</v>
      </c>
      <c r="J1241" s="2">
        <v>181</v>
      </c>
      <c r="N1241" t="s">
        <v>25</v>
      </c>
      <c r="P1241" s="3"/>
    </row>
    <row r="1242" spans="1:16" customFormat="1" x14ac:dyDescent="0.2">
      <c r="A1242">
        <v>6</v>
      </c>
      <c r="B1242">
        <v>2</v>
      </c>
      <c r="C1242" s="1">
        <v>43342</v>
      </c>
      <c r="D1242" t="s">
        <v>6</v>
      </c>
      <c r="E1242" t="s">
        <v>9</v>
      </c>
      <c r="F1242">
        <v>2</v>
      </c>
      <c r="G1242">
        <v>1</v>
      </c>
      <c r="H1242" s="2">
        <v>28.02</v>
      </c>
      <c r="I1242" s="2">
        <v>37</v>
      </c>
      <c r="J1242" s="2">
        <v>167</v>
      </c>
      <c r="N1242" t="s">
        <v>25</v>
      </c>
      <c r="P1242" s="3"/>
    </row>
    <row r="1243" spans="1:16" customFormat="1" x14ac:dyDescent="0.2">
      <c r="A1243">
        <v>7</v>
      </c>
      <c r="B1243">
        <v>2</v>
      </c>
      <c r="C1243" s="1">
        <v>43342</v>
      </c>
      <c r="D1243" t="s">
        <v>6</v>
      </c>
      <c r="E1243" t="s">
        <v>9</v>
      </c>
      <c r="F1243">
        <v>2</v>
      </c>
      <c r="G1243">
        <v>2</v>
      </c>
      <c r="H1243" s="2">
        <v>24.63</v>
      </c>
      <c r="I1243" s="2">
        <v>37.299999999999997</v>
      </c>
      <c r="J1243" s="2">
        <v>197</v>
      </c>
      <c r="N1243" t="s">
        <v>25</v>
      </c>
      <c r="P1243" s="3"/>
    </row>
    <row r="1244" spans="1:16" customFormat="1" x14ac:dyDescent="0.2">
      <c r="A1244">
        <v>8</v>
      </c>
      <c r="B1244">
        <v>2</v>
      </c>
      <c r="C1244" s="1">
        <v>43342</v>
      </c>
      <c r="D1244" t="s">
        <v>6</v>
      </c>
      <c r="E1244" t="s">
        <v>9</v>
      </c>
      <c r="F1244">
        <v>2</v>
      </c>
      <c r="G1244">
        <v>3</v>
      </c>
      <c r="H1244" s="2">
        <v>26.58</v>
      </c>
      <c r="I1244" s="2">
        <v>37.299999999999997</v>
      </c>
      <c r="J1244" s="2">
        <v>176</v>
      </c>
      <c r="N1244" t="s">
        <v>25</v>
      </c>
      <c r="P1244" s="3"/>
    </row>
    <row r="1245" spans="1:16" customFormat="1" x14ac:dyDescent="0.2">
      <c r="A1245">
        <v>9</v>
      </c>
      <c r="B1245">
        <v>2</v>
      </c>
      <c r="C1245" s="1">
        <v>43342</v>
      </c>
      <c r="D1245" t="s">
        <v>6</v>
      </c>
      <c r="E1245" t="s">
        <v>9</v>
      </c>
      <c r="F1245">
        <v>2</v>
      </c>
      <c r="G1245">
        <v>4</v>
      </c>
      <c r="H1245" s="2">
        <v>26.12</v>
      </c>
      <c r="I1245" s="2">
        <v>36.700000000000003</v>
      </c>
      <c r="J1245" s="2">
        <v>149</v>
      </c>
      <c r="N1245" t="s">
        <v>25</v>
      </c>
      <c r="P1245" s="3"/>
    </row>
    <row r="1246" spans="1:16" customFormat="1" x14ac:dyDescent="0.2">
      <c r="A1246">
        <v>10</v>
      </c>
      <c r="B1246">
        <v>2</v>
      </c>
      <c r="C1246" s="1">
        <v>43342</v>
      </c>
      <c r="D1246" t="s">
        <v>6</v>
      </c>
      <c r="E1246" t="s">
        <v>9</v>
      </c>
      <c r="F1246">
        <v>2</v>
      </c>
      <c r="G1246">
        <v>5</v>
      </c>
      <c r="H1246" s="2">
        <v>26.3</v>
      </c>
      <c r="I1246" s="2">
        <v>37.4</v>
      </c>
      <c r="J1246" s="2">
        <v>159</v>
      </c>
      <c r="N1246" t="s">
        <v>25</v>
      </c>
    </row>
    <row r="1247" spans="1:16" customFormat="1" x14ac:dyDescent="0.2">
      <c r="A1247">
        <v>11</v>
      </c>
      <c r="B1247">
        <v>2</v>
      </c>
      <c r="C1247" s="1">
        <v>43342</v>
      </c>
      <c r="D1247" t="s">
        <v>6</v>
      </c>
      <c r="E1247" t="s">
        <v>9</v>
      </c>
      <c r="F1247">
        <v>3</v>
      </c>
      <c r="G1247">
        <v>1</v>
      </c>
      <c r="H1247" s="2">
        <v>28.13</v>
      </c>
      <c r="I1247" s="2">
        <v>36.5</v>
      </c>
      <c r="J1247" s="2">
        <v>177</v>
      </c>
      <c r="N1247" t="s">
        <v>25</v>
      </c>
    </row>
    <row r="1248" spans="1:16" customFormat="1" x14ac:dyDescent="0.2">
      <c r="A1248">
        <v>12</v>
      </c>
      <c r="B1248">
        <v>2</v>
      </c>
      <c r="C1248" s="1">
        <v>43342</v>
      </c>
      <c r="D1248" t="s">
        <v>6</v>
      </c>
      <c r="E1248" t="s">
        <v>9</v>
      </c>
      <c r="F1248">
        <v>3</v>
      </c>
      <c r="G1248">
        <v>2</v>
      </c>
      <c r="H1248" s="2">
        <v>31.78</v>
      </c>
      <c r="I1248" s="2">
        <v>37.299999999999997</v>
      </c>
      <c r="J1248" s="2">
        <v>230</v>
      </c>
      <c r="N1248" t="s">
        <v>25</v>
      </c>
    </row>
    <row r="1249" spans="1:14" customFormat="1" x14ac:dyDescent="0.2">
      <c r="A1249">
        <v>13</v>
      </c>
      <c r="B1249">
        <v>2</v>
      </c>
      <c r="C1249" s="1">
        <v>43342</v>
      </c>
      <c r="D1249" t="s">
        <v>6</v>
      </c>
      <c r="E1249" t="s">
        <v>9</v>
      </c>
      <c r="F1249">
        <v>3</v>
      </c>
      <c r="G1249">
        <v>3</v>
      </c>
      <c r="H1249" s="2">
        <v>35.659999999999997</v>
      </c>
      <c r="I1249" s="2">
        <v>36</v>
      </c>
      <c r="J1249" s="2">
        <v>152</v>
      </c>
      <c r="N1249" t="s">
        <v>25</v>
      </c>
    </row>
    <row r="1250" spans="1:14" customFormat="1" x14ac:dyDescent="0.2">
      <c r="A1250">
        <v>14</v>
      </c>
      <c r="B1250">
        <v>2</v>
      </c>
      <c r="C1250" s="1">
        <v>43342</v>
      </c>
      <c r="D1250" t="s">
        <v>6</v>
      </c>
      <c r="E1250" t="s">
        <v>9</v>
      </c>
      <c r="F1250">
        <v>3</v>
      </c>
      <c r="G1250">
        <v>4</v>
      </c>
      <c r="H1250" s="2">
        <v>31.13</v>
      </c>
      <c r="I1250" s="2">
        <v>37</v>
      </c>
      <c r="J1250" s="2">
        <v>129</v>
      </c>
      <c r="N1250" t="s">
        <v>25</v>
      </c>
    </row>
    <row r="1251" spans="1:14" customFormat="1" x14ac:dyDescent="0.2">
      <c r="A1251">
        <v>15</v>
      </c>
      <c r="B1251">
        <v>2</v>
      </c>
      <c r="C1251" s="1">
        <v>43342</v>
      </c>
      <c r="D1251" t="s">
        <v>6</v>
      </c>
      <c r="E1251" t="s">
        <v>9</v>
      </c>
      <c r="F1251">
        <v>3</v>
      </c>
      <c r="G1251">
        <v>5</v>
      </c>
      <c r="H1251" s="2">
        <v>22.91</v>
      </c>
      <c r="I1251" s="2">
        <v>37.6</v>
      </c>
      <c r="J1251" s="2">
        <v>221</v>
      </c>
      <c r="N1251" t="s">
        <v>25</v>
      </c>
    </row>
    <row r="1252" spans="1:14" customFormat="1" x14ac:dyDescent="0.2">
      <c r="A1252">
        <v>16</v>
      </c>
      <c r="B1252">
        <v>2</v>
      </c>
      <c r="C1252" s="1">
        <v>43342</v>
      </c>
      <c r="D1252" t="s">
        <v>6</v>
      </c>
      <c r="E1252" t="s">
        <v>9</v>
      </c>
      <c r="F1252">
        <v>4</v>
      </c>
      <c r="G1252">
        <v>1</v>
      </c>
      <c r="H1252" s="2">
        <v>29.16</v>
      </c>
      <c r="I1252" s="2">
        <v>36.9</v>
      </c>
      <c r="J1252" s="2">
        <v>159</v>
      </c>
      <c r="N1252" t="s">
        <v>25</v>
      </c>
    </row>
    <row r="1253" spans="1:14" customFormat="1" x14ac:dyDescent="0.2">
      <c r="A1253">
        <v>17</v>
      </c>
      <c r="B1253">
        <v>2</v>
      </c>
      <c r="C1253" s="1">
        <v>43342</v>
      </c>
      <c r="D1253" t="s">
        <v>6</v>
      </c>
      <c r="E1253" t="s">
        <v>9</v>
      </c>
      <c r="F1253">
        <v>4</v>
      </c>
      <c r="G1253">
        <v>2</v>
      </c>
      <c r="H1253" s="2">
        <v>27.26</v>
      </c>
      <c r="I1253" s="2">
        <v>37.4</v>
      </c>
      <c r="J1253" s="2">
        <v>209</v>
      </c>
      <c r="N1253" t="s">
        <v>25</v>
      </c>
    </row>
    <row r="1254" spans="1:14" customFormat="1" x14ac:dyDescent="0.2">
      <c r="A1254">
        <v>18</v>
      </c>
      <c r="B1254">
        <v>2</v>
      </c>
      <c r="C1254" s="1">
        <v>43342</v>
      </c>
      <c r="D1254" t="s">
        <v>6</v>
      </c>
      <c r="E1254" t="s">
        <v>9</v>
      </c>
      <c r="F1254">
        <v>4</v>
      </c>
      <c r="G1254">
        <v>3</v>
      </c>
      <c r="H1254" s="2">
        <v>26.38</v>
      </c>
      <c r="I1254" s="2">
        <v>37.6</v>
      </c>
      <c r="J1254" s="2">
        <v>217</v>
      </c>
      <c r="N1254" t="s">
        <v>25</v>
      </c>
    </row>
    <row r="1255" spans="1:14" customFormat="1" x14ac:dyDescent="0.2">
      <c r="A1255">
        <v>19</v>
      </c>
      <c r="B1255">
        <v>2</v>
      </c>
      <c r="C1255" s="1">
        <v>43342</v>
      </c>
      <c r="D1255" t="s">
        <v>6</v>
      </c>
      <c r="E1255" t="s">
        <v>9</v>
      </c>
      <c r="F1255">
        <v>4</v>
      </c>
      <c r="G1255">
        <v>4</v>
      </c>
      <c r="H1255" s="2">
        <v>29.68</v>
      </c>
      <c r="I1255" s="2">
        <v>36.6</v>
      </c>
      <c r="J1255" s="2">
        <v>143</v>
      </c>
      <c r="N1255" t="s">
        <v>25</v>
      </c>
    </row>
    <row r="1256" spans="1:14" customFormat="1" x14ac:dyDescent="0.2">
      <c r="A1256">
        <v>20</v>
      </c>
      <c r="B1256">
        <v>2</v>
      </c>
      <c r="C1256" s="1">
        <v>43342</v>
      </c>
      <c r="D1256" t="s">
        <v>6</v>
      </c>
      <c r="E1256" t="s">
        <v>9</v>
      </c>
      <c r="F1256">
        <v>4</v>
      </c>
      <c r="G1256">
        <v>5</v>
      </c>
      <c r="H1256" s="2">
        <v>30.41</v>
      </c>
      <c r="I1256" s="2">
        <v>37.200000000000003</v>
      </c>
      <c r="J1256" s="2">
        <v>233</v>
      </c>
      <c r="N1256" t="s">
        <v>25</v>
      </c>
    </row>
    <row r="1257" spans="1:14" customFormat="1" x14ac:dyDescent="0.2">
      <c r="A1257">
        <v>21</v>
      </c>
      <c r="B1257">
        <v>2</v>
      </c>
      <c r="C1257" s="1">
        <v>43342</v>
      </c>
      <c r="D1257" t="s">
        <v>6</v>
      </c>
      <c r="E1257" t="s">
        <v>8</v>
      </c>
      <c r="F1257">
        <v>1</v>
      </c>
      <c r="G1257">
        <v>1</v>
      </c>
      <c r="H1257" s="2">
        <v>23.56</v>
      </c>
      <c r="I1257" s="2">
        <v>37.1</v>
      </c>
      <c r="N1257" t="s">
        <v>25</v>
      </c>
    </row>
    <row r="1258" spans="1:14" customFormat="1" x14ac:dyDescent="0.2">
      <c r="A1258">
        <v>22</v>
      </c>
      <c r="B1258">
        <v>2</v>
      </c>
      <c r="C1258" s="1">
        <v>43342</v>
      </c>
      <c r="D1258" t="s">
        <v>6</v>
      </c>
      <c r="E1258" t="s">
        <v>8</v>
      </c>
      <c r="F1258">
        <v>1</v>
      </c>
      <c r="G1258">
        <v>2</v>
      </c>
      <c r="H1258" s="2">
        <v>28.25</v>
      </c>
      <c r="I1258" s="2">
        <v>36.9</v>
      </c>
      <c r="J1258" s="2">
        <v>149</v>
      </c>
      <c r="N1258" t="s">
        <v>25</v>
      </c>
    </row>
    <row r="1259" spans="1:14" customFormat="1" x14ac:dyDescent="0.2">
      <c r="A1259">
        <v>23</v>
      </c>
      <c r="B1259">
        <v>2</v>
      </c>
      <c r="C1259" s="1">
        <v>43342</v>
      </c>
      <c r="D1259" t="s">
        <v>6</v>
      </c>
      <c r="E1259" t="s">
        <v>8</v>
      </c>
      <c r="F1259">
        <v>1</v>
      </c>
      <c r="G1259">
        <v>3</v>
      </c>
      <c r="H1259" s="2">
        <v>26.98</v>
      </c>
      <c r="I1259" s="2">
        <v>36.799999999999997</v>
      </c>
      <c r="J1259" s="2">
        <v>181</v>
      </c>
      <c r="N1259" t="s">
        <v>25</v>
      </c>
    </row>
    <row r="1260" spans="1:14" customFormat="1" x14ac:dyDescent="0.2">
      <c r="A1260">
        <v>24</v>
      </c>
      <c r="B1260">
        <v>2</v>
      </c>
      <c r="C1260" s="1">
        <v>43342</v>
      </c>
      <c r="D1260" t="s">
        <v>6</v>
      </c>
      <c r="E1260" t="s">
        <v>8</v>
      </c>
      <c r="F1260">
        <v>1</v>
      </c>
      <c r="G1260">
        <v>4</v>
      </c>
      <c r="H1260" s="2">
        <v>23.34</v>
      </c>
      <c r="I1260" s="2">
        <v>36.799999999999997</v>
      </c>
      <c r="J1260" s="2">
        <v>172</v>
      </c>
      <c r="N1260" t="s">
        <v>25</v>
      </c>
    </row>
    <row r="1261" spans="1:14" customFormat="1" x14ac:dyDescent="0.2">
      <c r="A1261">
        <v>25</v>
      </c>
      <c r="B1261">
        <v>2</v>
      </c>
      <c r="C1261" s="1">
        <v>43342</v>
      </c>
      <c r="D1261" t="s">
        <v>6</v>
      </c>
      <c r="E1261" t="s">
        <v>8</v>
      </c>
      <c r="F1261">
        <v>1</v>
      </c>
      <c r="G1261">
        <v>5</v>
      </c>
      <c r="H1261" s="2">
        <v>23.67</v>
      </c>
      <c r="I1261" s="2">
        <v>35.9</v>
      </c>
      <c r="J1261" s="2">
        <v>128</v>
      </c>
      <c r="N1261" t="s">
        <v>25</v>
      </c>
    </row>
    <row r="1262" spans="1:14" customFormat="1" x14ac:dyDescent="0.2">
      <c r="A1262">
        <v>26</v>
      </c>
      <c r="B1262">
        <v>2</v>
      </c>
      <c r="C1262" s="1">
        <v>43342</v>
      </c>
      <c r="D1262" t="s">
        <v>6</v>
      </c>
      <c r="E1262" t="s">
        <v>8</v>
      </c>
      <c r="F1262">
        <v>2</v>
      </c>
      <c r="G1262">
        <v>1</v>
      </c>
      <c r="H1262" s="2">
        <v>19.86</v>
      </c>
      <c r="I1262" s="2">
        <v>36.299999999999997</v>
      </c>
      <c r="J1262" s="2">
        <v>126</v>
      </c>
      <c r="N1262" t="s">
        <v>25</v>
      </c>
    </row>
    <row r="1263" spans="1:14" customFormat="1" x14ac:dyDescent="0.2">
      <c r="A1263">
        <v>27</v>
      </c>
      <c r="B1263">
        <v>2</v>
      </c>
      <c r="C1263" s="1">
        <v>43342</v>
      </c>
      <c r="D1263" t="s">
        <v>6</v>
      </c>
      <c r="E1263" t="s">
        <v>8</v>
      </c>
      <c r="F1263">
        <v>2</v>
      </c>
      <c r="G1263">
        <v>2</v>
      </c>
      <c r="H1263" s="2">
        <v>21.12</v>
      </c>
      <c r="I1263" s="2">
        <v>36.700000000000003</v>
      </c>
      <c r="J1263" s="2">
        <v>151</v>
      </c>
      <c r="N1263" t="s">
        <v>25</v>
      </c>
    </row>
    <row r="1264" spans="1:14" customFormat="1" x14ac:dyDescent="0.2">
      <c r="A1264">
        <v>28</v>
      </c>
      <c r="B1264">
        <v>2</v>
      </c>
      <c r="C1264" s="1">
        <v>43342</v>
      </c>
      <c r="D1264" t="s">
        <v>6</v>
      </c>
      <c r="E1264" t="s">
        <v>8</v>
      </c>
      <c r="F1264">
        <v>2</v>
      </c>
      <c r="G1264">
        <v>3</v>
      </c>
      <c r="H1264" s="2">
        <v>23.82</v>
      </c>
      <c r="I1264" s="2">
        <v>36.4</v>
      </c>
      <c r="J1264" s="2">
        <v>185</v>
      </c>
      <c r="N1264" t="s">
        <v>25</v>
      </c>
    </row>
    <row r="1265" spans="1:14" customFormat="1" x14ac:dyDescent="0.2">
      <c r="A1265">
        <v>29</v>
      </c>
      <c r="B1265">
        <v>2</v>
      </c>
      <c r="C1265" s="1">
        <v>43342</v>
      </c>
      <c r="D1265" t="s">
        <v>6</v>
      </c>
      <c r="E1265" t="s">
        <v>8</v>
      </c>
      <c r="F1265">
        <v>2</v>
      </c>
      <c r="G1265">
        <v>4</v>
      </c>
      <c r="H1265" s="2">
        <v>20.88</v>
      </c>
      <c r="I1265" s="2">
        <v>37</v>
      </c>
      <c r="J1265" s="2">
        <v>134</v>
      </c>
      <c r="N1265" t="s">
        <v>25</v>
      </c>
    </row>
    <row r="1266" spans="1:14" customFormat="1" x14ac:dyDescent="0.2">
      <c r="A1266">
        <v>30</v>
      </c>
      <c r="B1266">
        <v>2</v>
      </c>
      <c r="C1266" s="1">
        <v>43342</v>
      </c>
      <c r="D1266" t="s">
        <v>6</v>
      </c>
      <c r="E1266" t="s">
        <v>8</v>
      </c>
      <c r="F1266">
        <v>2</v>
      </c>
      <c r="G1266">
        <v>5</v>
      </c>
      <c r="H1266" s="2">
        <v>21.85</v>
      </c>
      <c r="I1266" s="2">
        <v>37.200000000000003</v>
      </c>
      <c r="J1266" s="2">
        <v>127</v>
      </c>
      <c r="N1266" t="s">
        <v>25</v>
      </c>
    </row>
    <row r="1267" spans="1:14" customFormat="1" x14ac:dyDescent="0.2">
      <c r="A1267">
        <v>31</v>
      </c>
      <c r="B1267">
        <v>2</v>
      </c>
      <c r="C1267" s="1">
        <v>43342</v>
      </c>
      <c r="D1267" t="s">
        <v>6</v>
      </c>
      <c r="E1267" t="s">
        <v>8</v>
      </c>
      <c r="F1267">
        <v>3</v>
      </c>
      <c r="G1267">
        <v>1</v>
      </c>
      <c r="H1267" s="2">
        <v>21.51</v>
      </c>
      <c r="I1267" s="2">
        <v>36.4</v>
      </c>
      <c r="J1267" s="2">
        <v>125</v>
      </c>
      <c r="N1267" t="s">
        <v>25</v>
      </c>
    </row>
    <row r="1268" spans="1:14" customFormat="1" x14ac:dyDescent="0.2">
      <c r="A1268">
        <v>32</v>
      </c>
      <c r="B1268">
        <v>2</v>
      </c>
      <c r="C1268" s="1">
        <v>43342</v>
      </c>
      <c r="D1268" t="s">
        <v>6</v>
      </c>
      <c r="E1268" t="s">
        <v>8</v>
      </c>
      <c r="F1268">
        <v>3</v>
      </c>
      <c r="G1268">
        <v>2</v>
      </c>
      <c r="H1268" s="2">
        <v>26.03</v>
      </c>
      <c r="I1268" s="2">
        <v>36.700000000000003</v>
      </c>
      <c r="J1268" s="2">
        <v>160</v>
      </c>
      <c r="N1268" t="s">
        <v>25</v>
      </c>
    </row>
    <row r="1269" spans="1:14" customFormat="1" x14ac:dyDescent="0.2">
      <c r="A1269">
        <v>33</v>
      </c>
      <c r="B1269">
        <v>2</v>
      </c>
      <c r="C1269" s="1">
        <v>43342</v>
      </c>
      <c r="D1269" t="s">
        <v>6</v>
      </c>
      <c r="E1269" t="s">
        <v>8</v>
      </c>
      <c r="F1269">
        <v>3</v>
      </c>
      <c r="G1269">
        <v>3</v>
      </c>
      <c r="H1269" s="2">
        <v>23.04</v>
      </c>
      <c r="I1269" s="2">
        <v>36</v>
      </c>
      <c r="J1269" s="2">
        <v>94</v>
      </c>
      <c r="N1269" t="s">
        <v>25</v>
      </c>
    </row>
    <row r="1270" spans="1:14" customFormat="1" x14ac:dyDescent="0.2">
      <c r="A1270">
        <v>34</v>
      </c>
      <c r="B1270">
        <v>2</v>
      </c>
      <c r="C1270" s="1">
        <v>43342</v>
      </c>
      <c r="D1270" t="s">
        <v>6</v>
      </c>
      <c r="E1270" t="s">
        <v>8</v>
      </c>
      <c r="F1270">
        <v>3</v>
      </c>
      <c r="G1270">
        <v>4</v>
      </c>
      <c r="H1270" s="2">
        <v>21.42</v>
      </c>
      <c r="I1270" s="2">
        <v>36.6</v>
      </c>
      <c r="J1270" s="2">
        <v>149</v>
      </c>
      <c r="N1270" t="s">
        <v>25</v>
      </c>
    </row>
    <row r="1271" spans="1:14" customFormat="1" x14ac:dyDescent="0.2">
      <c r="A1271">
        <v>35</v>
      </c>
      <c r="B1271">
        <v>2</v>
      </c>
      <c r="C1271" s="1">
        <v>43342</v>
      </c>
      <c r="D1271" t="s">
        <v>6</v>
      </c>
      <c r="E1271" t="s">
        <v>8</v>
      </c>
      <c r="F1271">
        <v>3</v>
      </c>
      <c r="G1271">
        <v>5</v>
      </c>
      <c r="H1271" s="2">
        <v>22</v>
      </c>
      <c r="I1271" s="2">
        <v>36.4</v>
      </c>
      <c r="J1271" s="2">
        <v>135</v>
      </c>
      <c r="N1271" t="s">
        <v>25</v>
      </c>
    </row>
    <row r="1272" spans="1:14" customFormat="1" x14ac:dyDescent="0.2">
      <c r="A1272">
        <v>1</v>
      </c>
      <c r="B1272">
        <v>3</v>
      </c>
      <c r="C1272" s="1">
        <v>43342</v>
      </c>
      <c r="D1272" t="s">
        <v>6</v>
      </c>
      <c r="E1272" t="s">
        <v>9</v>
      </c>
      <c r="F1272">
        <v>1</v>
      </c>
      <c r="G1272">
        <v>1</v>
      </c>
      <c r="H1272" s="2">
        <v>27.37</v>
      </c>
      <c r="I1272" s="2">
        <v>37.5</v>
      </c>
      <c r="J1272" s="2">
        <v>218</v>
      </c>
      <c r="N1272" t="s">
        <v>25</v>
      </c>
    </row>
    <row r="1273" spans="1:14" customFormat="1" x14ac:dyDescent="0.2">
      <c r="A1273">
        <v>2</v>
      </c>
      <c r="B1273">
        <v>3</v>
      </c>
      <c r="C1273" s="1">
        <v>43342</v>
      </c>
      <c r="D1273" t="s">
        <v>6</v>
      </c>
      <c r="E1273" t="s">
        <v>9</v>
      </c>
      <c r="F1273">
        <v>1</v>
      </c>
      <c r="G1273">
        <v>2</v>
      </c>
      <c r="H1273" s="2">
        <v>26.48</v>
      </c>
      <c r="I1273" s="2">
        <v>36.9</v>
      </c>
      <c r="J1273" s="2">
        <v>179</v>
      </c>
      <c r="N1273" t="s">
        <v>25</v>
      </c>
    </row>
    <row r="1274" spans="1:14" customFormat="1" x14ac:dyDescent="0.2">
      <c r="A1274">
        <v>3</v>
      </c>
      <c r="B1274">
        <v>3</v>
      </c>
      <c r="C1274" s="1">
        <v>43342</v>
      </c>
      <c r="D1274" t="s">
        <v>6</v>
      </c>
      <c r="E1274" t="s">
        <v>9</v>
      </c>
      <c r="F1274">
        <v>1</v>
      </c>
      <c r="G1274">
        <v>3</v>
      </c>
      <c r="H1274" s="2">
        <v>22.39</v>
      </c>
      <c r="I1274" s="2">
        <v>36.9</v>
      </c>
      <c r="J1274" s="2">
        <v>195</v>
      </c>
      <c r="N1274" t="s">
        <v>25</v>
      </c>
    </row>
    <row r="1275" spans="1:14" customFormat="1" x14ac:dyDescent="0.2">
      <c r="A1275">
        <v>4</v>
      </c>
      <c r="B1275">
        <v>3</v>
      </c>
      <c r="C1275" s="1">
        <v>43342</v>
      </c>
      <c r="D1275" t="s">
        <v>6</v>
      </c>
      <c r="E1275" t="s">
        <v>9</v>
      </c>
      <c r="F1275">
        <v>1</v>
      </c>
      <c r="G1275">
        <v>4</v>
      </c>
      <c r="H1275" s="2">
        <v>29.57</v>
      </c>
      <c r="I1275" s="2">
        <v>37.5</v>
      </c>
      <c r="J1275" s="2">
        <v>200</v>
      </c>
      <c r="N1275" t="s">
        <v>25</v>
      </c>
    </row>
    <row r="1276" spans="1:14" customFormat="1" x14ac:dyDescent="0.2">
      <c r="A1276">
        <v>5</v>
      </c>
      <c r="B1276">
        <v>3</v>
      </c>
      <c r="C1276" s="1">
        <v>43342</v>
      </c>
      <c r="D1276" t="s">
        <v>6</v>
      </c>
      <c r="E1276" t="s">
        <v>9</v>
      </c>
      <c r="F1276">
        <v>1</v>
      </c>
      <c r="G1276">
        <v>5</v>
      </c>
      <c r="H1276" s="2">
        <v>26.77</v>
      </c>
      <c r="I1276" s="2">
        <v>37.4</v>
      </c>
      <c r="J1276" s="2">
        <v>214</v>
      </c>
      <c r="N1276" t="s">
        <v>25</v>
      </c>
    </row>
    <row r="1277" spans="1:14" customFormat="1" x14ac:dyDescent="0.2">
      <c r="A1277">
        <v>6</v>
      </c>
      <c r="B1277">
        <v>3</v>
      </c>
      <c r="C1277" s="1">
        <v>43342</v>
      </c>
      <c r="D1277" t="s">
        <v>6</v>
      </c>
      <c r="E1277" t="s">
        <v>9</v>
      </c>
      <c r="F1277">
        <v>2</v>
      </c>
      <c r="G1277">
        <v>1</v>
      </c>
      <c r="H1277" s="2">
        <v>25.32</v>
      </c>
      <c r="I1277" s="2">
        <v>37.299999999999997</v>
      </c>
      <c r="J1277" s="2">
        <v>229</v>
      </c>
      <c r="N1277" t="s">
        <v>25</v>
      </c>
    </row>
    <row r="1278" spans="1:14" customFormat="1" x14ac:dyDescent="0.2">
      <c r="A1278">
        <v>7</v>
      </c>
      <c r="B1278">
        <v>3</v>
      </c>
      <c r="C1278" s="1">
        <v>43342</v>
      </c>
      <c r="D1278" t="s">
        <v>6</v>
      </c>
      <c r="E1278" t="s">
        <v>9</v>
      </c>
      <c r="F1278">
        <v>2</v>
      </c>
      <c r="G1278">
        <v>2</v>
      </c>
      <c r="H1278" s="2">
        <v>22</v>
      </c>
      <c r="I1278" s="2">
        <v>36.299999999999997</v>
      </c>
      <c r="J1278" s="2">
        <v>164</v>
      </c>
      <c r="N1278" t="s">
        <v>25</v>
      </c>
    </row>
    <row r="1279" spans="1:14" customFormat="1" x14ac:dyDescent="0.2">
      <c r="A1279">
        <v>8</v>
      </c>
      <c r="B1279">
        <v>3</v>
      </c>
      <c r="C1279" s="1">
        <v>43342</v>
      </c>
      <c r="D1279" t="s">
        <v>6</v>
      </c>
      <c r="E1279" t="s">
        <v>9</v>
      </c>
      <c r="F1279">
        <v>2</v>
      </c>
      <c r="G1279">
        <v>3</v>
      </c>
      <c r="H1279" s="2">
        <v>23.61</v>
      </c>
      <c r="I1279" s="2">
        <v>36.799999999999997</v>
      </c>
      <c r="J1279" s="2">
        <v>183</v>
      </c>
      <c r="N1279" t="s">
        <v>25</v>
      </c>
    </row>
    <row r="1280" spans="1:14" customFormat="1" x14ac:dyDescent="0.2">
      <c r="A1280">
        <v>9</v>
      </c>
      <c r="B1280">
        <v>3</v>
      </c>
      <c r="C1280" s="1">
        <v>43342</v>
      </c>
      <c r="D1280" t="s">
        <v>6</v>
      </c>
      <c r="E1280" t="s">
        <v>9</v>
      </c>
      <c r="F1280">
        <v>2</v>
      </c>
      <c r="G1280">
        <v>4</v>
      </c>
      <c r="H1280" s="2">
        <v>29.04</v>
      </c>
      <c r="I1280" s="2">
        <v>36.700000000000003</v>
      </c>
      <c r="J1280" s="2">
        <v>162</v>
      </c>
      <c r="N1280" t="s">
        <v>25</v>
      </c>
    </row>
    <row r="1281" spans="1:14" customFormat="1" x14ac:dyDescent="0.2">
      <c r="A1281">
        <v>10</v>
      </c>
      <c r="B1281">
        <v>3</v>
      </c>
      <c r="C1281" s="1">
        <v>43342</v>
      </c>
      <c r="D1281" t="s">
        <v>6</v>
      </c>
      <c r="E1281" t="s">
        <v>9</v>
      </c>
      <c r="F1281">
        <v>2</v>
      </c>
      <c r="G1281">
        <v>5</v>
      </c>
      <c r="H1281" s="2">
        <v>36.5</v>
      </c>
      <c r="I1281" s="2">
        <v>36.9</v>
      </c>
      <c r="J1281" s="2">
        <v>188</v>
      </c>
      <c r="N1281" t="s">
        <v>25</v>
      </c>
    </row>
    <row r="1282" spans="1:14" customFormat="1" x14ac:dyDescent="0.2">
      <c r="A1282">
        <v>11</v>
      </c>
      <c r="B1282">
        <v>3</v>
      </c>
      <c r="C1282" s="1">
        <v>43342</v>
      </c>
      <c r="D1282" t="s">
        <v>6</v>
      </c>
      <c r="E1282" t="s">
        <v>9</v>
      </c>
      <c r="F1282">
        <v>3</v>
      </c>
      <c r="G1282">
        <v>1</v>
      </c>
      <c r="H1282" s="2">
        <v>27.58</v>
      </c>
      <c r="I1282" s="2">
        <v>36.9</v>
      </c>
      <c r="J1282" s="2">
        <v>211</v>
      </c>
      <c r="N1282" t="s">
        <v>25</v>
      </c>
    </row>
    <row r="1283" spans="1:14" customFormat="1" x14ac:dyDescent="0.2">
      <c r="A1283">
        <v>12</v>
      </c>
      <c r="B1283">
        <v>3</v>
      </c>
      <c r="C1283" s="1">
        <v>43342</v>
      </c>
      <c r="D1283" t="s">
        <v>6</v>
      </c>
      <c r="E1283" t="s">
        <v>9</v>
      </c>
      <c r="F1283">
        <v>3</v>
      </c>
      <c r="G1283">
        <v>2</v>
      </c>
      <c r="H1283" s="2">
        <v>24.93</v>
      </c>
      <c r="I1283" s="2">
        <v>36.299999999999997</v>
      </c>
      <c r="J1283" s="2">
        <v>192</v>
      </c>
      <c r="N1283" t="s">
        <v>25</v>
      </c>
    </row>
    <row r="1284" spans="1:14" customFormat="1" x14ac:dyDescent="0.2">
      <c r="A1284">
        <v>13</v>
      </c>
      <c r="B1284">
        <v>3</v>
      </c>
      <c r="C1284" s="1">
        <v>43342</v>
      </c>
      <c r="D1284" t="s">
        <v>6</v>
      </c>
      <c r="E1284" t="s">
        <v>9</v>
      </c>
      <c r="F1284">
        <v>3</v>
      </c>
      <c r="G1284">
        <v>3</v>
      </c>
      <c r="H1284" s="2">
        <v>29.37</v>
      </c>
      <c r="I1284" s="2">
        <v>36.6</v>
      </c>
      <c r="J1284" s="2">
        <v>168</v>
      </c>
      <c r="N1284" t="s">
        <v>25</v>
      </c>
    </row>
    <row r="1285" spans="1:14" customFormat="1" x14ac:dyDescent="0.2">
      <c r="A1285">
        <v>14</v>
      </c>
      <c r="B1285">
        <v>3</v>
      </c>
      <c r="C1285" s="1">
        <v>43342</v>
      </c>
      <c r="D1285" t="s">
        <v>6</v>
      </c>
      <c r="E1285" t="s">
        <v>9</v>
      </c>
      <c r="F1285">
        <v>3</v>
      </c>
      <c r="G1285">
        <v>4</v>
      </c>
      <c r="H1285" s="2">
        <v>24.2</v>
      </c>
      <c r="I1285" s="2">
        <v>37.200000000000003</v>
      </c>
      <c r="J1285" s="2">
        <v>206</v>
      </c>
      <c r="N1285" t="s">
        <v>25</v>
      </c>
    </row>
    <row r="1286" spans="1:14" customFormat="1" x14ac:dyDescent="0.2">
      <c r="A1286">
        <v>15</v>
      </c>
      <c r="B1286">
        <v>3</v>
      </c>
      <c r="C1286" s="1">
        <v>43342</v>
      </c>
      <c r="D1286" t="s">
        <v>6</v>
      </c>
      <c r="E1286" t="s">
        <v>9</v>
      </c>
      <c r="F1286">
        <v>3</v>
      </c>
      <c r="G1286">
        <v>5</v>
      </c>
      <c r="H1286" s="2">
        <v>28.01</v>
      </c>
      <c r="I1286" s="2">
        <v>36.799999999999997</v>
      </c>
      <c r="J1286" s="2">
        <v>207</v>
      </c>
      <c r="N1286" t="s">
        <v>25</v>
      </c>
    </row>
    <row r="1287" spans="1:14" customFormat="1" x14ac:dyDescent="0.2">
      <c r="A1287">
        <v>16</v>
      </c>
      <c r="B1287">
        <v>3</v>
      </c>
      <c r="C1287" s="1">
        <v>43342</v>
      </c>
      <c r="D1287" t="s">
        <v>6</v>
      </c>
      <c r="E1287" t="s">
        <v>9</v>
      </c>
      <c r="F1287">
        <v>4</v>
      </c>
      <c r="G1287">
        <v>1</v>
      </c>
      <c r="H1287" s="2">
        <v>24.58</v>
      </c>
      <c r="I1287" s="2">
        <v>37.1</v>
      </c>
      <c r="J1287" s="2">
        <v>212</v>
      </c>
      <c r="N1287" t="s">
        <v>25</v>
      </c>
    </row>
    <row r="1288" spans="1:14" customFormat="1" x14ac:dyDescent="0.2">
      <c r="A1288">
        <v>17</v>
      </c>
      <c r="B1288">
        <v>3</v>
      </c>
      <c r="C1288" s="1">
        <v>43342</v>
      </c>
      <c r="D1288" t="s">
        <v>6</v>
      </c>
      <c r="E1288" t="s">
        <v>9</v>
      </c>
      <c r="F1288">
        <v>4</v>
      </c>
      <c r="G1288">
        <v>2</v>
      </c>
      <c r="H1288" s="2">
        <v>28.8</v>
      </c>
      <c r="I1288" s="2">
        <v>36.9</v>
      </c>
      <c r="J1288" s="2">
        <v>202</v>
      </c>
      <c r="N1288" t="s">
        <v>25</v>
      </c>
    </row>
    <row r="1289" spans="1:14" customFormat="1" x14ac:dyDescent="0.2">
      <c r="A1289">
        <v>18</v>
      </c>
      <c r="B1289">
        <v>3</v>
      </c>
      <c r="C1289" s="1">
        <v>43342</v>
      </c>
      <c r="D1289" t="s">
        <v>6</v>
      </c>
      <c r="E1289" t="s">
        <v>9</v>
      </c>
      <c r="F1289">
        <v>4</v>
      </c>
      <c r="G1289">
        <v>3</v>
      </c>
      <c r="H1289" s="2">
        <v>26.78</v>
      </c>
      <c r="I1289" s="2">
        <v>37</v>
      </c>
      <c r="J1289" s="2">
        <v>215</v>
      </c>
      <c r="N1289" t="s">
        <v>25</v>
      </c>
    </row>
    <row r="1290" spans="1:14" customFormat="1" x14ac:dyDescent="0.2">
      <c r="A1290">
        <v>19</v>
      </c>
      <c r="B1290">
        <v>3</v>
      </c>
      <c r="C1290" s="1">
        <v>43342</v>
      </c>
      <c r="D1290" t="s">
        <v>6</v>
      </c>
      <c r="E1290" t="s">
        <v>9</v>
      </c>
      <c r="F1290">
        <v>4</v>
      </c>
      <c r="G1290">
        <v>4</v>
      </c>
      <c r="H1290" s="2">
        <v>23.05</v>
      </c>
      <c r="I1290" s="2">
        <v>37.200000000000003</v>
      </c>
      <c r="J1290" s="2">
        <v>208</v>
      </c>
      <c r="N1290" t="s">
        <v>25</v>
      </c>
    </row>
    <row r="1291" spans="1:14" customFormat="1" x14ac:dyDescent="0.2">
      <c r="A1291">
        <v>20</v>
      </c>
      <c r="B1291">
        <v>3</v>
      </c>
      <c r="C1291" s="1">
        <v>43342</v>
      </c>
      <c r="D1291" t="s">
        <v>6</v>
      </c>
      <c r="E1291" t="s">
        <v>9</v>
      </c>
      <c r="F1291">
        <v>4</v>
      </c>
      <c r="G1291">
        <v>5</v>
      </c>
      <c r="H1291" s="2">
        <v>27.18</v>
      </c>
      <c r="I1291" s="2">
        <v>37.1</v>
      </c>
      <c r="J1291" s="2">
        <v>214</v>
      </c>
      <c r="N1291" t="s">
        <v>25</v>
      </c>
    </row>
    <row r="1292" spans="1:14" customFormat="1" x14ac:dyDescent="0.2">
      <c r="A1292">
        <v>21</v>
      </c>
      <c r="B1292">
        <v>3</v>
      </c>
      <c r="C1292" s="1">
        <v>43342</v>
      </c>
      <c r="D1292" t="s">
        <v>6</v>
      </c>
      <c r="E1292" t="s">
        <v>8</v>
      </c>
      <c r="F1292">
        <v>1</v>
      </c>
      <c r="G1292">
        <v>1</v>
      </c>
      <c r="H1292" s="2">
        <v>23.2</v>
      </c>
      <c r="I1292" s="2">
        <v>36</v>
      </c>
      <c r="N1292" t="s">
        <v>25</v>
      </c>
    </row>
    <row r="1293" spans="1:14" customFormat="1" x14ac:dyDescent="0.2">
      <c r="A1293">
        <v>22</v>
      </c>
      <c r="B1293">
        <v>3</v>
      </c>
      <c r="C1293" s="1">
        <v>43342</v>
      </c>
      <c r="D1293" t="s">
        <v>6</v>
      </c>
      <c r="E1293" t="s">
        <v>8</v>
      </c>
      <c r="F1293">
        <v>1</v>
      </c>
      <c r="G1293">
        <v>2</v>
      </c>
      <c r="H1293" s="2">
        <v>20.260000000000002</v>
      </c>
      <c r="I1293" s="2">
        <v>36.6</v>
      </c>
      <c r="J1293" s="2">
        <v>132</v>
      </c>
      <c r="N1293" t="s">
        <v>25</v>
      </c>
    </row>
    <row r="1294" spans="1:14" customFormat="1" x14ac:dyDescent="0.2">
      <c r="A1294">
        <v>23</v>
      </c>
      <c r="B1294">
        <v>3</v>
      </c>
      <c r="C1294" s="1">
        <v>43342</v>
      </c>
      <c r="D1294" t="s">
        <v>6</v>
      </c>
      <c r="E1294" t="s">
        <v>8</v>
      </c>
      <c r="F1294">
        <v>1</v>
      </c>
      <c r="G1294">
        <v>3</v>
      </c>
      <c r="H1294" s="2">
        <v>22.59</v>
      </c>
      <c r="I1294" s="2">
        <v>36.5</v>
      </c>
      <c r="J1294" s="2">
        <v>143</v>
      </c>
      <c r="N1294" t="s">
        <v>25</v>
      </c>
    </row>
    <row r="1295" spans="1:14" customFormat="1" x14ac:dyDescent="0.2">
      <c r="A1295">
        <v>24</v>
      </c>
      <c r="B1295">
        <v>3</v>
      </c>
      <c r="C1295" s="1">
        <v>43342</v>
      </c>
      <c r="D1295" t="s">
        <v>6</v>
      </c>
      <c r="E1295" t="s">
        <v>8</v>
      </c>
      <c r="F1295">
        <v>1</v>
      </c>
      <c r="G1295">
        <v>4</v>
      </c>
      <c r="H1295" s="2">
        <v>20.09</v>
      </c>
      <c r="I1295" s="2">
        <v>35.700000000000003</v>
      </c>
      <c r="J1295" s="2">
        <v>113</v>
      </c>
      <c r="N1295" t="s">
        <v>25</v>
      </c>
    </row>
    <row r="1296" spans="1:14" customFormat="1" x14ac:dyDescent="0.2">
      <c r="A1296">
        <v>25</v>
      </c>
      <c r="B1296">
        <v>3</v>
      </c>
      <c r="C1296" s="1">
        <v>43342</v>
      </c>
      <c r="D1296" t="s">
        <v>6</v>
      </c>
      <c r="E1296" t="s">
        <v>8</v>
      </c>
      <c r="F1296">
        <v>1</v>
      </c>
      <c r="G1296">
        <v>5</v>
      </c>
      <c r="H1296" s="2">
        <v>22.43</v>
      </c>
      <c r="I1296" s="2">
        <v>36.6</v>
      </c>
      <c r="J1296" s="2">
        <v>115</v>
      </c>
      <c r="N1296" t="s">
        <v>25</v>
      </c>
    </row>
    <row r="1297" spans="1:14" customFormat="1" x14ac:dyDescent="0.2">
      <c r="A1297">
        <v>26</v>
      </c>
      <c r="B1297">
        <v>3</v>
      </c>
      <c r="C1297" s="1">
        <v>43342</v>
      </c>
      <c r="D1297" t="s">
        <v>6</v>
      </c>
      <c r="E1297" t="s">
        <v>8</v>
      </c>
      <c r="F1297">
        <v>2</v>
      </c>
      <c r="G1297">
        <v>1</v>
      </c>
      <c r="H1297" s="2">
        <v>21.13</v>
      </c>
      <c r="I1297" s="2">
        <v>36.799999999999997</v>
      </c>
      <c r="J1297" s="2">
        <v>188</v>
      </c>
      <c r="N1297" t="s">
        <v>25</v>
      </c>
    </row>
    <row r="1298" spans="1:14" customFormat="1" x14ac:dyDescent="0.2">
      <c r="A1298">
        <v>27</v>
      </c>
      <c r="B1298">
        <v>3</v>
      </c>
      <c r="C1298" s="1">
        <v>43342</v>
      </c>
      <c r="D1298" t="s">
        <v>6</v>
      </c>
      <c r="E1298" t="s">
        <v>8</v>
      </c>
      <c r="F1298">
        <v>2</v>
      </c>
      <c r="G1298">
        <v>2</v>
      </c>
      <c r="H1298" s="2">
        <v>23.28</v>
      </c>
      <c r="I1298" s="2">
        <v>36.299999999999997</v>
      </c>
      <c r="J1298" s="2">
        <v>144</v>
      </c>
      <c r="N1298" t="s">
        <v>25</v>
      </c>
    </row>
    <row r="1299" spans="1:14" customFormat="1" x14ac:dyDescent="0.2">
      <c r="A1299">
        <v>28</v>
      </c>
      <c r="B1299">
        <v>3</v>
      </c>
      <c r="C1299" s="1">
        <v>43342</v>
      </c>
      <c r="D1299" t="s">
        <v>6</v>
      </c>
      <c r="E1299" t="s">
        <v>8</v>
      </c>
      <c r="F1299">
        <v>2</v>
      </c>
      <c r="G1299">
        <v>3</v>
      </c>
      <c r="H1299" s="2">
        <v>19.75</v>
      </c>
      <c r="I1299" s="2">
        <v>37</v>
      </c>
      <c r="J1299" s="2">
        <v>136</v>
      </c>
      <c r="N1299" t="s">
        <v>25</v>
      </c>
    </row>
    <row r="1300" spans="1:14" customFormat="1" x14ac:dyDescent="0.2">
      <c r="A1300">
        <v>29</v>
      </c>
      <c r="B1300">
        <v>3</v>
      </c>
      <c r="C1300" s="1">
        <v>43342</v>
      </c>
      <c r="D1300" t="s">
        <v>6</v>
      </c>
      <c r="E1300" t="s">
        <v>8</v>
      </c>
      <c r="F1300">
        <v>2</v>
      </c>
      <c r="G1300">
        <v>4</v>
      </c>
      <c r="H1300" s="2">
        <v>19.87</v>
      </c>
      <c r="I1300" s="2">
        <v>36.6</v>
      </c>
      <c r="J1300" s="2">
        <v>137</v>
      </c>
      <c r="N1300" t="s">
        <v>25</v>
      </c>
    </row>
    <row r="1301" spans="1:14" customFormat="1" x14ac:dyDescent="0.2">
      <c r="A1301">
        <v>30</v>
      </c>
      <c r="B1301">
        <v>3</v>
      </c>
      <c r="C1301" s="1">
        <v>43342</v>
      </c>
      <c r="D1301" t="s">
        <v>6</v>
      </c>
      <c r="E1301" t="s">
        <v>8</v>
      </c>
      <c r="F1301">
        <v>2</v>
      </c>
      <c r="G1301">
        <v>5</v>
      </c>
      <c r="H1301" s="2">
        <v>25.6</v>
      </c>
      <c r="I1301" s="2">
        <v>36.5</v>
      </c>
      <c r="J1301" s="2">
        <v>156</v>
      </c>
      <c r="N1301" t="s">
        <v>25</v>
      </c>
    </row>
    <row r="1302" spans="1:14" customFormat="1" x14ac:dyDescent="0.2">
      <c r="A1302">
        <v>31</v>
      </c>
      <c r="B1302">
        <v>3</v>
      </c>
      <c r="C1302" s="1">
        <v>43342</v>
      </c>
      <c r="D1302" t="s">
        <v>6</v>
      </c>
      <c r="E1302" t="s">
        <v>8</v>
      </c>
      <c r="F1302">
        <v>3</v>
      </c>
      <c r="G1302">
        <v>1</v>
      </c>
      <c r="H1302" s="2">
        <v>20.6</v>
      </c>
      <c r="I1302" s="2">
        <v>35.5</v>
      </c>
      <c r="J1302" s="2">
        <v>124</v>
      </c>
      <c r="N1302" t="s">
        <v>25</v>
      </c>
    </row>
    <row r="1303" spans="1:14" customFormat="1" x14ac:dyDescent="0.2">
      <c r="A1303">
        <v>32</v>
      </c>
      <c r="B1303">
        <v>3</v>
      </c>
      <c r="C1303" s="1">
        <v>43342</v>
      </c>
      <c r="D1303" t="s">
        <v>6</v>
      </c>
      <c r="E1303" t="s">
        <v>8</v>
      </c>
      <c r="F1303">
        <v>3</v>
      </c>
      <c r="G1303">
        <v>2</v>
      </c>
      <c r="H1303" s="2">
        <v>19.61</v>
      </c>
      <c r="I1303" s="2">
        <v>36.299999999999997</v>
      </c>
      <c r="J1303" s="2">
        <v>135</v>
      </c>
      <c r="N1303" t="s">
        <v>25</v>
      </c>
    </row>
    <row r="1304" spans="1:14" customFormat="1" x14ac:dyDescent="0.2">
      <c r="A1304">
        <v>33</v>
      </c>
      <c r="B1304">
        <v>3</v>
      </c>
      <c r="C1304" s="1">
        <v>43342</v>
      </c>
      <c r="D1304" t="s">
        <v>6</v>
      </c>
      <c r="E1304" t="s">
        <v>8</v>
      </c>
      <c r="F1304">
        <v>3</v>
      </c>
      <c r="G1304">
        <v>3</v>
      </c>
      <c r="H1304" s="2">
        <v>18.88</v>
      </c>
      <c r="I1304" s="2">
        <v>35.700000000000003</v>
      </c>
      <c r="J1304" s="2">
        <v>111</v>
      </c>
      <c r="N1304" t="s">
        <v>25</v>
      </c>
    </row>
    <row r="1305" spans="1:14" customFormat="1" x14ac:dyDescent="0.2">
      <c r="A1305">
        <v>34</v>
      </c>
      <c r="B1305">
        <v>3</v>
      </c>
      <c r="C1305" s="1">
        <v>43342</v>
      </c>
      <c r="D1305" t="s">
        <v>6</v>
      </c>
      <c r="E1305" t="s">
        <v>8</v>
      </c>
      <c r="F1305">
        <v>3</v>
      </c>
      <c r="G1305">
        <v>4</v>
      </c>
      <c r="H1305" s="2">
        <v>20.68</v>
      </c>
      <c r="I1305" s="2">
        <v>37.1</v>
      </c>
      <c r="J1305" s="2">
        <v>158</v>
      </c>
      <c r="N1305" t="s">
        <v>25</v>
      </c>
    </row>
    <row r="1306" spans="1:14" customFormat="1" x14ac:dyDescent="0.2">
      <c r="A1306">
        <v>35</v>
      </c>
      <c r="B1306">
        <v>3</v>
      </c>
      <c r="C1306" s="1">
        <v>43342</v>
      </c>
      <c r="D1306" t="s">
        <v>6</v>
      </c>
      <c r="E1306" t="s">
        <v>8</v>
      </c>
      <c r="F1306">
        <v>3</v>
      </c>
      <c r="G1306">
        <v>5</v>
      </c>
      <c r="H1306" s="2">
        <v>23.9</v>
      </c>
      <c r="I1306" s="2">
        <v>37.200000000000003</v>
      </c>
      <c r="J1306" s="2">
        <v>153</v>
      </c>
      <c r="N1306" t="s">
        <v>25</v>
      </c>
    </row>
    <row r="1307" spans="1:14" customFormat="1" x14ac:dyDescent="0.2">
      <c r="A1307">
        <v>3</v>
      </c>
      <c r="B1307">
        <v>1</v>
      </c>
      <c r="C1307" s="1">
        <v>43342</v>
      </c>
      <c r="D1307" t="s">
        <v>6</v>
      </c>
      <c r="E1307" t="s">
        <v>9</v>
      </c>
      <c r="F1307">
        <v>1</v>
      </c>
      <c r="G1307">
        <v>2</v>
      </c>
      <c r="H1307" s="2">
        <v>40.29</v>
      </c>
      <c r="I1307" s="2">
        <v>36.799999999999997</v>
      </c>
      <c r="J1307" s="2">
        <v>173</v>
      </c>
      <c r="N1307" t="s">
        <v>25</v>
      </c>
    </row>
    <row r="1308" spans="1:14" customFormat="1" x14ac:dyDescent="0.2">
      <c r="A1308">
        <v>4</v>
      </c>
      <c r="B1308">
        <v>1</v>
      </c>
      <c r="C1308" s="1">
        <v>43342</v>
      </c>
      <c r="D1308" t="s">
        <v>6</v>
      </c>
      <c r="E1308" t="s">
        <v>9</v>
      </c>
      <c r="F1308">
        <v>1</v>
      </c>
      <c r="G1308">
        <v>3</v>
      </c>
      <c r="H1308" s="2">
        <v>35.29</v>
      </c>
      <c r="I1308" s="2">
        <v>37.1</v>
      </c>
      <c r="J1308" s="2">
        <v>225</v>
      </c>
      <c r="N1308" t="s">
        <v>25</v>
      </c>
    </row>
    <row r="1309" spans="1:14" customFormat="1" x14ac:dyDescent="0.2">
      <c r="A1309">
        <v>5</v>
      </c>
      <c r="B1309">
        <v>1</v>
      </c>
      <c r="C1309" s="1">
        <v>43342</v>
      </c>
      <c r="D1309" t="s">
        <v>6</v>
      </c>
      <c r="E1309" t="s">
        <v>9</v>
      </c>
      <c r="F1309">
        <v>1</v>
      </c>
      <c r="G1309">
        <v>4</v>
      </c>
      <c r="H1309" s="2">
        <v>35.049999999999997</v>
      </c>
      <c r="I1309" s="2">
        <v>36</v>
      </c>
      <c r="J1309" s="2">
        <v>172</v>
      </c>
      <c r="N1309" t="s">
        <v>25</v>
      </c>
    </row>
    <row r="1310" spans="1:14" customFormat="1" x14ac:dyDescent="0.2">
      <c r="A1310">
        <v>8</v>
      </c>
      <c r="B1310">
        <v>1</v>
      </c>
      <c r="C1310" s="1">
        <v>43342</v>
      </c>
      <c r="D1310" t="s">
        <v>6</v>
      </c>
      <c r="E1310" t="s">
        <v>9</v>
      </c>
      <c r="F1310">
        <v>2</v>
      </c>
      <c r="G1310">
        <v>3</v>
      </c>
      <c r="H1310" s="2">
        <v>38.4</v>
      </c>
      <c r="I1310" s="2">
        <v>36.6</v>
      </c>
      <c r="J1310" s="2">
        <v>228</v>
      </c>
      <c r="N1310" t="s">
        <v>25</v>
      </c>
    </row>
    <row r="1311" spans="1:14" customFormat="1" x14ac:dyDescent="0.2">
      <c r="A1311">
        <v>9</v>
      </c>
      <c r="B1311">
        <v>1</v>
      </c>
      <c r="C1311" s="1">
        <v>43342</v>
      </c>
      <c r="D1311" t="s">
        <v>6</v>
      </c>
      <c r="E1311" t="s">
        <v>9</v>
      </c>
      <c r="F1311">
        <v>2</v>
      </c>
      <c r="G1311">
        <v>4</v>
      </c>
      <c r="H1311" s="2">
        <v>38.200000000000003</v>
      </c>
      <c r="I1311" s="2">
        <v>36.700000000000003</v>
      </c>
      <c r="J1311" s="2">
        <v>224</v>
      </c>
      <c r="N1311" t="s">
        <v>25</v>
      </c>
    </row>
    <row r="1312" spans="1:14" customFormat="1" x14ac:dyDescent="0.2">
      <c r="A1312">
        <v>10</v>
      </c>
      <c r="B1312">
        <v>1</v>
      </c>
      <c r="C1312" s="1">
        <v>43342</v>
      </c>
      <c r="D1312" t="s">
        <v>6</v>
      </c>
      <c r="E1312" t="s">
        <v>9</v>
      </c>
      <c r="F1312">
        <v>2</v>
      </c>
      <c r="G1312">
        <v>5</v>
      </c>
      <c r="H1312" s="2">
        <v>32.39</v>
      </c>
      <c r="I1312" s="2">
        <v>36</v>
      </c>
      <c r="J1312" s="2">
        <v>164</v>
      </c>
      <c r="N1312" t="s">
        <v>25</v>
      </c>
    </row>
    <row r="1313" spans="1:14" customFormat="1" x14ac:dyDescent="0.2">
      <c r="A1313">
        <v>11</v>
      </c>
      <c r="B1313">
        <v>1</v>
      </c>
      <c r="C1313" s="1">
        <v>43342</v>
      </c>
      <c r="D1313" t="s">
        <v>6</v>
      </c>
      <c r="E1313" t="s">
        <v>9</v>
      </c>
      <c r="F1313">
        <v>3</v>
      </c>
      <c r="G1313">
        <v>1</v>
      </c>
      <c r="H1313" s="2">
        <v>28.42</v>
      </c>
      <c r="I1313" s="2">
        <v>36</v>
      </c>
      <c r="J1313" s="2">
        <v>143</v>
      </c>
      <c r="N1313" t="s">
        <v>25</v>
      </c>
    </row>
    <row r="1314" spans="1:14" customFormat="1" x14ac:dyDescent="0.2">
      <c r="A1314">
        <v>12</v>
      </c>
      <c r="B1314">
        <v>1</v>
      </c>
      <c r="C1314" s="1">
        <v>43342</v>
      </c>
      <c r="D1314" t="s">
        <v>6</v>
      </c>
      <c r="E1314" t="s">
        <v>9</v>
      </c>
      <c r="F1314">
        <v>3</v>
      </c>
      <c r="G1314">
        <v>2</v>
      </c>
      <c r="H1314" s="2">
        <v>36.06</v>
      </c>
      <c r="I1314" s="2">
        <v>36.4</v>
      </c>
      <c r="J1314" s="2">
        <v>185</v>
      </c>
      <c r="N1314" t="s">
        <v>25</v>
      </c>
    </row>
    <row r="1315" spans="1:14" customFormat="1" x14ac:dyDescent="0.2">
      <c r="A1315">
        <v>17</v>
      </c>
      <c r="B1315">
        <v>1</v>
      </c>
      <c r="C1315" s="1">
        <v>43342</v>
      </c>
      <c r="D1315" t="s">
        <v>6</v>
      </c>
      <c r="E1315" t="s">
        <v>8</v>
      </c>
      <c r="F1315">
        <v>1</v>
      </c>
      <c r="G1315">
        <v>2</v>
      </c>
      <c r="H1315" s="2">
        <v>27.84</v>
      </c>
      <c r="I1315" s="2">
        <v>36.5</v>
      </c>
      <c r="J1315" s="2">
        <v>160</v>
      </c>
      <c r="N1315" t="s">
        <v>25</v>
      </c>
    </row>
    <row r="1316" spans="1:14" customFormat="1" x14ac:dyDescent="0.2">
      <c r="A1316">
        <v>18</v>
      </c>
      <c r="B1316">
        <v>1</v>
      </c>
      <c r="C1316" s="1">
        <v>43342</v>
      </c>
      <c r="D1316" t="s">
        <v>6</v>
      </c>
      <c r="E1316" t="s">
        <v>8</v>
      </c>
      <c r="F1316">
        <v>1</v>
      </c>
      <c r="G1316">
        <v>3</v>
      </c>
      <c r="H1316" s="2">
        <v>27.88</v>
      </c>
      <c r="I1316" s="2">
        <v>37.200000000000003</v>
      </c>
      <c r="J1316" s="2">
        <v>181</v>
      </c>
      <c r="N1316" t="s">
        <v>25</v>
      </c>
    </row>
    <row r="1317" spans="1:14" customFormat="1" x14ac:dyDescent="0.2">
      <c r="A1317">
        <v>24</v>
      </c>
      <c r="B1317">
        <v>1</v>
      </c>
      <c r="C1317" s="1">
        <v>43342</v>
      </c>
      <c r="D1317" t="s">
        <v>6</v>
      </c>
      <c r="E1317" t="s">
        <v>8</v>
      </c>
      <c r="F1317">
        <v>3</v>
      </c>
      <c r="G1317">
        <v>1</v>
      </c>
      <c r="H1317" s="2">
        <v>24.38</v>
      </c>
      <c r="I1317" s="2">
        <v>37.5</v>
      </c>
      <c r="J1317" s="2">
        <v>191</v>
      </c>
      <c r="N1317" t="s">
        <v>25</v>
      </c>
    </row>
    <row r="1318" spans="1:14" customFormat="1" x14ac:dyDescent="0.2">
      <c r="A1318">
        <v>25</v>
      </c>
      <c r="B1318">
        <v>1</v>
      </c>
      <c r="C1318" s="1">
        <v>43342</v>
      </c>
      <c r="D1318" t="s">
        <v>6</v>
      </c>
      <c r="E1318" t="s">
        <v>8</v>
      </c>
      <c r="F1318">
        <v>3</v>
      </c>
      <c r="G1318">
        <v>2</v>
      </c>
      <c r="H1318" s="2">
        <v>27.28</v>
      </c>
      <c r="I1318" s="2">
        <v>37.1</v>
      </c>
      <c r="J1318" s="2">
        <v>185</v>
      </c>
      <c r="N1318" t="s">
        <v>25</v>
      </c>
    </row>
    <row r="1319" spans="1:14" customFormat="1" x14ac:dyDescent="0.2">
      <c r="A1319">
        <v>22</v>
      </c>
      <c r="B1319">
        <v>1</v>
      </c>
      <c r="C1319" s="1">
        <v>43342</v>
      </c>
      <c r="D1319" t="s">
        <v>6</v>
      </c>
      <c r="E1319" t="s">
        <v>8</v>
      </c>
      <c r="F1319">
        <v>2</v>
      </c>
      <c r="G1319">
        <v>3</v>
      </c>
      <c r="H1319" s="2">
        <v>21.38</v>
      </c>
      <c r="I1319" s="2">
        <v>36.200000000000003</v>
      </c>
      <c r="J1319" s="2">
        <v>145</v>
      </c>
      <c r="N1319" t="s">
        <v>25</v>
      </c>
    </row>
    <row r="1320" spans="1:14" customFormat="1" x14ac:dyDescent="0.2">
      <c r="A1320">
        <v>27</v>
      </c>
      <c r="B1320">
        <v>1</v>
      </c>
      <c r="C1320" s="1">
        <v>43342</v>
      </c>
      <c r="D1320" t="s">
        <v>6</v>
      </c>
      <c r="E1320" t="s">
        <v>8</v>
      </c>
      <c r="F1320">
        <v>3</v>
      </c>
      <c r="G1320">
        <v>4</v>
      </c>
      <c r="H1320" s="2">
        <v>24.8</v>
      </c>
      <c r="I1320" s="2">
        <v>37.5</v>
      </c>
      <c r="J1320" s="2">
        <v>188</v>
      </c>
      <c r="N1320" t="s">
        <v>25</v>
      </c>
    </row>
    <row r="1321" spans="1:14" customFormat="1" x14ac:dyDescent="0.2">
      <c r="A1321">
        <v>2</v>
      </c>
      <c r="B1321">
        <v>1</v>
      </c>
      <c r="C1321" s="1">
        <v>43343</v>
      </c>
      <c r="D1321" t="s">
        <v>7</v>
      </c>
      <c r="E1321" t="s">
        <v>9</v>
      </c>
      <c r="F1321">
        <v>1</v>
      </c>
      <c r="G1321">
        <v>2</v>
      </c>
      <c r="H1321" s="2">
        <v>26.15</v>
      </c>
      <c r="I1321" s="2">
        <v>37.700000000000003</v>
      </c>
      <c r="J1321" s="2">
        <v>183</v>
      </c>
      <c r="N1321" t="s">
        <v>25</v>
      </c>
    </row>
    <row r="1322" spans="1:14" customFormat="1" x14ac:dyDescent="0.2">
      <c r="A1322">
        <v>3</v>
      </c>
      <c r="B1322">
        <v>1</v>
      </c>
      <c r="C1322" s="1">
        <v>43343</v>
      </c>
      <c r="D1322" t="s">
        <v>7</v>
      </c>
      <c r="E1322" t="s">
        <v>9</v>
      </c>
      <c r="F1322">
        <v>1</v>
      </c>
      <c r="G1322">
        <v>3</v>
      </c>
      <c r="H1322" s="2">
        <v>22.2</v>
      </c>
      <c r="I1322" s="2">
        <v>37.700000000000003</v>
      </c>
      <c r="J1322" s="2">
        <v>156</v>
      </c>
      <c r="N1322" t="s">
        <v>25</v>
      </c>
    </row>
    <row r="1323" spans="1:14" customFormat="1" x14ac:dyDescent="0.2">
      <c r="A1323">
        <v>4</v>
      </c>
      <c r="B1323">
        <v>1</v>
      </c>
      <c r="C1323" s="1">
        <v>43343</v>
      </c>
      <c r="D1323" t="s">
        <v>7</v>
      </c>
      <c r="E1323" t="s">
        <v>9</v>
      </c>
      <c r="F1323">
        <v>1</v>
      </c>
      <c r="G1323">
        <v>4</v>
      </c>
      <c r="H1323" s="2">
        <v>21.52</v>
      </c>
      <c r="I1323" s="2">
        <v>37.299999999999997</v>
      </c>
      <c r="J1323" s="2">
        <v>153</v>
      </c>
      <c r="N1323" t="s">
        <v>25</v>
      </c>
    </row>
    <row r="1324" spans="1:14" customFormat="1" x14ac:dyDescent="0.2">
      <c r="A1324">
        <v>8</v>
      </c>
      <c r="B1324">
        <v>1</v>
      </c>
      <c r="C1324" s="1">
        <v>43343</v>
      </c>
      <c r="D1324" t="s">
        <v>7</v>
      </c>
      <c r="E1324" t="s">
        <v>9</v>
      </c>
      <c r="F1324">
        <v>2</v>
      </c>
      <c r="G1324">
        <v>3</v>
      </c>
      <c r="H1324" s="2">
        <v>24.24</v>
      </c>
      <c r="I1324" s="2">
        <v>37.700000000000003</v>
      </c>
      <c r="J1324" s="2">
        <v>158</v>
      </c>
      <c r="N1324" t="s">
        <v>25</v>
      </c>
    </row>
    <row r="1325" spans="1:14" customFormat="1" x14ac:dyDescent="0.2">
      <c r="A1325">
        <v>9</v>
      </c>
      <c r="B1325">
        <v>1</v>
      </c>
      <c r="C1325" s="1">
        <v>43343</v>
      </c>
      <c r="D1325" t="s">
        <v>7</v>
      </c>
      <c r="E1325" t="s">
        <v>9</v>
      </c>
      <c r="F1325">
        <v>2</v>
      </c>
      <c r="G1325">
        <v>4</v>
      </c>
      <c r="H1325" s="2">
        <v>25.79</v>
      </c>
      <c r="I1325" s="2">
        <v>37.1</v>
      </c>
      <c r="J1325" s="2">
        <v>139</v>
      </c>
      <c r="N1325" t="s">
        <v>25</v>
      </c>
    </row>
    <row r="1326" spans="1:14" customFormat="1" x14ac:dyDescent="0.2">
      <c r="A1326">
        <v>10</v>
      </c>
      <c r="B1326">
        <v>1</v>
      </c>
      <c r="C1326" s="1">
        <v>43343</v>
      </c>
      <c r="D1326" t="s">
        <v>7</v>
      </c>
      <c r="E1326" t="s">
        <v>9</v>
      </c>
      <c r="F1326">
        <v>2</v>
      </c>
      <c r="G1326">
        <v>5</v>
      </c>
      <c r="H1326" s="2">
        <v>24.59</v>
      </c>
      <c r="I1326" s="2">
        <v>37.299999999999997</v>
      </c>
      <c r="J1326" s="2">
        <v>133</v>
      </c>
      <c r="N1326" t="s">
        <v>25</v>
      </c>
    </row>
    <row r="1327" spans="1:14" customFormat="1" x14ac:dyDescent="0.2">
      <c r="A1327">
        <v>11</v>
      </c>
      <c r="B1327">
        <v>1</v>
      </c>
      <c r="C1327" s="1">
        <v>43343</v>
      </c>
      <c r="D1327" t="s">
        <v>7</v>
      </c>
      <c r="E1327" t="s">
        <v>9</v>
      </c>
      <c r="F1327">
        <v>3</v>
      </c>
      <c r="G1327">
        <v>1</v>
      </c>
      <c r="H1327" s="2">
        <v>26.53</v>
      </c>
      <c r="I1327" s="2">
        <v>37.799999999999997</v>
      </c>
      <c r="J1327" s="2">
        <v>151</v>
      </c>
      <c r="N1327" t="s">
        <v>25</v>
      </c>
    </row>
    <row r="1328" spans="1:14" customFormat="1" x14ac:dyDescent="0.2">
      <c r="A1328">
        <v>12</v>
      </c>
      <c r="B1328">
        <v>1</v>
      </c>
      <c r="C1328" s="1">
        <v>43343</v>
      </c>
      <c r="D1328" t="s">
        <v>7</v>
      </c>
      <c r="E1328" t="s">
        <v>9</v>
      </c>
      <c r="F1328">
        <v>3</v>
      </c>
      <c r="G1328">
        <v>2</v>
      </c>
      <c r="H1328" s="2">
        <v>26.69</v>
      </c>
      <c r="I1328" s="2">
        <v>38</v>
      </c>
      <c r="J1328" s="2">
        <v>216</v>
      </c>
      <c r="N1328" t="s">
        <v>25</v>
      </c>
    </row>
    <row r="1329" spans="1:14" customFormat="1" x14ac:dyDescent="0.2">
      <c r="A1329">
        <v>14</v>
      </c>
      <c r="B1329">
        <v>1</v>
      </c>
      <c r="C1329" s="1">
        <v>43343</v>
      </c>
      <c r="D1329" t="s">
        <v>7</v>
      </c>
      <c r="E1329" t="s">
        <v>9</v>
      </c>
      <c r="F1329">
        <v>3</v>
      </c>
      <c r="G1329">
        <v>4</v>
      </c>
      <c r="H1329" s="2">
        <v>23.89</v>
      </c>
      <c r="I1329" s="2">
        <v>37.799999999999997</v>
      </c>
      <c r="J1329" s="2">
        <v>135</v>
      </c>
      <c r="N1329" t="s">
        <v>25</v>
      </c>
    </row>
    <row r="1330" spans="1:14" customFormat="1" x14ac:dyDescent="0.2">
      <c r="A1330">
        <v>15</v>
      </c>
      <c r="B1330">
        <v>1</v>
      </c>
      <c r="C1330" s="1">
        <v>43343</v>
      </c>
      <c r="D1330" t="s">
        <v>7</v>
      </c>
      <c r="E1330" t="s">
        <v>9</v>
      </c>
      <c r="F1330">
        <v>3</v>
      </c>
      <c r="G1330">
        <v>5</v>
      </c>
      <c r="H1330" s="2">
        <v>25.34</v>
      </c>
      <c r="I1330" s="2">
        <v>37.1</v>
      </c>
      <c r="J1330" s="2">
        <v>150</v>
      </c>
      <c r="N1330" t="s">
        <v>25</v>
      </c>
    </row>
    <row r="1331" spans="1:14" customFormat="1" x14ac:dyDescent="0.2">
      <c r="A1331">
        <v>16</v>
      </c>
      <c r="B1331">
        <v>1</v>
      </c>
      <c r="C1331" s="1">
        <v>43343</v>
      </c>
      <c r="D1331" t="s">
        <v>7</v>
      </c>
      <c r="E1331" t="s">
        <v>9</v>
      </c>
      <c r="F1331">
        <v>4</v>
      </c>
      <c r="G1331">
        <v>1</v>
      </c>
      <c r="H1331" s="2">
        <v>37.299999999999997</v>
      </c>
      <c r="I1331" s="2">
        <v>37.299999999999997</v>
      </c>
      <c r="J1331" s="2">
        <v>174</v>
      </c>
      <c r="N1331" t="s">
        <v>25</v>
      </c>
    </row>
    <row r="1332" spans="1:14" customFormat="1" x14ac:dyDescent="0.2">
      <c r="A1332">
        <v>17</v>
      </c>
      <c r="B1332">
        <v>1</v>
      </c>
      <c r="C1332" s="1">
        <v>43343</v>
      </c>
      <c r="D1332" t="s">
        <v>7</v>
      </c>
      <c r="E1332" t="s">
        <v>9</v>
      </c>
      <c r="F1332">
        <v>4</v>
      </c>
      <c r="G1332">
        <v>2</v>
      </c>
      <c r="H1332" s="2">
        <v>33.64</v>
      </c>
      <c r="I1332" s="2">
        <v>37.799999999999997</v>
      </c>
      <c r="J1332" s="2">
        <v>205</v>
      </c>
      <c r="N1332" t="s">
        <v>25</v>
      </c>
    </row>
    <row r="1333" spans="1:14" customFormat="1" x14ac:dyDescent="0.2">
      <c r="A1333">
        <v>18</v>
      </c>
      <c r="B1333">
        <v>1</v>
      </c>
      <c r="C1333" s="1">
        <v>43343</v>
      </c>
      <c r="D1333" t="s">
        <v>7</v>
      </c>
      <c r="E1333" t="s">
        <v>9</v>
      </c>
      <c r="F1333">
        <v>4</v>
      </c>
      <c r="G1333">
        <v>3</v>
      </c>
      <c r="H1333" s="2">
        <v>31.87</v>
      </c>
      <c r="I1333" s="2">
        <v>37.299999999999997</v>
      </c>
      <c r="J1333" s="2">
        <v>156</v>
      </c>
      <c r="N1333" t="s">
        <v>25</v>
      </c>
    </row>
    <row r="1334" spans="1:14" customFormat="1" x14ac:dyDescent="0.2">
      <c r="A1334">
        <v>20</v>
      </c>
      <c r="B1334">
        <v>1</v>
      </c>
      <c r="C1334" s="1">
        <v>43343</v>
      </c>
      <c r="D1334" t="s">
        <v>7</v>
      </c>
      <c r="E1334" t="s">
        <v>9</v>
      </c>
      <c r="F1334">
        <v>4</v>
      </c>
      <c r="G1334">
        <v>5</v>
      </c>
      <c r="H1334" s="2">
        <v>27.05</v>
      </c>
      <c r="I1334" s="2">
        <v>36.5</v>
      </c>
      <c r="J1334" s="2">
        <v>157</v>
      </c>
      <c r="N1334" t="s">
        <v>25</v>
      </c>
    </row>
    <row r="1335" spans="1:14" customFormat="1" x14ac:dyDescent="0.2">
      <c r="A1335">
        <v>26</v>
      </c>
      <c r="B1335">
        <v>1</v>
      </c>
      <c r="C1335" s="1">
        <v>43343</v>
      </c>
      <c r="D1335" t="s">
        <v>7</v>
      </c>
      <c r="E1335" t="s">
        <v>8</v>
      </c>
      <c r="F1335">
        <v>2</v>
      </c>
      <c r="G1335">
        <v>1</v>
      </c>
      <c r="H1335" s="2">
        <v>19.89</v>
      </c>
      <c r="I1335" s="2">
        <v>37.700000000000003</v>
      </c>
      <c r="J1335" s="2">
        <v>146</v>
      </c>
      <c r="N1335" t="s">
        <v>25</v>
      </c>
    </row>
    <row r="1336" spans="1:14" customFormat="1" x14ac:dyDescent="0.2">
      <c r="A1336">
        <v>27</v>
      </c>
      <c r="B1336">
        <v>1</v>
      </c>
      <c r="C1336" s="1">
        <v>43343</v>
      </c>
      <c r="D1336" t="s">
        <v>7</v>
      </c>
      <c r="E1336" t="s">
        <v>8</v>
      </c>
      <c r="F1336">
        <v>2</v>
      </c>
      <c r="G1336">
        <v>2</v>
      </c>
      <c r="H1336" s="2">
        <v>22.63</v>
      </c>
      <c r="I1336" s="2">
        <v>37.799999999999997</v>
      </c>
      <c r="J1336" s="2">
        <v>162</v>
      </c>
      <c r="N1336" t="s">
        <v>25</v>
      </c>
    </row>
    <row r="1337" spans="1:14" customFormat="1" x14ac:dyDescent="0.2">
      <c r="A1337">
        <v>23</v>
      </c>
      <c r="B1337">
        <v>1</v>
      </c>
      <c r="C1337" s="1">
        <v>43343</v>
      </c>
      <c r="D1337" t="s">
        <v>7</v>
      </c>
      <c r="E1337" t="s">
        <v>8</v>
      </c>
      <c r="F1337">
        <v>1</v>
      </c>
      <c r="G1337">
        <v>3</v>
      </c>
      <c r="H1337" s="2">
        <v>21.86</v>
      </c>
      <c r="I1337" s="2">
        <v>37.700000000000003</v>
      </c>
      <c r="J1337" s="2">
        <v>166</v>
      </c>
      <c r="N1337" t="s">
        <v>25</v>
      </c>
    </row>
    <row r="1338" spans="1:14" customFormat="1" x14ac:dyDescent="0.2">
      <c r="A1338">
        <v>24</v>
      </c>
      <c r="B1338">
        <v>1</v>
      </c>
      <c r="C1338" s="1">
        <v>43343</v>
      </c>
      <c r="D1338" t="s">
        <v>7</v>
      </c>
      <c r="E1338" t="s">
        <v>8</v>
      </c>
      <c r="F1338">
        <v>1</v>
      </c>
      <c r="G1338">
        <v>4</v>
      </c>
      <c r="H1338" s="2">
        <v>22.88</v>
      </c>
      <c r="I1338" s="2">
        <v>36.4</v>
      </c>
      <c r="J1338" s="2">
        <v>144</v>
      </c>
      <c r="N1338" t="s">
        <v>25</v>
      </c>
    </row>
    <row r="1339" spans="1:14" customFormat="1" x14ac:dyDescent="0.2">
      <c r="A1339">
        <v>25</v>
      </c>
      <c r="B1339">
        <v>1</v>
      </c>
      <c r="C1339" s="1">
        <v>43343</v>
      </c>
      <c r="D1339" t="s">
        <v>7</v>
      </c>
      <c r="E1339" t="s">
        <v>8</v>
      </c>
      <c r="F1339">
        <v>1</v>
      </c>
      <c r="G1339">
        <v>5</v>
      </c>
      <c r="H1339" s="2">
        <v>21.66</v>
      </c>
      <c r="I1339" s="2">
        <v>37.299999999999997</v>
      </c>
      <c r="J1339" s="2">
        <v>146</v>
      </c>
      <c r="N1339" t="s">
        <v>25</v>
      </c>
    </row>
    <row r="1340" spans="1:14" customFormat="1" x14ac:dyDescent="0.2">
      <c r="A1340">
        <v>1</v>
      </c>
      <c r="B1340">
        <v>2</v>
      </c>
      <c r="C1340" s="1">
        <v>43343</v>
      </c>
      <c r="D1340" t="s">
        <v>7</v>
      </c>
      <c r="E1340" t="s">
        <v>9</v>
      </c>
      <c r="F1340">
        <v>1</v>
      </c>
      <c r="G1340">
        <v>1</v>
      </c>
      <c r="H1340" s="2">
        <v>24.87</v>
      </c>
      <c r="I1340" s="2">
        <v>36.799999999999997</v>
      </c>
      <c r="J1340" s="2">
        <v>123</v>
      </c>
      <c r="N1340" t="s">
        <v>25</v>
      </c>
    </row>
    <row r="1341" spans="1:14" customFormat="1" x14ac:dyDescent="0.2">
      <c r="A1341">
        <v>2</v>
      </c>
      <c r="B1341">
        <v>2</v>
      </c>
      <c r="C1341" s="1">
        <v>43343</v>
      </c>
      <c r="D1341" t="s">
        <v>7</v>
      </c>
      <c r="E1341" t="s">
        <v>9</v>
      </c>
      <c r="F1341">
        <v>1</v>
      </c>
      <c r="G1341">
        <v>2</v>
      </c>
      <c r="H1341" s="2">
        <v>27.33</v>
      </c>
      <c r="I1341" s="2">
        <v>37.299999999999997</v>
      </c>
      <c r="J1341" s="2">
        <v>134</v>
      </c>
      <c r="N1341" t="s">
        <v>25</v>
      </c>
    </row>
    <row r="1342" spans="1:14" customFormat="1" x14ac:dyDescent="0.2">
      <c r="A1342">
        <v>3</v>
      </c>
      <c r="B1342">
        <v>2</v>
      </c>
      <c r="C1342" s="1">
        <v>43343</v>
      </c>
      <c r="D1342" t="s">
        <v>7</v>
      </c>
      <c r="E1342" t="s">
        <v>9</v>
      </c>
      <c r="F1342">
        <v>1</v>
      </c>
      <c r="G1342">
        <v>3</v>
      </c>
      <c r="H1342" s="2">
        <v>23.87</v>
      </c>
      <c r="I1342" s="2">
        <v>37.5</v>
      </c>
      <c r="J1342" s="2">
        <v>168</v>
      </c>
      <c r="N1342" t="s">
        <v>25</v>
      </c>
    </row>
    <row r="1343" spans="1:14" customFormat="1" x14ac:dyDescent="0.2">
      <c r="A1343">
        <v>4</v>
      </c>
      <c r="B1343">
        <v>2</v>
      </c>
      <c r="C1343" s="1">
        <v>43343</v>
      </c>
      <c r="D1343" t="s">
        <v>7</v>
      </c>
      <c r="E1343" t="s">
        <v>9</v>
      </c>
      <c r="F1343">
        <v>1</v>
      </c>
      <c r="G1343">
        <v>4</v>
      </c>
      <c r="H1343" s="2">
        <v>33.97</v>
      </c>
      <c r="I1343" s="2">
        <v>36.700000000000003</v>
      </c>
      <c r="J1343" s="2">
        <v>187</v>
      </c>
      <c r="N1343" t="s">
        <v>25</v>
      </c>
    </row>
    <row r="1344" spans="1:14" customFormat="1" x14ac:dyDescent="0.2">
      <c r="A1344">
        <v>5</v>
      </c>
      <c r="B1344">
        <v>2</v>
      </c>
      <c r="C1344" s="1">
        <v>43343</v>
      </c>
      <c r="D1344" t="s">
        <v>7</v>
      </c>
      <c r="E1344" t="s">
        <v>9</v>
      </c>
      <c r="F1344">
        <v>1</v>
      </c>
      <c r="G1344">
        <v>5</v>
      </c>
      <c r="H1344" s="2">
        <v>20.55</v>
      </c>
      <c r="I1344" s="2">
        <v>36.799999999999997</v>
      </c>
      <c r="J1344" s="2">
        <v>160</v>
      </c>
      <c r="N1344" t="s">
        <v>25</v>
      </c>
    </row>
    <row r="1345" spans="1:14" customFormat="1" x14ac:dyDescent="0.2">
      <c r="A1345">
        <v>6</v>
      </c>
      <c r="B1345">
        <v>2</v>
      </c>
      <c r="C1345" s="1">
        <v>43343</v>
      </c>
      <c r="D1345" t="s">
        <v>7</v>
      </c>
      <c r="E1345" t="s">
        <v>9</v>
      </c>
      <c r="F1345">
        <v>2</v>
      </c>
      <c r="G1345">
        <v>1</v>
      </c>
      <c r="H1345" s="2">
        <v>22.33</v>
      </c>
      <c r="I1345" s="2">
        <v>37.700000000000003</v>
      </c>
      <c r="J1345" s="2">
        <v>180</v>
      </c>
      <c r="N1345" t="s">
        <v>25</v>
      </c>
    </row>
    <row r="1346" spans="1:14" customFormat="1" x14ac:dyDescent="0.2">
      <c r="A1346">
        <v>7</v>
      </c>
      <c r="B1346">
        <v>2</v>
      </c>
      <c r="C1346" s="1">
        <v>43343</v>
      </c>
      <c r="D1346" t="s">
        <v>7</v>
      </c>
      <c r="E1346" t="s">
        <v>9</v>
      </c>
      <c r="F1346">
        <v>2</v>
      </c>
      <c r="G1346">
        <v>2</v>
      </c>
      <c r="H1346" s="2">
        <v>26.73</v>
      </c>
      <c r="I1346" s="2">
        <v>37.200000000000003</v>
      </c>
      <c r="J1346" s="2">
        <v>169</v>
      </c>
      <c r="N1346" t="s">
        <v>25</v>
      </c>
    </row>
    <row r="1347" spans="1:14" customFormat="1" x14ac:dyDescent="0.2">
      <c r="A1347">
        <v>8</v>
      </c>
      <c r="B1347">
        <v>2</v>
      </c>
      <c r="C1347" s="1">
        <v>43343</v>
      </c>
      <c r="D1347" t="s">
        <v>7</v>
      </c>
      <c r="E1347" t="s">
        <v>9</v>
      </c>
      <c r="F1347">
        <v>2</v>
      </c>
      <c r="G1347">
        <v>3</v>
      </c>
      <c r="H1347" s="2">
        <v>31.17</v>
      </c>
      <c r="I1347" s="2">
        <v>37.6</v>
      </c>
      <c r="N1347" t="s">
        <v>25</v>
      </c>
    </row>
    <row r="1348" spans="1:14" customFormat="1" x14ac:dyDescent="0.2">
      <c r="A1348">
        <v>9</v>
      </c>
      <c r="B1348">
        <v>2</v>
      </c>
      <c r="C1348" s="1">
        <v>43343</v>
      </c>
      <c r="D1348" t="s">
        <v>7</v>
      </c>
      <c r="E1348" t="s">
        <v>9</v>
      </c>
      <c r="F1348">
        <v>2</v>
      </c>
      <c r="G1348">
        <v>4</v>
      </c>
      <c r="H1348" s="2">
        <v>19.11</v>
      </c>
      <c r="I1348" s="2">
        <v>37.5</v>
      </c>
      <c r="J1348" s="2">
        <v>166</v>
      </c>
      <c r="N1348" t="s">
        <v>25</v>
      </c>
    </row>
    <row r="1349" spans="1:14" customFormat="1" x14ac:dyDescent="0.2">
      <c r="A1349">
        <v>10</v>
      </c>
      <c r="B1349">
        <v>2</v>
      </c>
      <c r="C1349" s="1">
        <v>43343</v>
      </c>
      <c r="D1349" t="s">
        <v>7</v>
      </c>
      <c r="E1349" t="s">
        <v>9</v>
      </c>
      <c r="F1349">
        <v>2</v>
      </c>
      <c r="G1349">
        <v>5</v>
      </c>
      <c r="H1349" s="2">
        <v>28.8</v>
      </c>
      <c r="I1349" s="2">
        <v>37.200000000000003</v>
      </c>
      <c r="J1349" s="2">
        <v>181</v>
      </c>
      <c r="N1349" t="s">
        <v>25</v>
      </c>
    </row>
    <row r="1350" spans="1:14" customFormat="1" x14ac:dyDescent="0.2">
      <c r="A1350">
        <v>11</v>
      </c>
      <c r="B1350">
        <v>2</v>
      </c>
      <c r="C1350" s="1">
        <v>43343</v>
      </c>
      <c r="D1350" t="s">
        <v>7</v>
      </c>
      <c r="E1350" t="s">
        <v>9</v>
      </c>
      <c r="F1350">
        <v>3</v>
      </c>
      <c r="G1350">
        <v>1</v>
      </c>
      <c r="H1350" s="2">
        <v>19.59</v>
      </c>
      <c r="I1350" s="2">
        <v>37.9</v>
      </c>
      <c r="J1350" s="2">
        <v>162</v>
      </c>
      <c r="N1350" t="s">
        <v>25</v>
      </c>
    </row>
    <row r="1351" spans="1:14" customFormat="1" x14ac:dyDescent="0.2">
      <c r="A1351">
        <v>12</v>
      </c>
      <c r="B1351">
        <v>2</v>
      </c>
      <c r="C1351" s="1">
        <v>43343</v>
      </c>
      <c r="D1351" t="s">
        <v>7</v>
      </c>
      <c r="E1351" t="s">
        <v>9</v>
      </c>
      <c r="F1351">
        <v>3</v>
      </c>
      <c r="G1351">
        <v>2</v>
      </c>
      <c r="H1351" s="2">
        <v>20.92</v>
      </c>
      <c r="I1351" s="2">
        <v>37.799999999999997</v>
      </c>
      <c r="J1351" s="2">
        <v>205</v>
      </c>
      <c r="N1351" t="s">
        <v>25</v>
      </c>
    </row>
    <row r="1352" spans="1:14" customFormat="1" x14ac:dyDescent="0.2">
      <c r="A1352">
        <v>13</v>
      </c>
      <c r="B1352">
        <v>2</v>
      </c>
      <c r="C1352" s="1">
        <v>43343</v>
      </c>
      <c r="D1352" t="s">
        <v>7</v>
      </c>
      <c r="E1352" t="s">
        <v>9</v>
      </c>
      <c r="F1352">
        <v>3</v>
      </c>
      <c r="G1352">
        <v>3</v>
      </c>
      <c r="H1352" s="2">
        <v>25.78</v>
      </c>
      <c r="I1352" s="2">
        <v>37.4</v>
      </c>
      <c r="J1352" s="2">
        <v>163</v>
      </c>
      <c r="N1352" t="s">
        <v>25</v>
      </c>
    </row>
    <row r="1353" spans="1:14" customFormat="1" x14ac:dyDescent="0.2">
      <c r="A1353">
        <v>14</v>
      </c>
      <c r="B1353">
        <v>2</v>
      </c>
      <c r="C1353" s="1">
        <v>43343</v>
      </c>
      <c r="D1353" t="s">
        <v>7</v>
      </c>
      <c r="E1353" t="s">
        <v>9</v>
      </c>
      <c r="F1353">
        <v>3</v>
      </c>
      <c r="G1353">
        <v>4</v>
      </c>
      <c r="H1353" s="2">
        <v>28.23</v>
      </c>
      <c r="I1353" s="2">
        <v>37.5</v>
      </c>
      <c r="J1353" s="2">
        <v>141</v>
      </c>
      <c r="N1353" t="s">
        <v>25</v>
      </c>
    </row>
    <row r="1354" spans="1:14" customFormat="1" x14ac:dyDescent="0.2">
      <c r="A1354">
        <v>15</v>
      </c>
      <c r="B1354">
        <v>2</v>
      </c>
      <c r="C1354" s="1">
        <v>43343</v>
      </c>
      <c r="D1354" t="s">
        <v>7</v>
      </c>
      <c r="E1354" t="s">
        <v>9</v>
      </c>
      <c r="F1354">
        <v>3</v>
      </c>
      <c r="G1354">
        <v>5</v>
      </c>
      <c r="H1354" s="2">
        <v>21.93</v>
      </c>
      <c r="I1354" s="2">
        <v>37.799999999999997</v>
      </c>
      <c r="J1354" s="2">
        <v>149</v>
      </c>
      <c r="N1354" t="s">
        <v>25</v>
      </c>
    </row>
    <row r="1355" spans="1:14" customFormat="1" x14ac:dyDescent="0.2">
      <c r="A1355">
        <v>16</v>
      </c>
      <c r="B1355">
        <v>2</v>
      </c>
      <c r="C1355" s="1">
        <v>43343</v>
      </c>
      <c r="D1355" t="s">
        <v>7</v>
      </c>
      <c r="E1355" t="s">
        <v>9</v>
      </c>
      <c r="F1355">
        <v>4</v>
      </c>
      <c r="G1355">
        <v>1</v>
      </c>
      <c r="H1355" s="2">
        <v>23.98</v>
      </c>
      <c r="I1355" s="2">
        <v>36.799999999999997</v>
      </c>
      <c r="J1355" s="2">
        <v>124</v>
      </c>
      <c r="N1355" t="s">
        <v>25</v>
      </c>
    </row>
    <row r="1356" spans="1:14" customFormat="1" x14ac:dyDescent="0.2">
      <c r="A1356">
        <v>17</v>
      </c>
      <c r="B1356">
        <v>2</v>
      </c>
      <c r="C1356" s="1">
        <v>43343</v>
      </c>
      <c r="D1356" t="s">
        <v>7</v>
      </c>
      <c r="E1356" t="s">
        <v>9</v>
      </c>
      <c r="F1356">
        <v>4</v>
      </c>
      <c r="G1356">
        <v>2</v>
      </c>
      <c r="H1356" s="2">
        <v>25.21</v>
      </c>
      <c r="I1356" s="2">
        <v>37.799999999999997</v>
      </c>
      <c r="J1356" s="2">
        <v>163</v>
      </c>
      <c r="N1356" t="s">
        <v>25</v>
      </c>
    </row>
    <row r="1357" spans="1:14" customFormat="1" x14ac:dyDescent="0.2">
      <c r="A1357">
        <v>18</v>
      </c>
      <c r="B1357">
        <v>2</v>
      </c>
      <c r="C1357" s="1">
        <v>43343</v>
      </c>
      <c r="D1357" t="s">
        <v>7</v>
      </c>
      <c r="E1357" t="s">
        <v>9</v>
      </c>
      <c r="F1357">
        <v>4</v>
      </c>
      <c r="G1357">
        <v>3</v>
      </c>
      <c r="H1357" s="2">
        <v>31</v>
      </c>
      <c r="I1357" s="2">
        <v>37.1</v>
      </c>
      <c r="J1357" s="2">
        <v>139</v>
      </c>
      <c r="N1357" t="s">
        <v>25</v>
      </c>
    </row>
    <row r="1358" spans="1:14" customFormat="1" x14ac:dyDescent="0.2">
      <c r="A1358">
        <v>19</v>
      </c>
      <c r="B1358">
        <v>2</v>
      </c>
      <c r="C1358" s="1">
        <v>43343</v>
      </c>
      <c r="D1358" t="s">
        <v>7</v>
      </c>
      <c r="E1358" t="s">
        <v>9</v>
      </c>
      <c r="F1358">
        <v>4</v>
      </c>
      <c r="G1358">
        <v>4</v>
      </c>
      <c r="H1358" s="2">
        <v>23.35</v>
      </c>
      <c r="I1358" s="2">
        <v>36.799999999999997</v>
      </c>
      <c r="J1358" s="2">
        <v>148</v>
      </c>
      <c r="N1358" t="s">
        <v>25</v>
      </c>
    </row>
    <row r="1359" spans="1:14" customFormat="1" x14ac:dyDescent="0.2">
      <c r="A1359">
        <v>20</v>
      </c>
      <c r="B1359">
        <v>2</v>
      </c>
      <c r="C1359" s="1">
        <v>43343</v>
      </c>
      <c r="D1359" t="s">
        <v>7</v>
      </c>
      <c r="E1359" t="s">
        <v>9</v>
      </c>
      <c r="F1359">
        <v>4</v>
      </c>
      <c r="G1359">
        <v>5</v>
      </c>
      <c r="H1359" s="2">
        <v>22.75</v>
      </c>
      <c r="I1359" s="2">
        <v>37.5</v>
      </c>
      <c r="J1359" s="2">
        <v>157</v>
      </c>
      <c r="N1359" t="s">
        <v>25</v>
      </c>
    </row>
    <row r="1360" spans="1:14" customFormat="1" x14ac:dyDescent="0.2">
      <c r="A1360">
        <v>21</v>
      </c>
      <c r="B1360">
        <v>2</v>
      </c>
      <c r="C1360" s="1">
        <v>43343</v>
      </c>
      <c r="D1360" t="s">
        <v>7</v>
      </c>
      <c r="E1360" t="s">
        <v>8</v>
      </c>
      <c r="F1360">
        <v>1</v>
      </c>
      <c r="G1360">
        <v>1</v>
      </c>
      <c r="H1360" s="2">
        <v>22.9</v>
      </c>
      <c r="I1360" s="2">
        <v>36.6</v>
      </c>
      <c r="J1360" s="2">
        <v>128</v>
      </c>
      <c r="N1360" t="s">
        <v>25</v>
      </c>
    </row>
    <row r="1361" spans="1:14" customFormat="1" x14ac:dyDescent="0.2">
      <c r="A1361">
        <v>22</v>
      </c>
      <c r="B1361">
        <v>2</v>
      </c>
      <c r="C1361" s="1">
        <v>43343</v>
      </c>
      <c r="D1361" t="s">
        <v>7</v>
      </c>
      <c r="E1361" t="s">
        <v>8</v>
      </c>
      <c r="F1361">
        <v>1</v>
      </c>
      <c r="G1361">
        <v>2</v>
      </c>
      <c r="H1361" s="2">
        <v>20.350000000000001</v>
      </c>
      <c r="I1361" s="2">
        <v>37</v>
      </c>
      <c r="J1361" s="2">
        <v>112</v>
      </c>
      <c r="N1361" t="s">
        <v>25</v>
      </c>
    </row>
    <row r="1362" spans="1:14" customFormat="1" x14ac:dyDescent="0.2">
      <c r="A1362">
        <v>23</v>
      </c>
      <c r="B1362">
        <v>2</v>
      </c>
      <c r="C1362" s="1">
        <v>43343</v>
      </c>
      <c r="D1362" t="s">
        <v>7</v>
      </c>
      <c r="E1362" t="s">
        <v>8</v>
      </c>
      <c r="F1362">
        <v>1</v>
      </c>
      <c r="G1362">
        <v>3</v>
      </c>
      <c r="H1362" s="2">
        <v>23.32</v>
      </c>
      <c r="I1362" s="2">
        <v>37</v>
      </c>
      <c r="J1362" s="2">
        <v>133</v>
      </c>
      <c r="N1362" t="s">
        <v>25</v>
      </c>
    </row>
    <row r="1363" spans="1:14" customFormat="1" x14ac:dyDescent="0.2">
      <c r="A1363">
        <v>24</v>
      </c>
      <c r="B1363">
        <v>2</v>
      </c>
      <c r="C1363" s="1">
        <v>43343</v>
      </c>
      <c r="D1363" t="s">
        <v>7</v>
      </c>
      <c r="E1363" t="s">
        <v>8</v>
      </c>
      <c r="F1363">
        <v>1</v>
      </c>
      <c r="G1363">
        <v>4</v>
      </c>
      <c r="H1363" s="2">
        <v>21.39</v>
      </c>
      <c r="I1363" s="2">
        <v>37.299999999999997</v>
      </c>
      <c r="J1363" s="2">
        <v>152</v>
      </c>
      <c r="N1363" t="s">
        <v>25</v>
      </c>
    </row>
    <row r="1364" spans="1:14" customFormat="1" x14ac:dyDescent="0.2">
      <c r="A1364">
        <v>25</v>
      </c>
      <c r="B1364">
        <v>2</v>
      </c>
      <c r="C1364" s="1">
        <v>43343</v>
      </c>
      <c r="D1364" t="s">
        <v>7</v>
      </c>
      <c r="E1364" t="s">
        <v>8</v>
      </c>
      <c r="F1364">
        <v>1</v>
      </c>
      <c r="G1364">
        <v>5</v>
      </c>
      <c r="H1364" s="2">
        <v>25.4</v>
      </c>
      <c r="I1364" s="2">
        <v>37.200000000000003</v>
      </c>
      <c r="J1364" s="2">
        <v>156</v>
      </c>
      <c r="N1364" t="s">
        <v>25</v>
      </c>
    </row>
    <row r="1365" spans="1:14" customFormat="1" x14ac:dyDescent="0.2">
      <c r="A1365">
        <v>26</v>
      </c>
      <c r="B1365">
        <v>2</v>
      </c>
      <c r="C1365" s="1">
        <v>43343</v>
      </c>
      <c r="D1365" t="s">
        <v>7</v>
      </c>
      <c r="E1365" t="s">
        <v>8</v>
      </c>
      <c r="F1365">
        <v>2</v>
      </c>
      <c r="G1365">
        <v>1</v>
      </c>
      <c r="H1365" s="2">
        <v>25.02</v>
      </c>
      <c r="I1365" s="2">
        <v>35.799999999999997</v>
      </c>
      <c r="J1365" s="2">
        <v>115</v>
      </c>
      <c r="N1365" t="s">
        <v>25</v>
      </c>
    </row>
    <row r="1366" spans="1:14" customFormat="1" x14ac:dyDescent="0.2">
      <c r="A1366">
        <v>27</v>
      </c>
      <c r="B1366">
        <v>2</v>
      </c>
      <c r="C1366" s="1">
        <v>43343</v>
      </c>
      <c r="D1366" t="s">
        <v>7</v>
      </c>
      <c r="E1366" t="s">
        <v>8</v>
      </c>
      <c r="F1366">
        <v>2</v>
      </c>
      <c r="G1366">
        <v>2</v>
      </c>
      <c r="H1366" s="2">
        <v>20.47</v>
      </c>
      <c r="I1366" s="2">
        <v>37.200000000000003</v>
      </c>
      <c r="J1366" s="2">
        <v>155</v>
      </c>
      <c r="N1366" t="s">
        <v>25</v>
      </c>
    </row>
    <row r="1367" spans="1:14" customFormat="1" x14ac:dyDescent="0.2">
      <c r="A1367">
        <v>28</v>
      </c>
      <c r="B1367">
        <v>2</v>
      </c>
      <c r="C1367" s="1">
        <v>43343</v>
      </c>
      <c r="D1367" t="s">
        <v>7</v>
      </c>
      <c r="E1367" t="s">
        <v>8</v>
      </c>
      <c r="F1367">
        <v>2</v>
      </c>
      <c r="G1367">
        <v>3</v>
      </c>
      <c r="H1367" s="2">
        <v>20.6</v>
      </c>
      <c r="I1367" s="2">
        <v>36.799999999999997</v>
      </c>
      <c r="J1367" s="2">
        <v>113</v>
      </c>
      <c r="N1367" t="s">
        <v>25</v>
      </c>
    </row>
    <row r="1368" spans="1:14" customFormat="1" x14ac:dyDescent="0.2">
      <c r="A1368">
        <v>29</v>
      </c>
      <c r="B1368">
        <v>2</v>
      </c>
      <c r="C1368" s="1">
        <v>43343</v>
      </c>
      <c r="D1368" t="s">
        <v>7</v>
      </c>
      <c r="E1368" t="s">
        <v>8</v>
      </c>
      <c r="F1368">
        <v>2</v>
      </c>
      <c r="G1368">
        <v>4</v>
      </c>
      <c r="H1368" s="2">
        <v>19.82</v>
      </c>
      <c r="I1368" s="2">
        <v>36.299999999999997</v>
      </c>
      <c r="J1368" s="2">
        <v>126</v>
      </c>
      <c r="N1368" t="s">
        <v>25</v>
      </c>
    </row>
    <row r="1369" spans="1:14" customFormat="1" x14ac:dyDescent="0.2">
      <c r="A1369">
        <v>30</v>
      </c>
      <c r="B1369">
        <v>2</v>
      </c>
      <c r="C1369" s="1">
        <v>43343</v>
      </c>
      <c r="D1369" t="s">
        <v>7</v>
      </c>
      <c r="E1369" t="s">
        <v>8</v>
      </c>
      <c r="F1369">
        <v>2</v>
      </c>
      <c r="G1369">
        <v>5</v>
      </c>
      <c r="H1369" s="2">
        <v>24.46</v>
      </c>
      <c r="I1369" s="2">
        <v>37.200000000000003</v>
      </c>
      <c r="J1369" s="2">
        <v>133</v>
      </c>
      <c r="N1369" t="s">
        <v>25</v>
      </c>
    </row>
    <row r="1370" spans="1:14" customFormat="1" x14ac:dyDescent="0.2">
      <c r="A1370">
        <v>1</v>
      </c>
      <c r="B1370">
        <v>3</v>
      </c>
      <c r="C1370" s="1">
        <v>43343</v>
      </c>
      <c r="D1370" t="s">
        <v>7</v>
      </c>
      <c r="E1370" t="s">
        <v>9</v>
      </c>
      <c r="F1370">
        <v>1</v>
      </c>
      <c r="G1370">
        <v>1</v>
      </c>
      <c r="H1370" s="2">
        <v>23.06</v>
      </c>
      <c r="I1370" s="2">
        <v>37.5</v>
      </c>
      <c r="J1370" s="2">
        <v>143</v>
      </c>
      <c r="N1370" t="s">
        <v>25</v>
      </c>
    </row>
    <row r="1371" spans="1:14" customFormat="1" x14ac:dyDescent="0.2">
      <c r="A1371">
        <v>2</v>
      </c>
      <c r="B1371">
        <v>3</v>
      </c>
      <c r="C1371" s="1">
        <v>43343</v>
      </c>
      <c r="D1371" t="s">
        <v>7</v>
      </c>
      <c r="E1371" t="s">
        <v>9</v>
      </c>
      <c r="F1371">
        <v>1</v>
      </c>
      <c r="G1371">
        <v>2</v>
      </c>
      <c r="H1371" s="2">
        <v>19.98</v>
      </c>
      <c r="I1371" s="2">
        <v>37.799999999999997</v>
      </c>
      <c r="J1371" s="2">
        <v>187</v>
      </c>
      <c r="N1371" t="s">
        <v>25</v>
      </c>
    </row>
    <row r="1372" spans="1:14" customFormat="1" x14ac:dyDescent="0.2">
      <c r="A1372">
        <v>3</v>
      </c>
      <c r="B1372">
        <v>3</v>
      </c>
      <c r="C1372" s="1">
        <v>43343</v>
      </c>
      <c r="D1372" t="s">
        <v>7</v>
      </c>
      <c r="E1372" t="s">
        <v>9</v>
      </c>
      <c r="F1372">
        <v>1</v>
      </c>
      <c r="G1372">
        <v>3</v>
      </c>
      <c r="H1372" s="2">
        <v>20.6</v>
      </c>
      <c r="I1372" s="2">
        <v>37.9</v>
      </c>
      <c r="J1372" s="2">
        <v>160</v>
      </c>
      <c r="N1372" t="s">
        <v>25</v>
      </c>
    </row>
    <row r="1373" spans="1:14" customFormat="1" x14ac:dyDescent="0.2">
      <c r="A1373">
        <v>4</v>
      </c>
      <c r="B1373">
        <v>3</v>
      </c>
      <c r="C1373" s="1">
        <v>43343</v>
      </c>
      <c r="D1373" t="s">
        <v>7</v>
      </c>
      <c r="E1373" t="s">
        <v>9</v>
      </c>
      <c r="F1373">
        <v>1</v>
      </c>
      <c r="G1373">
        <v>4</v>
      </c>
      <c r="H1373" s="2">
        <v>22.41</v>
      </c>
      <c r="I1373" s="2">
        <v>37</v>
      </c>
      <c r="J1373" s="2">
        <v>137</v>
      </c>
      <c r="N1373" t="s">
        <v>25</v>
      </c>
    </row>
    <row r="1374" spans="1:14" customFormat="1" x14ac:dyDescent="0.2">
      <c r="A1374">
        <v>5</v>
      </c>
      <c r="B1374">
        <v>3</v>
      </c>
      <c r="C1374" s="1">
        <v>43343</v>
      </c>
      <c r="D1374" t="s">
        <v>7</v>
      </c>
      <c r="E1374" t="s">
        <v>9</v>
      </c>
      <c r="F1374">
        <v>1</v>
      </c>
      <c r="G1374">
        <v>5</v>
      </c>
      <c r="H1374" s="2">
        <v>22.24</v>
      </c>
      <c r="I1374" s="2">
        <v>37.200000000000003</v>
      </c>
      <c r="N1374" t="s">
        <v>25</v>
      </c>
    </row>
    <row r="1375" spans="1:14" customFormat="1" x14ac:dyDescent="0.2">
      <c r="A1375">
        <v>6</v>
      </c>
      <c r="B1375">
        <v>3</v>
      </c>
      <c r="C1375" s="1">
        <v>43343</v>
      </c>
      <c r="D1375" t="s">
        <v>7</v>
      </c>
      <c r="E1375" t="s">
        <v>9</v>
      </c>
      <c r="F1375">
        <v>2</v>
      </c>
      <c r="G1375">
        <v>1</v>
      </c>
      <c r="H1375">
        <v>19.740000000000002</v>
      </c>
      <c r="I1375" s="2">
        <v>37.200000000000003</v>
      </c>
      <c r="J1375" s="2">
        <v>121</v>
      </c>
      <c r="L1375" s="3"/>
      <c r="N1375" t="s">
        <v>25</v>
      </c>
    </row>
    <row r="1376" spans="1:14" customFormat="1" x14ac:dyDescent="0.2">
      <c r="A1376">
        <v>7</v>
      </c>
      <c r="B1376">
        <v>3</v>
      </c>
      <c r="C1376" s="1">
        <v>43343</v>
      </c>
      <c r="D1376" t="s">
        <v>7</v>
      </c>
      <c r="E1376" t="s">
        <v>9</v>
      </c>
      <c r="F1376">
        <v>2</v>
      </c>
      <c r="G1376">
        <v>2</v>
      </c>
      <c r="H1376">
        <v>20.68</v>
      </c>
      <c r="I1376" s="2">
        <v>37.4</v>
      </c>
      <c r="J1376" s="2">
        <v>142</v>
      </c>
      <c r="L1376" s="3"/>
      <c r="N1376" t="s">
        <v>25</v>
      </c>
    </row>
    <row r="1377" spans="1:14" customFormat="1" x14ac:dyDescent="0.2">
      <c r="A1377">
        <v>8</v>
      </c>
      <c r="B1377">
        <v>3</v>
      </c>
      <c r="C1377" s="1">
        <v>43343</v>
      </c>
      <c r="D1377" t="s">
        <v>7</v>
      </c>
      <c r="E1377" t="s">
        <v>9</v>
      </c>
      <c r="F1377">
        <v>2</v>
      </c>
      <c r="G1377">
        <v>3</v>
      </c>
      <c r="H1377">
        <v>20.880000000000003</v>
      </c>
      <c r="I1377" s="2">
        <v>37.6</v>
      </c>
      <c r="J1377" s="2">
        <v>141</v>
      </c>
      <c r="L1377" s="3"/>
      <c r="N1377" t="s">
        <v>25</v>
      </c>
    </row>
    <row r="1378" spans="1:14" customFormat="1" x14ac:dyDescent="0.2">
      <c r="A1378">
        <v>9</v>
      </c>
      <c r="B1378">
        <v>3</v>
      </c>
      <c r="C1378" s="1">
        <v>43343</v>
      </c>
      <c r="D1378" t="s">
        <v>7</v>
      </c>
      <c r="E1378" t="s">
        <v>9</v>
      </c>
      <c r="F1378">
        <v>2</v>
      </c>
      <c r="G1378">
        <v>4</v>
      </c>
      <c r="H1378">
        <v>19.850000000000001</v>
      </c>
      <c r="I1378" s="2">
        <v>36.9</v>
      </c>
      <c r="J1378" s="2">
        <v>169</v>
      </c>
      <c r="L1378" s="3"/>
      <c r="N1378" t="s">
        <v>25</v>
      </c>
    </row>
    <row r="1379" spans="1:14" customFormat="1" x14ac:dyDescent="0.2">
      <c r="A1379">
        <v>10</v>
      </c>
      <c r="B1379">
        <v>3</v>
      </c>
      <c r="C1379" s="1">
        <v>43343</v>
      </c>
      <c r="D1379" t="s">
        <v>7</v>
      </c>
      <c r="E1379" t="s">
        <v>9</v>
      </c>
      <c r="F1379">
        <v>2</v>
      </c>
      <c r="G1379">
        <v>5</v>
      </c>
      <c r="H1379">
        <v>21.689999999999998</v>
      </c>
      <c r="I1379" s="2">
        <v>36.9</v>
      </c>
      <c r="J1379" s="2">
        <v>152</v>
      </c>
      <c r="L1379" s="3"/>
      <c r="N1379" t="s">
        <v>25</v>
      </c>
    </row>
    <row r="1380" spans="1:14" customFormat="1" x14ac:dyDescent="0.2">
      <c r="A1380">
        <v>11</v>
      </c>
      <c r="B1380">
        <v>3</v>
      </c>
      <c r="C1380" s="1">
        <v>43343</v>
      </c>
      <c r="D1380" t="s">
        <v>7</v>
      </c>
      <c r="E1380" t="s">
        <v>9</v>
      </c>
      <c r="F1380">
        <v>3</v>
      </c>
      <c r="G1380">
        <v>1</v>
      </c>
      <c r="H1380">
        <v>18.57</v>
      </c>
      <c r="I1380" s="2">
        <v>36.9</v>
      </c>
      <c r="J1380" s="2">
        <v>111</v>
      </c>
      <c r="N1380" t="s">
        <v>25</v>
      </c>
    </row>
    <row r="1381" spans="1:14" customFormat="1" x14ac:dyDescent="0.2">
      <c r="A1381">
        <v>12</v>
      </c>
      <c r="B1381">
        <v>3</v>
      </c>
      <c r="C1381" s="1">
        <v>43343</v>
      </c>
      <c r="D1381" t="s">
        <v>7</v>
      </c>
      <c r="E1381" t="s">
        <v>9</v>
      </c>
      <c r="F1381">
        <v>3</v>
      </c>
      <c r="G1381">
        <v>2</v>
      </c>
      <c r="H1381">
        <v>19.53</v>
      </c>
      <c r="I1381" s="2">
        <v>37.700000000000003</v>
      </c>
      <c r="J1381" s="2">
        <v>115</v>
      </c>
      <c r="N1381" t="s">
        <v>25</v>
      </c>
    </row>
    <row r="1382" spans="1:14" customFormat="1" x14ac:dyDescent="0.2">
      <c r="A1382">
        <v>13</v>
      </c>
      <c r="B1382">
        <v>3</v>
      </c>
      <c r="C1382" s="1">
        <v>43343</v>
      </c>
      <c r="D1382" t="s">
        <v>7</v>
      </c>
      <c r="E1382" t="s">
        <v>9</v>
      </c>
      <c r="F1382">
        <v>3</v>
      </c>
      <c r="G1382">
        <v>3</v>
      </c>
      <c r="H1382">
        <v>20.6</v>
      </c>
      <c r="I1382" s="2">
        <v>37.6</v>
      </c>
      <c r="J1382" s="2">
        <v>14</v>
      </c>
      <c r="N1382" t="s">
        <v>25</v>
      </c>
    </row>
    <row r="1383" spans="1:14" customFormat="1" x14ac:dyDescent="0.2">
      <c r="A1383">
        <v>14</v>
      </c>
      <c r="B1383">
        <v>3</v>
      </c>
      <c r="C1383" s="1">
        <v>43343</v>
      </c>
      <c r="D1383" t="s">
        <v>7</v>
      </c>
      <c r="E1383" t="s">
        <v>9</v>
      </c>
      <c r="F1383">
        <v>3</v>
      </c>
      <c r="G1383">
        <v>4</v>
      </c>
      <c r="H1383">
        <v>20.149999999999999</v>
      </c>
      <c r="I1383" s="2">
        <v>36.1</v>
      </c>
      <c r="J1383" s="2">
        <v>100</v>
      </c>
      <c r="N1383" t="s">
        <v>25</v>
      </c>
    </row>
    <row r="1384" spans="1:14" customFormat="1" x14ac:dyDescent="0.2">
      <c r="A1384">
        <v>15</v>
      </c>
      <c r="B1384">
        <v>3</v>
      </c>
      <c r="C1384" s="1">
        <v>43343</v>
      </c>
      <c r="D1384" t="s">
        <v>7</v>
      </c>
      <c r="E1384" t="s">
        <v>9</v>
      </c>
      <c r="F1384">
        <v>3</v>
      </c>
      <c r="G1384">
        <v>5</v>
      </c>
      <c r="H1384">
        <v>20.059999999999999</v>
      </c>
      <c r="I1384" s="2">
        <v>36.5</v>
      </c>
      <c r="J1384" s="2">
        <v>103</v>
      </c>
      <c r="N1384" t="s">
        <v>25</v>
      </c>
    </row>
    <row r="1385" spans="1:14" customFormat="1" x14ac:dyDescent="0.2">
      <c r="A1385">
        <v>16</v>
      </c>
      <c r="B1385">
        <v>3</v>
      </c>
      <c r="C1385" s="1">
        <v>43343</v>
      </c>
      <c r="D1385" t="s">
        <v>7</v>
      </c>
      <c r="E1385" t="s">
        <v>9</v>
      </c>
      <c r="F1385">
        <v>4</v>
      </c>
      <c r="G1385">
        <v>1</v>
      </c>
      <c r="H1385">
        <v>21.28</v>
      </c>
      <c r="I1385" s="2">
        <v>37.6</v>
      </c>
      <c r="J1385" s="2">
        <v>170</v>
      </c>
      <c r="N1385" t="s">
        <v>25</v>
      </c>
    </row>
    <row r="1386" spans="1:14" customFormat="1" x14ac:dyDescent="0.2">
      <c r="A1386">
        <v>17</v>
      </c>
      <c r="B1386">
        <v>3</v>
      </c>
      <c r="C1386" s="1">
        <v>43343</v>
      </c>
      <c r="D1386" t="s">
        <v>7</v>
      </c>
      <c r="E1386" t="s">
        <v>9</v>
      </c>
      <c r="F1386">
        <v>4</v>
      </c>
      <c r="G1386">
        <v>2</v>
      </c>
      <c r="H1386">
        <v>18.29</v>
      </c>
      <c r="I1386" s="2">
        <v>36.799999999999997</v>
      </c>
      <c r="J1386" s="2">
        <v>139</v>
      </c>
      <c r="N1386" t="s">
        <v>25</v>
      </c>
    </row>
    <row r="1387" spans="1:14" customFormat="1" x14ac:dyDescent="0.2">
      <c r="A1387">
        <v>18</v>
      </c>
      <c r="B1387">
        <v>3</v>
      </c>
      <c r="C1387" s="1">
        <v>43343</v>
      </c>
      <c r="D1387" t="s">
        <v>7</v>
      </c>
      <c r="E1387" t="s">
        <v>9</v>
      </c>
      <c r="F1387">
        <v>4</v>
      </c>
      <c r="G1387">
        <v>3</v>
      </c>
      <c r="H1387">
        <v>19.71</v>
      </c>
      <c r="I1387" s="2">
        <v>37.299999999999997</v>
      </c>
      <c r="J1387" s="2">
        <v>142</v>
      </c>
      <c r="N1387" t="s">
        <v>25</v>
      </c>
    </row>
    <row r="1388" spans="1:14" customFormat="1" x14ac:dyDescent="0.2">
      <c r="A1388">
        <v>19</v>
      </c>
      <c r="B1388">
        <v>3</v>
      </c>
      <c r="C1388" s="1">
        <v>43343</v>
      </c>
      <c r="D1388" t="s">
        <v>7</v>
      </c>
      <c r="E1388" t="s">
        <v>9</v>
      </c>
      <c r="F1388">
        <v>4</v>
      </c>
      <c r="G1388">
        <v>4</v>
      </c>
      <c r="H1388">
        <v>21.45</v>
      </c>
      <c r="I1388" s="2">
        <v>37.6</v>
      </c>
      <c r="J1388" s="2">
        <v>152</v>
      </c>
      <c r="N1388" t="s">
        <v>25</v>
      </c>
    </row>
    <row r="1389" spans="1:14" customFormat="1" x14ac:dyDescent="0.2">
      <c r="A1389">
        <v>20</v>
      </c>
      <c r="B1389">
        <v>3</v>
      </c>
      <c r="C1389" s="1">
        <v>43343</v>
      </c>
      <c r="D1389" t="s">
        <v>7</v>
      </c>
      <c r="E1389" t="s">
        <v>9</v>
      </c>
      <c r="F1389">
        <v>4</v>
      </c>
      <c r="G1389">
        <v>5</v>
      </c>
      <c r="H1389">
        <v>21.47</v>
      </c>
      <c r="I1389" s="2">
        <v>37</v>
      </c>
      <c r="J1389" s="2">
        <v>130</v>
      </c>
      <c r="N1389" t="s">
        <v>25</v>
      </c>
    </row>
    <row r="1390" spans="1:14" customFormat="1" x14ac:dyDescent="0.2">
      <c r="A1390">
        <v>21</v>
      </c>
      <c r="B1390">
        <v>3</v>
      </c>
      <c r="C1390" s="1">
        <v>43343</v>
      </c>
      <c r="D1390" t="s">
        <v>7</v>
      </c>
      <c r="E1390" t="s">
        <v>8</v>
      </c>
      <c r="F1390">
        <v>1</v>
      </c>
      <c r="G1390">
        <v>1</v>
      </c>
      <c r="H1390">
        <v>21.2</v>
      </c>
      <c r="I1390" s="2">
        <v>36.799999999999997</v>
      </c>
      <c r="J1390" s="2">
        <v>171</v>
      </c>
      <c r="N1390" t="s">
        <v>25</v>
      </c>
    </row>
    <row r="1391" spans="1:14" customFormat="1" x14ac:dyDescent="0.2">
      <c r="A1391">
        <v>22</v>
      </c>
      <c r="B1391">
        <v>3</v>
      </c>
      <c r="C1391" s="1">
        <v>43343</v>
      </c>
      <c r="D1391" t="s">
        <v>7</v>
      </c>
      <c r="E1391" t="s">
        <v>8</v>
      </c>
      <c r="F1391">
        <v>1</v>
      </c>
      <c r="G1391">
        <v>2</v>
      </c>
      <c r="H1391">
        <v>18.46</v>
      </c>
      <c r="I1391" s="2">
        <v>36.9</v>
      </c>
      <c r="J1391" s="2">
        <v>126</v>
      </c>
      <c r="N1391" t="s">
        <v>25</v>
      </c>
    </row>
    <row r="1392" spans="1:14" customFormat="1" x14ac:dyDescent="0.2">
      <c r="A1392">
        <v>23</v>
      </c>
      <c r="B1392">
        <v>3</v>
      </c>
      <c r="C1392" s="1">
        <v>43343</v>
      </c>
      <c r="D1392" t="s">
        <v>7</v>
      </c>
      <c r="E1392" t="s">
        <v>8</v>
      </c>
      <c r="F1392">
        <v>1</v>
      </c>
      <c r="G1392">
        <v>3</v>
      </c>
      <c r="H1392">
        <v>19.82</v>
      </c>
      <c r="I1392" s="2">
        <v>37</v>
      </c>
      <c r="J1392" s="2">
        <v>141</v>
      </c>
      <c r="N1392" t="s">
        <v>25</v>
      </c>
    </row>
    <row r="1393" spans="1:14" customFormat="1" x14ac:dyDescent="0.2">
      <c r="A1393">
        <v>24</v>
      </c>
      <c r="B1393">
        <v>3</v>
      </c>
      <c r="C1393" s="1">
        <v>43343</v>
      </c>
      <c r="D1393" t="s">
        <v>7</v>
      </c>
      <c r="E1393" t="s">
        <v>8</v>
      </c>
      <c r="F1393">
        <v>1</v>
      </c>
      <c r="G1393">
        <v>4</v>
      </c>
      <c r="H1393">
        <v>18.739999999999998</v>
      </c>
      <c r="I1393" s="2">
        <v>36.700000000000003</v>
      </c>
      <c r="J1393" s="2">
        <v>120</v>
      </c>
      <c r="N1393" t="s">
        <v>25</v>
      </c>
    </row>
    <row r="1394" spans="1:14" customFormat="1" x14ac:dyDescent="0.2">
      <c r="A1394">
        <v>25</v>
      </c>
      <c r="B1394">
        <v>3</v>
      </c>
      <c r="C1394" s="1">
        <v>43343</v>
      </c>
      <c r="D1394" t="s">
        <v>7</v>
      </c>
      <c r="E1394" t="s">
        <v>8</v>
      </c>
      <c r="F1394">
        <v>1</v>
      </c>
      <c r="G1394">
        <v>5</v>
      </c>
      <c r="H1394">
        <v>21.51</v>
      </c>
      <c r="I1394" s="2">
        <v>36.299999999999997</v>
      </c>
      <c r="J1394" s="2">
        <v>119</v>
      </c>
      <c r="N1394" t="s">
        <v>25</v>
      </c>
    </row>
    <row r="1395" spans="1:14" customFormat="1" x14ac:dyDescent="0.2">
      <c r="A1395">
        <v>26</v>
      </c>
      <c r="B1395">
        <v>3</v>
      </c>
      <c r="C1395" s="1">
        <v>43343</v>
      </c>
      <c r="D1395" t="s">
        <v>7</v>
      </c>
      <c r="E1395" t="s">
        <v>8</v>
      </c>
      <c r="F1395">
        <v>2</v>
      </c>
      <c r="G1395">
        <v>1</v>
      </c>
      <c r="H1395">
        <v>22.55</v>
      </c>
      <c r="I1395" s="2">
        <v>37.5</v>
      </c>
      <c r="J1395" s="2">
        <v>167</v>
      </c>
      <c r="N1395" t="s">
        <v>25</v>
      </c>
    </row>
    <row r="1396" spans="1:14" customFormat="1" x14ac:dyDescent="0.2">
      <c r="A1396">
        <v>27</v>
      </c>
      <c r="B1396">
        <v>3</v>
      </c>
      <c r="C1396" s="1">
        <v>43343</v>
      </c>
      <c r="D1396" t="s">
        <v>7</v>
      </c>
      <c r="E1396" t="s">
        <v>8</v>
      </c>
      <c r="F1396">
        <v>2</v>
      </c>
      <c r="G1396">
        <v>2</v>
      </c>
      <c r="H1396">
        <v>19.38</v>
      </c>
      <c r="I1396" s="2">
        <v>37.1</v>
      </c>
      <c r="J1396" s="2">
        <v>140</v>
      </c>
      <c r="N1396" t="s">
        <v>25</v>
      </c>
    </row>
    <row r="1397" spans="1:14" customFormat="1" x14ac:dyDescent="0.2">
      <c r="A1397">
        <v>28</v>
      </c>
      <c r="B1397">
        <v>3</v>
      </c>
      <c r="C1397" s="1">
        <v>43343</v>
      </c>
      <c r="D1397" t="s">
        <v>7</v>
      </c>
      <c r="E1397" t="s">
        <v>8</v>
      </c>
      <c r="F1397">
        <v>2</v>
      </c>
      <c r="G1397">
        <v>3</v>
      </c>
      <c r="H1397">
        <v>22.29</v>
      </c>
      <c r="I1397" s="2">
        <v>37.9</v>
      </c>
      <c r="J1397" s="2">
        <v>155</v>
      </c>
      <c r="N1397" t="s">
        <v>25</v>
      </c>
    </row>
    <row r="1398" spans="1:14" customFormat="1" x14ac:dyDescent="0.2">
      <c r="A1398">
        <v>29</v>
      </c>
      <c r="B1398">
        <v>3</v>
      </c>
      <c r="C1398" s="1">
        <v>43343</v>
      </c>
      <c r="D1398" t="s">
        <v>7</v>
      </c>
      <c r="E1398" t="s">
        <v>8</v>
      </c>
      <c r="F1398">
        <v>2</v>
      </c>
      <c r="G1398">
        <v>4</v>
      </c>
      <c r="H1398">
        <v>19.3</v>
      </c>
      <c r="I1398" s="2">
        <v>36.5</v>
      </c>
      <c r="J1398" s="2">
        <v>137</v>
      </c>
      <c r="N1398" t="s">
        <v>25</v>
      </c>
    </row>
    <row r="1399" spans="1:14" customFormat="1" x14ac:dyDescent="0.2">
      <c r="A1399">
        <v>30</v>
      </c>
      <c r="B1399">
        <v>3</v>
      </c>
      <c r="C1399" s="1">
        <v>43343</v>
      </c>
      <c r="D1399" t="s">
        <v>7</v>
      </c>
      <c r="E1399" t="s">
        <v>8</v>
      </c>
      <c r="F1399">
        <v>2</v>
      </c>
      <c r="G1399">
        <v>5</v>
      </c>
      <c r="H1399">
        <v>20.63</v>
      </c>
      <c r="I1399" s="2">
        <v>36.5</v>
      </c>
      <c r="J1399" s="2">
        <v>124</v>
      </c>
      <c r="N1399" t="s">
        <v>25</v>
      </c>
    </row>
    <row r="1400" spans="1:14" customFormat="1" x14ac:dyDescent="0.2">
      <c r="A1400">
        <v>3</v>
      </c>
      <c r="B1400">
        <v>1</v>
      </c>
      <c r="C1400" s="1">
        <v>43349</v>
      </c>
      <c r="D1400" t="s">
        <v>6</v>
      </c>
      <c r="E1400" t="s">
        <v>9</v>
      </c>
      <c r="F1400">
        <v>1</v>
      </c>
      <c r="G1400">
        <v>2</v>
      </c>
      <c r="H1400">
        <v>28.94</v>
      </c>
      <c r="I1400" s="2">
        <v>37.6</v>
      </c>
      <c r="J1400" s="2">
        <v>230</v>
      </c>
      <c r="N1400" t="s">
        <v>25</v>
      </c>
    </row>
    <row r="1401" spans="1:14" customFormat="1" x14ac:dyDescent="0.2">
      <c r="A1401">
        <v>4</v>
      </c>
      <c r="B1401">
        <v>1</v>
      </c>
      <c r="C1401" s="1">
        <v>43349</v>
      </c>
      <c r="D1401" t="s">
        <v>6</v>
      </c>
      <c r="E1401" t="s">
        <v>9</v>
      </c>
      <c r="F1401">
        <v>1</v>
      </c>
      <c r="G1401">
        <v>3</v>
      </c>
      <c r="H1401">
        <v>39.549999999999997</v>
      </c>
      <c r="I1401" s="2">
        <v>37.700000000000003</v>
      </c>
      <c r="J1401" s="2">
        <v>184</v>
      </c>
      <c r="N1401" t="s">
        <v>25</v>
      </c>
    </row>
    <row r="1402" spans="1:14" customFormat="1" x14ac:dyDescent="0.2">
      <c r="A1402">
        <v>5</v>
      </c>
      <c r="B1402">
        <v>1</v>
      </c>
      <c r="C1402" s="1">
        <v>43349</v>
      </c>
      <c r="D1402" t="s">
        <v>6</v>
      </c>
      <c r="E1402" t="s">
        <v>9</v>
      </c>
      <c r="F1402">
        <v>1</v>
      </c>
      <c r="G1402">
        <v>4</v>
      </c>
      <c r="H1402">
        <v>35.979999999999997</v>
      </c>
      <c r="I1402" s="2">
        <v>36.9</v>
      </c>
      <c r="J1402" s="2">
        <v>245</v>
      </c>
      <c r="N1402" t="s">
        <v>25</v>
      </c>
    </row>
    <row r="1403" spans="1:14" customFormat="1" x14ac:dyDescent="0.2">
      <c r="A1403">
        <v>8</v>
      </c>
      <c r="B1403">
        <v>1</v>
      </c>
      <c r="C1403" s="1">
        <v>43349</v>
      </c>
      <c r="D1403" t="s">
        <v>6</v>
      </c>
      <c r="E1403" t="s">
        <v>9</v>
      </c>
      <c r="F1403">
        <v>2</v>
      </c>
      <c r="G1403">
        <v>3</v>
      </c>
      <c r="H1403">
        <v>35.020000000000003</v>
      </c>
      <c r="I1403" s="2">
        <v>36.6</v>
      </c>
      <c r="J1403" s="2">
        <v>223</v>
      </c>
      <c r="N1403" t="s">
        <v>25</v>
      </c>
    </row>
    <row r="1404" spans="1:14" customFormat="1" x14ac:dyDescent="0.2">
      <c r="A1404">
        <v>9</v>
      </c>
      <c r="B1404">
        <v>1</v>
      </c>
      <c r="C1404" s="1">
        <v>43349</v>
      </c>
      <c r="D1404" t="s">
        <v>6</v>
      </c>
      <c r="E1404" t="s">
        <v>9</v>
      </c>
      <c r="F1404">
        <v>2</v>
      </c>
      <c r="G1404">
        <v>4</v>
      </c>
      <c r="H1404">
        <v>37.159999999999997</v>
      </c>
      <c r="I1404" s="2">
        <v>37</v>
      </c>
      <c r="J1404" s="2">
        <v>225</v>
      </c>
      <c r="N1404" t="s">
        <v>25</v>
      </c>
    </row>
    <row r="1405" spans="1:14" customFormat="1" x14ac:dyDescent="0.2">
      <c r="A1405">
        <v>10</v>
      </c>
      <c r="B1405">
        <v>1</v>
      </c>
      <c r="C1405" s="1">
        <v>43349</v>
      </c>
      <c r="D1405" t="s">
        <v>6</v>
      </c>
      <c r="E1405" t="s">
        <v>9</v>
      </c>
      <c r="F1405">
        <v>2</v>
      </c>
      <c r="G1405">
        <v>5</v>
      </c>
      <c r="H1405">
        <v>39.78</v>
      </c>
      <c r="I1405" s="2">
        <v>36.1</v>
      </c>
      <c r="J1405" s="2">
        <v>174</v>
      </c>
      <c r="N1405" t="s">
        <v>25</v>
      </c>
    </row>
    <row r="1406" spans="1:14" customFormat="1" x14ac:dyDescent="0.2">
      <c r="A1406">
        <v>11</v>
      </c>
      <c r="B1406">
        <v>1</v>
      </c>
      <c r="C1406" s="1">
        <v>43349</v>
      </c>
      <c r="D1406" t="s">
        <v>6</v>
      </c>
      <c r="E1406" t="s">
        <v>9</v>
      </c>
      <c r="F1406">
        <v>3</v>
      </c>
      <c r="G1406">
        <v>1</v>
      </c>
      <c r="H1406">
        <v>40.14</v>
      </c>
      <c r="I1406" s="2">
        <v>37.299999999999997</v>
      </c>
      <c r="J1406" s="2">
        <v>237</v>
      </c>
      <c r="N1406" t="s">
        <v>25</v>
      </c>
    </row>
    <row r="1407" spans="1:14" customFormat="1" x14ac:dyDescent="0.2">
      <c r="A1407">
        <v>12</v>
      </c>
      <c r="B1407">
        <v>1</v>
      </c>
      <c r="C1407" s="1">
        <v>43349</v>
      </c>
      <c r="D1407" t="s">
        <v>6</v>
      </c>
      <c r="E1407" t="s">
        <v>9</v>
      </c>
      <c r="F1407">
        <v>3</v>
      </c>
      <c r="G1407">
        <v>2</v>
      </c>
      <c r="H1407">
        <v>34.46</v>
      </c>
      <c r="I1407" s="2">
        <v>37.200000000000003</v>
      </c>
      <c r="J1407" s="2">
        <v>234</v>
      </c>
      <c r="N1407" t="s">
        <v>25</v>
      </c>
    </row>
    <row r="1408" spans="1:14" customFormat="1" x14ac:dyDescent="0.2">
      <c r="A1408">
        <v>17</v>
      </c>
      <c r="B1408">
        <v>1</v>
      </c>
      <c r="C1408" s="1">
        <v>43349</v>
      </c>
      <c r="D1408" t="s">
        <v>6</v>
      </c>
      <c r="E1408" t="s">
        <v>8</v>
      </c>
      <c r="F1408">
        <v>1</v>
      </c>
      <c r="G1408">
        <v>2</v>
      </c>
      <c r="H1408">
        <v>27.42</v>
      </c>
      <c r="I1408" s="2">
        <v>37</v>
      </c>
      <c r="J1408" s="2">
        <v>187</v>
      </c>
      <c r="N1408" t="s">
        <v>25</v>
      </c>
    </row>
    <row r="1409" spans="1:14" customFormat="1" x14ac:dyDescent="0.2">
      <c r="A1409">
        <v>18</v>
      </c>
      <c r="B1409">
        <v>1</v>
      </c>
      <c r="C1409" s="1">
        <v>43349</v>
      </c>
      <c r="D1409" t="s">
        <v>6</v>
      </c>
      <c r="E1409" t="s">
        <v>8</v>
      </c>
      <c r="F1409">
        <v>1</v>
      </c>
      <c r="G1409">
        <v>3</v>
      </c>
      <c r="H1409">
        <v>27.8</v>
      </c>
      <c r="I1409" s="2">
        <v>37</v>
      </c>
      <c r="J1409" s="2">
        <v>168</v>
      </c>
      <c r="N1409" t="s">
        <v>25</v>
      </c>
    </row>
    <row r="1410" spans="1:14" customFormat="1" x14ac:dyDescent="0.2">
      <c r="A1410">
        <v>24</v>
      </c>
      <c r="B1410">
        <v>1</v>
      </c>
      <c r="C1410" s="1">
        <v>43349</v>
      </c>
      <c r="D1410" t="s">
        <v>6</v>
      </c>
      <c r="E1410" t="s">
        <v>8</v>
      </c>
      <c r="F1410">
        <v>3</v>
      </c>
      <c r="G1410">
        <v>1</v>
      </c>
      <c r="H1410">
        <v>23.68</v>
      </c>
      <c r="I1410" s="2">
        <v>36</v>
      </c>
      <c r="J1410" s="2">
        <v>133</v>
      </c>
      <c r="N1410" t="s">
        <v>25</v>
      </c>
    </row>
    <row r="1411" spans="1:14" customFormat="1" x14ac:dyDescent="0.2">
      <c r="A1411">
        <v>25</v>
      </c>
      <c r="B1411">
        <v>1</v>
      </c>
      <c r="C1411" s="1">
        <v>43349</v>
      </c>
      <c r="D1411" t="s">
        <v>6</v>
      </c>
      <c r="E1411" t="s">
        <v>8</v>
      </c>
      <c r="F1411">
        <v>3</v>
      </c>
      <c r="G1411">
        <v>2</v>
      </c>
      <c r="H1411">
        <v>28.23</v>
      </c>
      <c r="I1411" s="2">
        <v>36</v>
      </c>
      <c r="J1411" s="2">
        <v>151</v>
      </c>
      <c r="N1411" t="s">
        <v>25</v>
      </c>
    </row>
    <row r="1412" spans="1:14" customFormat="1" x14ac:dyDescent="0.2">
      <c r="A1412">
        <v>22</v>
      </c>
      <c r="B1412">
        <v>1</v>
      </c>
      <c r="C1412" s="1">
        <v>43349</v>
      </c>
      <c r="D1412" t="s">
        <v>6</v>
      </c>
      <c r="E1412" t="s">
        <v>8</v>
      </c>
      <c r="F1412">
        <v>2</v>
      </c>
      <c r="G1412">
        <v>3</v>
      </c>
      <c r="H1412">
        <v>22.12</v>
      </c>
      <c r="I1412" s="2">
        <v>36.4</v>
      </c>
      <c r="J1412" s="2">
        <v>134</v>
      </c>
      <c r="N1412" t="s">
        <v>25</v>
      </c>
    </row>
    <row r="1413" spans="1:14" customFormat="1" x14ac:dyDescent="0.2">
      <c r="A1413">
        <v>27</v>
      </c>
      <c r="B1413">
        <v>1</v>
      </c>
      <c r="C1413" s="1">
        <v>43349</v>
      </c>
      <c r="D1413" t="s">
        <v>6</v>
      </c>
      <c r="E1413" t="s">
        <v>8</v>
      </c>
      <c r="F1413">
        <v>3</v>
      </c>
      <c r="G1413">
        <v>4</v>
      </c>
      <c r="H1413">
        <v>24.63</v>
      </c>
      <c r="I1413" s="2">
        <v>36.299999999999997</v>
      </c>
      <c r="J1413" s="2">
        <v>160</v>
      </c>
      <c r="N1413" t="s">
        <v>25</v>
      </c>
    </row>
    <row r="1414" spans="1:14" customFormat="1" x14ac:dyDescent="0.2">
      <c r="A1414">
        <v>1</v>
      </c>
      <c r="B1414">
        <v>2</v>
      </c>
      <c r="C1414" s="1">
        <v>43349</v>
      </c>
      <c r="D1414" t="s">
        <v>6</v>
      </c>
      <c r="E1414" t="s">
        <v>9</v>
      </c>
      <c r="F1414">
        <v>1</v>
      </c>
      <c r="G1414">
        <v>1</v>
      </c>
      <c r="H1414">
        <v>30.08</v>
      </c>
      <c r="I1414" s="2">
        <v>37.6</v>
      </c>
      <c r="J1414" s="2">
        <v>213</v>
      </c>
      <c r="N1414" t="s">
        <v>25</v>
      </c>
    </row>
    <row r="1415" spans="1:14" customFormat="1" x14ac:dyDescent="0.2">
      <c r="A1415">
        <v>2</v>
      </c>
      <c r="B1415">
        <v>2</v>
      </c>
      <c r="C1415" s="1">
        <v>43349</v>
      </c>
      <c r="D1415" t="s">
        <v>6</v>
      </c>
      <c r="E1415" t="s">
        <v>9</v>
      </c>
      <c r="F1415">
        <v>1</v>
      </c>
      <c r="G1415">
        <v>2</v>
      </c>
      <c r="H1415">
        <v>33.630000000000003</v>
      </c>
      <c r="I1415" s="2">
        <v>37.700000000000003</v>
      </c>
      <c r="J1415" s="2">
        <v>240</v>
      </c>
      <c r="N1415" t="s">
        <v>25</v>
      </c>
    </row>
    <row r="1416" spans="1:14" customFormat="1" x14ac:dyDescent="0.2">
      <c r="A1416">
        <v>3</v>
      </c>
      <c r="B1416">
        <v>2</v>
      </c>
      <c r="C1416" s="1">
        <v>43349</v>
      </c>
      <c r="D1416" t="s">
        <v>6</v>
      </c>
      <c r="E1416" t="s">
        <v>9</v>
      </c>
      <c r="F1416">
        <v>1</v>
      </c>
      <c r="G1416">
        <v>3</v>
      </c>
      <c r="H1416">
        <v>26.84</v>
      </c>
      <c r="I1416" s="2">
        <v>37.4</v>
      </c>
      <c r="J1416" s="2">
        <v>220</v>
      </c>
      <c r="N1416" t="s">
        <v>25</v>
      </c>
    </row>
    <row r="1417" spans="1:14" customFormat="1" x14ac:dyDescent="0.2">
      <c r="A1417">
        <v>4</v>
      </c>
      <c r="B1417">
        <v>2</v>
      </c>
      <c r="C1417" s="1">
        <v>43349</v>
      </c>
      <c r="D1417" t="s">
        <v>6</v>
      </c>
      <c r="E1417" t="s">
        <v>9</v>
      </c>
      <c r="F1417">
        <v>1</v>
      </c>
      <c r="G1417">
        <v>4</v>
      </c>
      <c r="H1417">
        <v>31.38</v>
      </c>
      <c r="I1417" s="2">
        <v>36.6</v>
      </c>
      <c r="J1417" s="2">
        <v>152</v>
      </c>
      <c r="N1417" t="s">
        <v>25</v>
      </c>
    </row>
    <row r="1418" spans="1:14" customFormat="1" x14ac:dyDescent="0.2">
      <c r="A1418">
        <v>5</v>
      </c>
      <c r="B1418">
        <v>2</v>
      </c>
      <c r="C1418" s="1">
        <v>43349</v>
      </c>
      <c r="D1418" t="s">
        <v>6</v>
      </c>
      <c r="E1418" t="s">
        <v>9</v>
      </c>
      <c r="F1418">
        <v>1</v>
      </c>
      <c r="G1418">
        <v>5</v>
      </c>
      <c r="H1418">
        <v>23.42</v>
      </c>
      <c r="I1418" s="2">
        <v>36.9</v>
      </c>
      <c r="J1418" s="2">
        <v>203</v>
      </c>
      <c r="N1418" t="s">
        <v>25</v>
      </c>
    </row>
    <row r="1419" spans="1:14" customFormat="1" x14ac:dyDescent="0.2">
      <c r="A1419">
        <v>6</v>
      </c>
      <c r="B1419">
        <v>2</v>
      </c>
      <c r="C1419" s="1">
        <v>43349</v>
      </c>
      <c r="D1419" t="s">
        <v>6</v>
      </c>
      <c r="E1419" t="s">
        <v>9</v>
      </c>
      <c r="F1419">
        <v>2</v>
      </c>
      <c r="G1419">
        <v>1</v>
      </c>
      <c r="H1419">
        <v>25.6</v>
      </c>
      <c r="I1419" s="2">
        <v>37.5</v>
      </c>
      <c r="J1419" s="2">
        <v>192</v>
      </c>
      <c r="N1419" t="s">
        <v>25</v>
      </c>
    </row>
    <row r="1420" spans="1:14" customFormat="1" x14ac:dyDescent="0.2">
      <c r="A1420">
        <v>7</v>
      </c>
      <c r="B1420">
        <v>2</v>
      </c>
      <c r="C1420" s="1">
        <v>43349</v>
      </c>
      <c r="D1420" t="s">
        <v>6</v>
      </c>
      <c r="E1420" t="s">
        <v>9</v>
      </c>
      <c r="F1420">
        <v>2</v>
      </c>
      <c r="G1420">
        <v>2</v>
      </c>
      <c r="H1420">
        <v>25.26</v>
      </c>
      <c r="I1420" s="2">
        <v>36.6</v>
      </c>
      <c r="J1420" s="2">
        <v>192</v>
      </c>
      <c r="N1420" t="s">
        <v>25</v>
      </c>
    </row>
    <row r="1421" spans="1:14" customFormat="1" x14ac:dyDescent="0.2">
      <c r="A1421">
        <v>8</v>
      </c>
      <c r="B1421">
        <v>2</v>
      </c>
      <c r="C1421" s="1">
        <v>43349</v>
      </c>
      <c r="D1421" t="s">
        <v>6</v>
      </c>
      <c r="E1421" t="s">
        <v>9</v>
      </c>
      <c r="F1421">
        <v>2</v>
      </c>
      <c r="G1421">
        <v>3</v>
      </c>
      <c r="H1421">
        <v>28.2</v>
      </c>
      <c r="I1421" s="2">
        <v>36.9</v>
      </c>
      <c r="J1421" s="2">
        <v>175</v>
      </c>
      <c r="N1421" t="s">
        <v>25</v>
      </c>
    </row>
    <row r="1422" spans="1:14" customFormat="1" x14ac:dyDescent="0.2">
      <c r="A1422">
        <v>9</v>
      </c>
      <c r="B1422">
        <v>2</v>
      </c>
      <c r="C1422" s="1">
        <v>43349</v>
      </c>
      <c r="D1422" t="s">
        <v>6</v>
      </c>
      <c r="E1422" t="s">
        <v>9</v>
      </c>
      <c r="F1422">
        <v>2</v>
      </c>
      <c r="G1422">
        <v>4</v>
      </c>
      <c r="H1422">
        <v>27.48</v>
      </c>
      <c r="I1422" s="2">
        <v>37.700000000000003</v>
      </c>
      <c r="J1422" s="2">
        <v>203</v>
      </c>
      <c r="N1422" t="s">
        <v>25</v>
      </c>
    </row>
    <row r="1423" spans="1:14" customFormat="1" x14ac:dyDescent="0.2">
      <c r="A1423">
        <v>10</v>
      </c>
      <c r="B1423">
        <v>2</v>
      </c>
      <c r="C1423" s="1">
        <v>43349</v>
      </c>
      <c r="D1423" t="s">
        <v>6</v>
      </c>
      <c r="E1423" t="s">
        <v>9</v>
      </c>
      <c r="F1423">
        <v>2</v>
      </c>
      <c r="G1423">
        <v>5</v>
      </c>
      <c r="H1423">
        <v>27.07</v>
      </c>
      <c r="I1423" s="2">
        <v>37.6</v>
      </c>
      <c r="J1423" s="2">
        <v>211</v>
      </c>
      <c r="N1423" t="s">
        <v>25</v>
      </c>
    </row>
    <row r="1424" spans="1:14" customFormat="1" x14ac:dyDescent="0.2">
      <c r="A1424">
        <v>11</v>
      </c>
      <c r="B1424">
        <v>2</v>
      </c>
      <c r="C1424" s="1">
        <v>43349</v>
      </c>
      <c r="D1424" t="s">
        <v>6</v>
      </c>
      <c r="E1424" t="s">
        <v>9</v>
      </c>
      <c r="F1424">
        <v>3</v>
      </c>
      <c r="G1424">
        <v>1</v>
      </c>
      <c r="H1424">
        <v>30.12</v>
      </c>
      <c r="I1424" s="2">
        <v>36.9</v>
      </c>
      <c r="J1424" s="2">
        <v>217</v>
      </c>
      <c r="N1424" t="s">
        <v>25</v>
      </c>
    </row>
    <row r="1425" spans="1:14" customFormat="1" x14ac:dyDescent="0.2">
      <c r="A1425">
        <v>12</v>
      </c>
      <c r="B1425">
        <v>2</v>
      </c>
      <c r="C1425" s="1">
        <v>43349</v>
      </c>
      <c r="D1425" t="s">
        <v>6</v>
      </c>
      <c r="E1425" t="s">
        <v>9</v>
      </c>
      <c r="F1425">
        <v>3</v>
      </c>
      <c r="G1425">
        <v>2</v>
      </c>
      <c r="H1425">
        <v>33.200000000000003</v>
      </c>
      <c r="I1425" s="2">
        <v>37.6</v>
      </c>
      <c r="J1425" s="2">
        <v>207</v>
      </c>
      <c r="N1425" t="s">
        <v>25</v>
      </c>
    </row>
    <row r="1426" spans="1:14" customFormat="1" x14ac:dyDescent="0.2">
      <c r="A1426">
        <v>13</v>
      </c>
      <c r="B1426">
        <v>2</v>
      </c>
      <c r="C1426" s="1">
        <v>43349</v>
      </c>
      <c r="D1426" t="s">
        <v>6</v>
      </c>
      <c r="E1426" t="s">
        <v>9</v>
      </c>
      <c r="F1426">
        <v>3</v>
      </c>
      <c r="G1426">
        <v>3</v>
      </c>
      <c r="H1426">
        <v>37.43</v>
      </c>
      <c r="I1426" s="2">
        <v>37.700000000000003</v>
      </c>
      <c r="J1426" s="2">
        <v>200</v>
      </c>
      <c r="N1426" t="s">
        <v>25</v>
      </c>
    </row>
    <row r="1427" spans="1:14" customFormat="1" x14ac:dyDescent="0.2">
      <c r="A1427">
        <v>14</v>
      </c>
      <c r="B1427">
        <v>2</v>
      </c>
      <c r="C1427" s="1">
        <v>43349</v>
      </c>
      <c r="D1427" t="s">
        <v>6</v>
      </c>
      <c r="E1427" t="s">
        <v>9</v>
      </c>
      <c r="F1427">
        <v>3</v>
      </c>
      <c r="G1427">
        <v>4</v>
      </c>
      <c r="H1427">
        <v>32.92</v>
      </c>
      <c r="I1427" s="2">
        <v>35.9</v>
      </c>
      <c r="J1427" s="2">
        <v>187</v>
      </c>
      <c r="N1427" t="s">
        <v>25</v>
      </c>
    </row>
    <row r="1428" spans="1:14" customFormat="1" x14ac:dyDescent="0.2">
      <c r="A1428">
        <v>15</v>
      </c>
      <c r="B1428">
        <v>2</v>
      </c>
      <c r="C1428" s="1">
        <v>43349</v>
      </c>
      <c r="D1428" t="s">
        <v>6</v>
      </c>
      <c r="E1428" t="s">
        <v>9</v>
      </c>
      <c r="F1428">
        <v>3</v>
      </c>
      <c r="G1428">
        <v>5</v>
      </c>
      <c r="H1428">
        <v>24.13</v>
      </c>
      <c r="I1428" s="2">
        <v>37.9</v>
      </c>
      <c r="J1428" s="2">
        <v>192</v>
      </c>
      <c r="N1428" t="s">
        <v>25</v>
      </c>
    </row>
    <row r="1429" spans="1:14" customFormat="1" x14ac:dyDescent="0.2">
      <c r="A1429">
        <v>16</v>
      </c>
      <c r="B1429">
        <v>2</v>
      </c>
      <c r="C1429" s="1">
        <v>43349</v>
      </c>
      <c r="D1429" t="s">
        <v>6</v>
      </c>
      <c r="E1429" t="s">
        <v>9</v>
      </c>
      <c r="F1429">
        <v>4</v>
      </c>
      <c r="G1429">
        <v>1</v>
      </c>
      <c r="H1429">
        <v>32.28</v>
      </c>
      <c r="I1429" s="2">
        <v>37.700000000000003</v>
      </c>
      <c r="J1429" s="2">
        <v>173</v>
      </c>
      <c r="N1429" t="s">
        <v>25</v>
      </c>
    </row>
    <row r="1430" spans="1:14" customFormat="1" x14ac:dyDescent="0.2">
      <c r="A1430">
        <v>17</v>
      </c>
      <c r="B1430">
        <v>2</v>
      </c>
      <c r="C1430" s="1">
        <v>43349</v>
      </c>
      <c r="D1430" t="s">
        <v>6</v>
      </c>
      <c r="E1430" t="s">
        <v>9</v>
      </c>
      <c r="F1430">
        <v>4</v>
      </c>
      <c r="G1430">
        <v>2</v>
      </c>
      <c r="H1430">
        <v>29.31</v>
      </c>
      <c r="I1430" s="2">
        <v>37.9</v>
      </c>
      <c r="J1430" s="2">
        <v>216</v>
      </c>
      <c r="N1430" t="s">
        <v>25</v>
      </c>
    </row>
    <row r="1431" spans="1:14" customFormat="1" x14ac:dyDescent="0.2">
      <c r="A1431">
        <v>18</v>
      </c>
      <c r="B1431">
        <v>2</v>
      </c>
      <c r="C1431" s="1">
        <v>43349</v>
      </c>
      <c r="D1431" t="s">
        <v>6</v>
      </c>
      <c r="E1431" t="s">
        <v>9</v>
      </c>
      <c r="F1431">
        <v>4</v>
      </c>
      <c r="G1431">
        <v>3</v>
      </c>
      <c r="H1431">
        <v>26.82</v>
      </c>
      <c r="I1431" s="2">
        <v>37.1</v>
      </c>
      <c r="J1431" s="2">
        <v>191</v>
      </c>
      <c r="N1431" t="s">
        <v>25</v>
      </c>
    </row>
    <row r="1432" spans="1:14" customFormat="1" x14ac:dyDescent="0.2">
      <c r="A1432">
        <v>19</v>
      </c>
      <c r="B1432">
        <v>2</v>
      </c>
      <c r="C1432" s="1">
        <v>43349</v>
      </c>
      <c r="D1432" t="s">
        <v>6</v>
      </c>
      <c r="E1432" t="s">
        <v>9</v>
      </c>
      <c r="F1432">
        <v>4</v>
      </c>
      <c r="G1432">
        <v>4</v>
      </c>
      <c r="H1432">
        <v>29.88</v>
      </c>
      <c r="I1432" s="2">
        <v>36</v>
      </c>
      <c r="J1432" s="2">
        <v>127</v>
      </c>
      <c r="N1432" t="s">
        <v>25</v>
      </c>
    </row>
    <row r="1433" spans="1:14" customFormat="1" x14ac:dyDescent="0.2">
      <c r="A1433">
        <v>20</v>
      </c>
      <c r="B1433">
        <v>2</v>
      </c>
      <c r="C1433" s="1">
        <v>43349</v>
      </c>
      <c r="D1433" t="s">
        <v>6</v>
      </c>
      <c r="E1433" t="s">
        <v>9</v>
      </c>
      <c r="F1433">
        <v>4</v>
      </c>
      <c r="G1433">
        <v>5</v>
      </c>
      <c r="H1433">
        <v>31.66</v>
      </c>
      <c r="I1433" s="2">
        <v>37.200000000000003</v>
      </c>
      <c r="J1433" s="2">
        <v>160</v>
      </c>
      <c r="N1433" t="s">
        <v>25</v>
      </c>
    </row>
    <row r="1434" spans="1:14" customFormat="1" x14ac:dyDescent="0.2">
      <c r="A1434">
        <v>21</v>
      </c>
      <c r="B1434">
        <v>2</v>
      </c>
      <c r="C1434" s="1">
        <v>43349</v>
      </c>
      <c r="D1434" t="s">
        <v>6</v>
      </c>
      <c r="E1434" t="s">
        <v>8</v>
      </c>
      <c r="F1434">
        <v>1</v>
      </c>
      <c r="G1434">
        <v>1</v>
      </c>
      <c r="H1434">
        <v>21.95</v>
      </c>
      <c r="I1434" s="2">
        <v>35.700000000000003</v>
      </c>
      <c r="J1434" s="2">
        <v>129</v>
      </c>
      <c r="N1434" t="s">
        <v>25</v>
      </c>
    </row>
    <row r="1435" spans="1:14" customFormat="1" x14ac:dyDescent="0.2">
      <c r="A1435">
        <v>22</v>
      </c>
      <c r="B1435">
        <v>2</v>
      </c>
      <c r="C1435" s="1">
        <v>43349</v>
      </c>
      <c r="D1435" t="s">
        <v>6</v>
      </c>
      <c r="E1435" t="s">
        <v>8</v>
      </c>
      <c r="F1435">
        <v>1</v>
      </c>
      <c r="G1435">
        <v>2</v>
      </c>
      <c r="H1435">
        <v>25.73</v>
      </c>
      <c r="I1435" s="2">
        <v>36.299999999999997</v>
      </c>
      <c r="J1435" s="2">
        <v>114</v>
      </c>
      <c r="N1435" t="s">
        <v>25</v>
      </c>
    </row>
    <row r="1436" spans="1:14" customFormat="1" x14ac:dyDescent="0.2">
      <c r="A1436">
        <v>23</v>
      </c>
      <c r="B1436">
        <v>2</v>
      </c>
      <c r="C1436" s="1">
        <v>43349</v>
      </c>
      <c r="D1436" t="s">
        <v>6</v>
      </c>
      <c r="E1436" t="s">
        <v>8</v>
      </c>
      <c r="F1436">
        <v>1</v>
      </c>
      <c r="G1436">
        <v>3</v>
      </c>
      <c r="H1436">
        <v>24.29</v>
      </c>
      <c r="I1436" s="2">
        <v>36</v>
      </c>
      <c r="J1436" s="2">
        <v>167</v>
      </c>
      <c r="N1436" t="s">
        <v>25</v>
      </c>
    </row>
    <row r="1437" spans="1:14" customFormat="1" x14ac:dyDescent="0.2">
      <c r="A1437">
        <v>24</v>
      </c>
      <c r="B1437">
        <v>2</v>
      </c>
      <c r="C1437" s="1">
        <v>43349</v>
      </c>
      <c r="D1437" t="s">
        <v>6</v>
      </c>
      <c r="E1437" t="s">
        <v>8</v>
      </c>
      <c r="F1437">
        <v>1</v>
      </c>
      <c r="G1437">
        <v>4</v>
      </c>
      <c r="H1437">
        <v>20.75</v>
      </c>
      <c r="I1437" s="2">
        <v>36</v>
      </c>
      <c r="J1437" s="2">
        <v>147</v>
      </c>
      <c r="N1437" t="s">
        <v>25</v>
      </c>
    </row>
    <row r="1438" spans="1:14" customFormat="1" x14ac:dyDescent="0.2">
      <c r="A1438">
        <v>25</v>
      </c>
      <c r="B1438">
        <v>2</v>
      </c>
      <c r="C1438" s="1">
        <v>43349</v>
      </c>
      <c r="D1438" t="s">
        <v>6</v>
      </c>
      <c r="E1438" t="s">
        <v>8</v>
      </c>
      <c r="F1438">
        <v>1</v>
      </c>
      <c r="G1438">
        <v>5</v>
      </c>
      <c r="H1438">
        <v>23.59</v>
      </c>
      <c r="I1438" s="2">
        <v>35.9</v>
      </c>
      <c r="J1438" s="2">
        <v>125</v>
      </c>
      <c r="N1438" t="s">
        <v>25</v>
      </c>
    </row>
    <row r="1439" spans="1:14" customFormat="1" x14ac:dyDescent="0.2">
      <c r="A1439">
        <v>26</v>
      </c>
      <c r="B1439">
        <v>2</v>
      </c>
      <c r="C1439" s="1">
        <v>43349</v>
      </c>
      <c r="D1439" t="s">
        <v>6</v>
      </c>
      <c r="E1439" t="s">
        <v>8</v>
      </c>
      <c r="F1439">
        <v>2</v>
      </c>
      <c r="G1439">
        <v>1</v>
      </c>
      <c r="H1439">
        <v>20.399999999999999</v>
      </c>
      <c r="I1439" s="2">
        <v>36</v>
      </c>
      <c r="J1439" s="2">
        <v>119</v>
      </c>
      <c r="N1439" t="s">
        <v>25</v>
      </c>
    </row>
    <row r="1440" spans="1:14" customFormat="1" x14ac:dyDescent="0.2">
      <c r="A1440">
        <v>27</v>
      </c>
      <c r="B1440">
        <v>2</v>
      </c>
      <c r="C1440" s="1">
        <v>43349</v>
      </c>
      <c r="D1440" t="s">
        <v>6</v>
      </c>
      <c r="E1440" t="s">
        <v>8</v>
      </c>
      <c r="F1440">
        <v>2</v>
      </c>
      <c r="G1440">
        <v>2</v>
      </c>
      <c r="H1440">
        <v>20.99</v>
      </c>
      <c r="I1440" s="2">
        <v>36.6</v>
      </c>
      <c r="J1440" s="2">
        <v>146</v>
      </c>
      <c r="N1440" t="s">
        <v>25</v>
      </c>
    </row>
    <row r="1441" spans="1:14" customFormat="1" x14ac:dyDescent="0.2">
      <c r="A1441">
        <v>28</v>
      </c>
      <c r="B1441">
        <v>2</v>
      </c>
      <c r="C1441" s="1">
        <v>43349</v>
      </c>
      <c r="D1441" t="s">
        <v>6</v>
      </c>
      <c r="E1441" t="s">
        <v>8</v>
      </c>
      <c r="F1441">
        <v>2</v>
      </c>
      <c r="G1441">
        <v>3</v>
      </c>
      <c r="H1441">
        <v>22.53</v>
      </c>
      <c r="I1441" s="2">
        <v>35.299999999999997</v>
      </c>
      <c r="J1441" s="2">
        <v>95</v>
      </c>
      <c r="N1441" t="s">
        <v>25</v>
      </c>
    </row>
    <row r="1442" spans="1:14" customFormat="1" x14ac:dyDescent="0.2">
      <c r="A1442">
        <v>29</v>
      </c>
      <c r="B1442">
        <v>2</v>
      </c>
      <c r="C1442" s="1">
        <v>43349</v>
      </c>
      <c r="D1442" t="s">
        <v>6</v>
      </c>
      <c r="E1442" t="s">
        <v>8</v>
      </c>
      <c r="F1442">
        <v>2</v>
      </c>
      <c r="G1442">
        <v>4</v>
      </c>
      <c r="H1442">
        <v>22.09</v>
      </c>
      <c r="I1442" s="2">
        <v>36.4</v>
      </c>
      <c r="J1442" s="2">
        <v>159</v>
      </c>
      <c r="N1442" t="s">
        <v>25</v>
      </c>
    </row>
    <row r="1443" spans="1:14" customFormat="1" x14ac:dyDescent="0.2">
      <c r="A1443">
        <v>30</v>
      </c>
      <c r="B1443">
        <v>2</v>
      </c>
      <c r="C1443" s="1">
        <v>43349</v>
      </c>
      <c r="D1443" t="s">
        <v>6</v>
      </c>
      <c r="E1443" t="s">
        <v>8</v>
      </c>
      <c r="F1443">
        <v>2</v>
      </c>
      <c r="G1443">
        <v>5</v>
      </c>
      <c r="H1443">
        <v>22.47</v>
      </c>
      <c r="I1443" s="2">
        <v>36.299999999999997</v>
      </c>
      <c r="J1443" s="2">
        <v>94</v>
      </c>
      <c r="N1443" t="s">
        <v>25</v>
      </c>
    </row>
    <row r="1444" spans="1:14" customFormat="1" x14ac:dyDescent="0.2">
      <c r="A1444">
        <v>31</v>
      </c>
      <c r="B1444">
        <v>2</v>
      </c>
      <c r="C1444" s="1">
        <v>43349</v>
      </c>
      <c r="D1444" t="s">
        <v>6</v>
      </c>
      <c r="E1444" t="s">
        <v>8</v>
      </c>
      <c r="F1444">
        <v>3</v>
      </c>
      <c r="G1444">
        <v>1</v>
      </c>
      <c r="H1444">
        <v>23.69</v>
      </c>
      <c r="I1444" s="2">
        <v>36.299999999999997</v>
      </c>
      <c r="J1444" s="2">
        <v>127</v>
      </c>
      <c r="N1444" t="s">
        <v>25</v>
      </c>
    </row>
    <row r="1445" spans="1:14" customFormat="1" x14ac:dyDescent="0.2">
      <c r="A1445">
        <v>32</v>
      </c>
      <c r="B1445">
        <v>2</v>
      </c>
      <c r="C1445" s="1">
        <v>43349</v>
      </c>
      <c r="D1445" t="s">
        <v>6</v>
      </c>
      <c r="E1445" t="s">
        <v>8</v>
      </c>
      <c r="F1445">
        <v>3</v>
      </c>
      <c r="G1445">
        <v>2</v>
      </c>
      <c r="H1445">
        <v>27.18</v>
      </c>
      <c r="I1445" s="2">
        <v>36.4</v>
      </c>
      <c r="J1445" s="2">
        <v>163</v>
      </c>
      <c r="N1445" t="s">
        <v>25</v>
      </c>
    </row>
    <row r="1446" spans="1:14" customFormat="1" x14ac:dyDescent="0.2">
      <c r="A1446">
        <v>33</v>
      </c>
      <c r="B1446">
        <v>2</v>
      </c>
      <c r="C1446" s="1">
        <v>43349</v>
      </c>
      <c r="D1446" t="s">
        <v>6</v>
      </c>
      <c r="E1446" t="s">
        <v>8</v>
      </c>
      <c r="F1446">
        <v>3</v>
      </c>
      <c r="G1446">
        <v>3</v>
      </c>
      <c r="H1446">
        <v>24.68</v>
      </c>
      <c r="I1446" s="2">
        <v>35.799999999999997</v>
      </c>
      <c r="J1446" s="2">
        <v>135</v>
      </c>
      <c r="N1446" t="s">
        <v>25</v>
      </c>
    </row>
    <row r="1447" spans="1:14" customFormat="1" x14ac:dyDescent="0.2">
      <c r="A1447">
        <v>34</v>
      </c>
      <c r="B1447">
        <v>2</v>
      </c>
      <c r="C1447" s="1">
        <v>43349</v>
      </c>
      <c r="D1447" t="s">
        <v>6</v>
      </c>
      <c r="E1447" t="s">
        <v>8</v>
      </c>
      <c r="F1447">
        <v>3</v>
      </c>
      <c r="G1447">
        <v>4</v>
      </c>
      <c r="H1447">
        <v>22.88</v>
      </c>
      <c r="I1447" s="2">
        <v>36</v>
      </c>
      <c r="J1447" s="2">
        <v>137</v>
      </c>
      <c r="N1447" t="s">
        <v>25</v>
      </c>
    </row>
    <row r="1448" spans="1:14" customFormat="1" x14ac:dyDescent="0.2">
      <c r="A1448">
        <v>35</v>
      </c>
      <c r="B1448">
        <v>2</v>
      </c>
      <c r="C1448" s="1">
        <v>43349</v>
      </c>
      <c r="D1448" t="s">
        <v>6</v>
      </c>
      <c r="E1448" t="s">
        <v>8</v>
      </c>
      <c r="F1448">
        <v>3</v>
      </c>
      <c r="G1448">
        <v>5</v>
      </c>
      <c r="H1448">
        <v>22.58</v>
      </c>
      <c r="I1448" s="2">
        <v>35.4</v>
      </c>
      <c r="J1448" s="2">
        <v>104</v>
      </c>
      <c r="N1448" t="s">
        <v>25</v>
      </c>
    </row>
    <row r="1449" spans="1:14" customFormat="1" x14ac:dyDescent="0.2">
      <c r="A1449">
        <v>1</v>
      </c>
      <c r="B1449">
        <v>3</v>
      </c>
      <c r="C1449" s="1">
        <v>43349</v>
      </c>
      <c r="D1449" t="s">
        <v>6</v>
      </c>
      <c r="E1449" t="s">
        <v>9</v>
      </c>
      <c r="F1449">
        <v>1</v>
      </c>
      <c r="G1449">
        <v>1</v>
      </c>
      <c r="H1449">
        <v>28.94</v>
      </c>
      <c r="I1449" s="2">
        <v>36.9</v>
      </c>
      <c r="J1449" s="2">
        <v>169</v>
      </c>
      <c r="N1449" t="s">
        <v>25</v>
      </c>
    </row>
    <row r="1450" spans="1:14" customFormat="1" x14ac:dyDescent="0.2">
      <c r="A1450">
        <v>2</v>
      </c>
      <c r="B1450">
        <v>3</v>
      </c>
      <c r="C1450" s="1">
        <v>43349</v>
      </c>
      <c r="D1450" t="s">
        <v>6</v>
      </c>
      <c r="E1450" t="s">
        <v>9</v>
      </c>
      <c r="F1450">
        <v>1</v>
      </c>
      <c r="G1450">
        <v>2</v>
      </c>
      <c r="H1450">
        <v>28.55</v>
      </c>
      <c r="I1450" s="2">
        <v>37.200000000000003</v>
      </c>
      <c r="J1450" s="2">
        <v>179</v>
      </c>
      <c r="N1450" t="s">
        <v>25</v>
      </c>
    </row>
    <row r="1451" spans="1:14" customFormat="1" x14ac:dyDescent="0.2">
      <c r="A1451">
        <v>3</v>
      </c>
      <c r="B1451">
        <v>3</v>
      </c>
      <c r="C1451" s="1">
        <v>43349</v>
      </c>
      <c r="D1451" t="s">
        <v>6</v>
      </c>
      <c r="E1451" t="s">
        <v>9</v>
      </c>
      <c r="F1451">
        <v>1</v>
      </c>
      <c r="G1451">
        <v>3</v>
      </c>
      <c r="H1451">
        <v>23.08</v>
      </c>
      <c r="I1451" s="2">
        <v>36.799999999999997</v>
      </c>
      <c r="J1451" s="2">
        <v>168</v>
      </c>
      <c r="N1451" t="s">
        <v>25</v>
      </c>
    </row>
    <row r="1452" spans="1:14" customFormat="1" x14ac:dyDescent="0.2">
      <c r="A1452">
        <v>4</v>
      </c>
      <c r="B1452">
        <v>3</v>
      </c>
      <c r="C1452" s="1">
        <v>43349</v>
      </c>
      <c r="D1452" t="s">
        <v>6</v>
      </c>
      <c r="E1452" t="s">
        <v>9</v>
      </c>
      <c r="F1452">
        <v>1</v>
      </c>
      <c r="G1452">
        <v>4</v>
      </c>
      <c r="H1452">
        <v>31.29</v>
      </c>
      <c r="I1452" s="2">
        <v>36.4</v>
      </c>
      <c r="J1452" s="2">
        <v>179</v>
      </c>
      <c r="N1452" t="s">
        <v>25</v>
      </c>
    </row>
    <row r="1453" spans="1:14" customFormat="1" x14ac:dyDescent="0.2">
      <c r="A1453">
        <v>5</v>
      </c>
      <c r="B1453">
        <v>3</v>
      </c>
      <c r="C1453" s="1">
        <v>43349</v>
      </c>
      <c r="D1453" t="s">
        <v>6</v>
      </c>
      <c r="E1453" t="s">
        <v>9</v>
      </c>
      <c r="F1453">
        <v>1</v>
      </c>
      <c r="G1453">
        <v>5</v>
      </c>
      <c r="H1453">
        <v>27.7</v>
      </c>
      <c r="I1453" s="2">
        <v>36.9</v>
      </c>
      <c r="J1453" s="2">
        <v>191</v>
      </c>
      <c r="N1453" t="s">
        <v>25</v>
      </c>
    </row>
    <row r="1454" spans="1:14" customFormat="1" x14ac:dyDescent="0.2">
      <c r="A1454">
        <v>6</v>
      </c>
      <c r="B1454">
        <v>3</v>
      </c>
      <c r="C1454" s="1">
        <v>43349</v>
      </c>
      <c r="D1454" t="s">
        <v>6</v>
      </c>
      <c r="E1454" t="s">
        <v>9</v>
      </c>
      <c r="F1454">
        <v>2</v>
      </c>
      <c r="G1454">
        <v>1</v>
      </c>
      <c r="H1454">
        <v>27.32</v>
      </c>
      <c r="I1454" s="2">
        <v>36.799999999999997</v>
      </c>
      <c r="J1454" s="2">
        <v>159</v>
      </c>
      <c r="N1454" t="s">
        <v>25</v>
      </c>
    </row>
    <row r="1455" spans="1:14" customFormat="1" x14ac:dyDescent="0.2">
      <c r="A1455">
        <v>7</v>
      </c>
      <c r="B1455">
        <v>3</v>
      </c>
      <c r="C1455" s="1">
        <v>43349</v>
      </c>
      <c r="D1455" t="s">
        <v>6</v>
      </c>
      <c r="E1455" t="s">
        <v>9</v>
      </c>
      <c r="F1455">
        <v>2</v>
      </c>
      <c r="G1455">
        <v>2</v>
      </c>
      <c r="H1455">
        <v>23.26</v>
      </c>
      <c r="I1455" s="2">
        <v>36.6</v>
      </c>
      <c r="J1455" s="2">
        <v>150</v>
      </c>
      <c r="N1455" t="s">
        <v>25</v>
      </c>
    </row>
    <row r="1456" spans="1:14" customFormat="1" x14ac:dyDescent="0.2">
      <c r="A1456">
        <v>8</v>
      </c>
      <c r="B1456">
        <v>3</v>
      </c>
      <c r="C1456" s="1">
        <v>43349</v>
      </c>
      <c r="D1456" t="s">
        <v>6</v>
      </c>
      <c r="E1456" t="s">
        <v>9</v>
      </c>
      <c r="F1456">
        <v>2</v>
      </c>
      <c r="G1456">
        <v>3</v>
      </c>
      <c r="H1456">
        <v>25.22</v>
      </c>
      <c r="I1456" s="2">
        <v>36.5</v>
      </c>
      <c r="J1456" s="2">
        <v>153</v>
      </c>
      <c r="N1456" t="s">
        <v>25</v>
      </c>
    </row>
    <row r="1457" spans="1:14" customFormat="1" x14ac:dyDescent="0.2">
      <c r="A1457">
        <v>9</v>
      </c>
      <c r="B1457">
        <v>3</v>
      </c>
      <c r="C1457" s="1">
        <v>43349</v>
      </c>
      <c r="D1457" t="s">
        <v>6</v>
      </c>
      <c r="E1457" t="s">
        <v>9</v>
      </c>
      <c r="F1457">
        <v>2</v>
      </c>
      <c r="G1457">
        <v>4</v>
      </c>
      <c r="H1457">
        <v>30.9</v>
      </c>
      <c r="I1457" s="2">
        <v>36.200000000000003</v>
      </c>
      <c r="J1457" s="2">
        <v>122</v>
      </c>
      <c r="N1457" t="s">
        <v>25</v>
      </c>
    </row>
    <row r="1458" spans="1:14" customFormat="1" x14ac:dyDescent="0.2">
      <c r="A1458">
        <v>10</v>
      </c>
      <c r="B1458">
        <v>3</v>
      </c>
      <c r="C1458" s="1">
        <v>43349</v>
      </c>
      <c r="D1458" t="s">
        <v>6</v>
      </c>
      <c r="E1458" t="s">
        <v>9</v>
      </c>
      <c r="F1458">
        <v>2</v>
      </c>
      <c r="G1458">
        <v>5</v>
      </c>
      <c r="H1458">
        <v>38.229999999999997</v>
      </c>
      <c r="I1458" s="2">
        <v>36.6</v>
      </c>
      <c r="J1458" s="2">
        <v>144</v>
      </c>
      <c r="N1458" t="s">
        <v>25</v>
      </c>
    </row>
    <row r="1459" spans="1:14" customFormat="1" x14ac:dyDescent="0.2">
      <c r="A1459">
        <v>11</v>
      </c>
      <c r="B1459">
        <v>3</v>
      </c>
      <c r="C1459" s="1">
        <v>43349</v>
      </c>
      <c r="D1459" t="s">
        <v>6</v>
      </c>
      <c r="E1459" t="s">
        <v>9</v>
      </c>
      <c r="F1459">
        <v>3</v>
      </c>
      <c r="G1459">
        <v>1</v>
      </c>
      <c r="H1459">
        <v>29.89</v>
      </c>
      <c r="I1459" s="2">
        <v>37</v>
      </c>
      <c r="J1459" s="2">
        <v>172</v>
      </c>
      <c r="N1459" t="s">
        <v>25</v>
      </c>
    </row>
    <row r="1460" spans="1:14" customFormat="1" x14ac:dyDescent="0.2">
      <c r="A1460">
        <v>12</v>
      </c>
      <c r="B1460">
        <v>3</v>
      </c>
      <c r="C1460" s="1">
        <v>43349</v>
      </c>
      <c r="D1460" t="s">
        <v>6</v>
      </c>
      <c r="E1460" t="s">
        <v>9</v>
      </c>
      <c r="F1460">
        <v>3</v>
      </c>
      <c r="G1460">
        <v>2</v>
      </c>
      <c r="H1460">
        <v>26.16</v>
      </c>
      <c r="I1460" s="2">
        <v>37.1</v>
      </c>
      <c r="J1460" s="2">
        <v>179</v>
      </c>
      <c r="N1460" t="s">
        <v>25</v>
      </c>
    </row>
    <row r="1461" spans="1:14" customFormat="1" x14ac:dyDescent="0.2">
      <c r="A1461">
        <v>13</v>
      </c>
      <c r="B1461">
        <v>3</v>
      </c>
      <c r="C1461" s="1">
        <v>43349</v>
      </c>
      <c r="D1461" t="s">
        <v>6</v>
      </c>
      <c r="E1461" t="s">
        <v>9</v>
      </c>
      <c r="F1461">
        <v>3</v>
      </c>
      <c r="G1461">
        <v>3</v>
      </c>
      <c r="H1461">
        <v>31.58</v>
      </c>
      <c r="I1461" s="2">
        <v>36.9</v>
      </c>
      <c r="J1461" s="2">
        <v>188</v>
      </c>
      <c r="N1461" t="s">
        <v>25</v>
      </c>
    </row>
    <row r="1462" spans="1:14" customFormat="1" x14ac:dyDescent="0.2">
      <c r="A1462">
        <v>14</v>
      </c>
      <c r="B1462">
        <v>3</v>
      </c>
      <c r="C1462" s="1">
        <v>43349</v>
      </c>
      <c r="D1462" t="s">
        <v>6</v>
      </c>
      <c r="E1462" t="s">
        <v>9</v>
      </c>
      <c r="F1462">
        <v>3</v>
      </c>
      <c r="G1462">
        <v>4</v>
      </c>
      <c r="H1462">
        <v>26.36</v>
      </c>
      <c r="I1462" s="2">
        <v>36.9</v>
      </c>
      <c r="J1462" s="2">
        <v>169</v>
      </c>
      <c r="N1462" t="s">
        <v>25</v>
      </c>
    </row>
    <row r="1463" spans="1:14" customFormat="1" x14ac:dyDescent="0.2">
      <c r="A1463">
        <v>15</v>
      </c>
      <c r="B1463">
        <v>3</v>
      </c>
      <c r="C1463" s="1">
        <v>43349</v>
      </c>
      <c r="D1463" t="s">
        <v>6</v>
      </c>
      <c r="E1463" t="s">
        <v>9</v>
      </c>
      <c r="F1463">
        <v>3</v>
      </c>
      <c r="G1463">
        <v>5</v>
      </c>
      <c r="H1463">
        <v>30.55</v>
      </c>
      <c r="I1463" s="2">
        <v>36.700000000000003</v>
      </c>
      <c r="J1463" s="2">
        <v>159</v>
      </c>
      <c r="N1463" t="s">
        <v>25</v>
      </c>
    </row>
    <row r="1464" spans="1:14" customFormat="1" x14ac:dyDescent="0.2">
      <c r="A1464">
        <v>16</v>
      </c>
      <c r="B1464">
        <v>3</v>
      </c>
      <c r="C1464" s="1">
        <v>43349</v>
      </c>
      <c r="D1464" t="s">
        <v>6</v>
      </c>
      <c r="E1464" t="s">
        <v>9</v>
      </c>
      <c r="F1464">
        <v>4</v>
      </c>
      <c r="G1464">
        <v>1</v>
      </c>
      <c r="H1464">
        <v>27.12</v>
      </c>
      <c r="I1464" s="2">
        <v>37.200000000000003</v>
      </c>
      <c r="J1464" s="2">
        <v>150</v>
      </c>
      <c r="N1464" t="s">
        <v>25</v>
      </c>
    </row>
    <row r="1465" spans="1:14" customFormat="1" x14ac:dyDescent="0.2">
      <c r="A1465">
        <v>17</v>
      </c>
      <c r="B1465">
        <v>3</v>
      </c>
      <c r="C1465" s="1">
        <v>43349</v>
      </c>
      <c r="D1465" t="s">
        <v>6</v>
      </c>
      <c r="E1465" t="s">
        <v>9</v>
      </c>
      <c r="F1465">
        <v>4</v>
      </c>
      <c r="G1465">
        <v>2</v>
      </c>
      <c r="H1465">
        <v>31.74</v>
      </c>
      <c r="I1465" s="2">
        <v>36.9</v>
      </c>
      <c r="J1465" s="2">
        <v>157</v>
      </c>
      <c r="N1465" t="s">
        <v>25</v>
      </c>
    </row>
    <row r="1466" spans="1:14" customFormat="1" x14ac:dyDescent="0.2">
      <c r="A1466">
        <v>18</v>
      </c>
      <c r="B1466">
        <v>3</v>
      </c>
      <c r="C1466" s="1">
        <v>43349</v>
      </c>
      <c r="D1466" t="s">
        <v>6</v>
      </c>
      <c r="E1466" t="s">
        <v>9</v>
      </c>
      <c r="F1466">
        <v>4</v>
      </c>
      <c r="G1466">
        <v>3</v>
      </c>
      <c r="H1466">
        <v>28.1</v>
      </c>
      <c r="I1466" s="2">
        <v>35.5</v>
      </c>
      <c r="J1466" s="2">
        <v>106</v>
      </c>
      <c r="N1466" t="s">
        <v>25</v>
      </c>
    </row>
    <row r="1467" spans="1:14" customFormat="1" x14ac:dyDescent="0.2">
      <c r="A1467">
        <v>19</v>
      </c>
      <c r="B1467">
        <v>3</v>
      </c>
      <c r="C1467" s="1">
        <v>43349</v>
      </c>
      <c r="D1467" t="s">
        <v>6</v>
      </c>
      <c r="E1467" t="s">
        <v>9</v>
      </c>
      <c r="F1467">
        <v>4</v>
      </c>
      <c r="G1467">
        <v>4</v>
      </c>
      <c r="H1467">
        <v>24.04</v>
      </c>
      <c r="I1467" s="2">
        <v>36.799999999999997</v>
      </c>
      <c r="J1467" s="2">
        <v>138</v>
      </c>
      <c r="N1467" t="s">
        <v>25</v>
      </c>
    </row>
    <row r="1468" spans="1:14" customFormat="1" x14ac:dyDescent="0.2">
      <c r="A1468">
        <v>20</v>
      </c>
      <c r="B1468">
        <v>3</v>
      </c>
      <c r="C1468" s="1">
        <v>43349</v>
      </c>
      <c r="D1468" t="s">
        <v>6</v>
      </c>
      <c r="E1468" t="s">
        <v>9</v>
      </c>
      <c r="F1468">
        <v>4</v>
      </c>
      <c r="G1468">
        <v>5</v>
      </c>
      <c r="H1468">
        <v>28.88</v>
      </c>
      <c r="I1468" s="2">
        <v>36.5</v>
      </c>
      <c r="J1468" s="2">
        <v>174</v>
      </c>
      <c r="N1468" t="s">
        <v>25</v>
      </c>
    </row>
    <row r="1469" spans="1:14" customFormat="1" x14ac:dyDescent="0.2">
      <c r="A1469">
        <v>21</v>
      </c>
      <c r="B1469">
        <v>3</v>
      </c>
      <c r="C1469" s="1">
        <v>43349</v>
      </c>
      <c r="D1469" t="s">
        <v>6</v>
      </c>
      <c r="E1469" t="s">
        <v>8</v>
      </c>
      <c r="F1469">
        <v>1</v>
      </c>
      <c r="G1469">
        <v>1</v>
      </c>
      <c r="H1469">
        <v>22.94</v>
      </c>
      <c r="I1469" s="2">
        <v>35.9</v>
      </c>
      <c r="J1469" s="2">
        <v>109</v>
      </c>
      <c r="N1469" t="s">
        <v>25</v>
      </c>
    </row>
    <row r="1470" spans="1:14" customFormat="1" x14ac:dyDescent="0.2">
      <c r="A1470">
        <v>22</v>
      </c>
      <c r="B1470">
        <v>3</v>
      </c>
      <c r="C1470" s="1">
        <v>43349</v>
      </c>
      <c r="D1470" t="s">
        <v>6</v>
      </c>
      <c r="E1470" t="s">
        <v>8</v>
      </c>
      <c r="F1470">
        <v>1</v>
      </c>
      <c r="G1470">
        <v>2</v>
      </c>
      <c r="H1470">
        <v>20.14</v>
      </c>
      <c r="I1470" s="2">
        <v>36.4</v>
      </c>
      <c r="J1470" s="2">
        <v>142</v>
      </c>
      <c r="N1470" t="s">
        <v>25</v>
      </c>
    </row>
    <row r="1471" spans="1:14" customFormat="1" x14ac:dyDescent="0.2">
      <c r="A1471">
        <v>23</v>
      </c>
      <c r="B1471">
        <v>3</v>
      </c>
      <c r="C1471" s="1">
        <v>43349</v>
      </c>
      <c r="D1471" t="s">
        <v>6</v>
      </c>
      <c r="E1471" t="s">
        <v>8</v>
      </c>
      <c r="F1471">
        <v>1</v>
      </c>
      <c r="G1471">
        <v>3</v>
      </c>
      <c r="H1471">
        <v>22.16</v>
      </c>
      <c r="I1471" s="2">
        <v>35.6</v>
      </c>
      <c r="J1471" s="2">
        <v>126</v>
      </c>
      <c r="N1471" t="s">
        <v>25</v>
      </c>
    </row>
    <row r="1472" spans="1:14" customFormat="1" x14ac:dyDescent="0.2">
      <c r="A1472">
        <v>24</v>
      </c>
      <c r="B1472">
        <v>3</v>
      </c>
      <c r="C1472" s="1">
        <v>43349</v>
      </c>
      <c r="D1472" t="s">
        <v>6</v>
      </c>
      <c r="E1472" t="s">
        <v>8</v>
      </c>
      <c r="F1472">
        <v>1</v>
      </c>
      <c r="G1472">
        <v>4</v>
      </c>
      <c r="H1472">
        <v>20.420000000000002</v>
      </c>
      <c r="I1472" s="2">
        <v>36</v>
      </c>
      <c r="J1472" s="2">
        <v>113</v>
      </c>
      <c r="N1472" t="s">
        <v>25</v>
      </c>
    </row>
    <row r="1473" spans="1:14" customFormat="1" x14ac:dyDescent="0.2">
      <c r="A1473">
        <v>25</v>
      </c>
      <c r="B1473">
        <v>3</v>
      </c>
      <c r="C1473" s="1">
        <v>43349</v>
      </c>
      <c r="D1473" t="s">
        <v>6</v>
      </c>
      <c r="E1473" t="s">
        <v>8</v>
      </c>
      <c r="F1473">
        <v>1</v>
      </c>
      <c r="G1473">
        <v>5</v>
      </c>
      <c r="H1473">
        <v>22.96</v>
      </c>
      <c r="I1473" s="2">
        <v>36.799999999999997</v>
      </c>
      <c r="J1473" s="2">
        <v>152</v>
      </c>
      <c r="N1473" t="s">
        <v>25</v>
      </c>
    </row>
    <row r="1474" spans="1:14" customFormat="1" x14ac:dyDescent="0.2">
      <c r="A1474">
        <v>26</v>
      </c>
      <c r="B1474">
        <v>3</v>
      </c>
      <c r="C1474" s="1">
        <v>43349</v>
      </c>
      <c r="D1474" t="s">
        <v>6</v>
      </c>
      <c r="E1474" t="s">
        <v>8</v>
      </c>
      <c r="F1474">
        <v>2</v>
      </c>
      <c r="G1474">
        <v>1</v>
      </c>
      <c r="H1474">
        <v>20.76</v>
      </c>
      <c r="I1474" s="2">
        <v>36</v>
      </c>
      <c r="J1474" s="2">
        <v>119</v>
      </c>
      <c r="N1474" t="s">
        <v>25</v>
      </c>
    </row>
    <row r="1475" spans="1:14" customFormat="1" x14ac:dyDescent="0.2">
      <c r="A1475">
        <v>27</v>
      </c>
      <c r="B1475">
        <v>3</v>
      </c>
      <c r="C1475" s="1">
        <v>43349</v>
      </c>
      <c r="D1475" t="s">
        <v>6</v>
      </c>
      <c r="E1475" t="s">
        <v>8</v>
      </c>
      <c r="F1475">
        <v>2</v>
      </c>
      <c r="G1475">
        <v>2</v>
      </c>
      <c r="H1475">
        <v>23.75</v>
      </c>
      <c r="I1475" s="2">
        <v>35.9</v>
      </c>
      <c r="J1475" s="2">
        <v>134</v>
      </c>
      <c r="N1475" t="s">
        <v>25</v>
      </c>
    </row>
    <row r="1476" spans="1:14" customFormat="1" x14ac:dyDescent="0.2">
      <c r="A1476">
        <v>28</v>
      </c>
      <c r="B1476">
        <v>3</v>
      </c>
      <c r="C1476" s="1">
        <v>43349</v>
      </c>
      <c r="D1476" t="s">
        <v>6</v>
      </c>
      <c r="E1476" t="s">
        <v>8</v>
      </c>
      <c r="F1476">
        <v>2</v>
      </c>
      <c r="G1476">
        <v>3</v>
      </c>
      <c r="H1476">
        <v>20.27</v>
      </c>
      <c r="I1476" s="2">
        <v>35.200000000000003</v>
      </c>
      <c r="J1476" s="2">
        <v>102</v>
      </c>
      <c r="N1476" t="s">
        <v>25</v>
      </c>
    </row>
    <row r="1477" spans="1:14" customFormat="1" x14ac:dyDescent="0.2">
      <c r="A1477">
        <v>29</v>
      </c>
      <c r="B1477">
        <v>3</v>
      </c>
      <c r="C1477" s="1">
        <v>43349</v>
      </c>
      <c r="D1477" t="s">
        <v>6</v>
      </c>
      <c r="E1477" t="s">
        <v>8</v>
      </c>
      <c r="F1477">
        <v>2</v>
      </c>
      <c r="G1477">
        <v>4</v>
      </c>
      <c r="H1477">
        <v>19.07</v>
      </c>
      <c r="I1477" s="2">
        <v>36.200000000000003</v>
      </c>
      <c r="J1477" s="2">
        <v>141</v>
      </c>
      <c r="N1477" t="s">
        <v>25</v>
      </c>
    </row>
    <row r="1478" spans="1:14" customFormat="1" x14ac:dyDescent="0.2">
      <c r="A1478">
        <v>30</v>
      </c>
      <c r="B1478">
        <v>3</v>
      </c>
      <c r="C1478" s="1">
        <v>43349</v>
      </c>
      <c r="D1478" t="s">
        <v>6</v>
      </c>
      <c r="E1478" t="s">
        <v>8</v>
      </c>
      <c r="F1478">
        <v>2</v>
      </c>
      <c r="G1478">
        <v>5</v>
      </c>
      <c r="H1478">
        <v>25.83</v>
      </c>
      <c r="I1478" s="2">
        <v>36.5</v>
      </c>
      <c r="J1478" s="2">
        <v>134</v>
      </c>
      <c r="N1478" t="s">
        <v>25</v>
      </c>
    </row>
    <row r="1479" spans="1:14" customFormat="1" x14ac:dyDescent="0.2">
      <c r="A1479">
        <v>31</v>
      </c>
      <c r="B1479">
        <v>3</v>
      </c>
      <c r="C1479" s="1">
        <v>43349</v>
      </c>
      <c r="D1479" t="s">
        <v>6</v>
      </c>
      <c r="E1479" t="s">
        <v>8</v>
      </c>
      <c r="F1479">
        <v>3</v>
      </c>
      <c r="G1479">
        <v>1</v>
      </c>
      <c r="H1479">
        <v>21.83</v>
      </c>
      <c r="I1479" s="2">
        <v>36.5</v>
      </c>
      <c r="J1479" s="2">
        <v>140</v>
      </c>
      <c r="N1479" t="s">
        <v>25</v>
      </c>
    </row>
    <row r="1480" spans="1:14" customFormat="1" x14ac:dyDescent="0.2">
      <c r="A1480">
        <v>32</v>
      </c>
      <c r="B1480">
        <v>3</v>
      </c>
      <c r="C1480" s="1">
        <v>43349</v>
      </c>
      <c r="D1480" t="s">
        <v>6</v>
      </c>
      <c r="E1480" t="s">
        <v>8</v>
      </c>
      <c r="F1480">
        <v>3</v>
      </c>
      <c r="G1480">
        <v>2</v>
      </c>
      <c r="H1480">
        <v>20.079999999999998</v>
      </c>
      <c r="I1480" s="2">
        <v>35.799999999999997</v>
      </c>
      <c r="J1480" s="2">
        <v>114</v>
      </c>
      <c r="N1480" t="s">
        <v>25</v>
      </c>
    </row>
    <row r="1481" spans="1:14" customFormat="1" x14ac:dyDescent="0.2">
      <c r="A1481">
        <v>33</v>
      </c>
      <c r="B1481">
        <v>3</v>
      </c>
      <c r="C1481" s="1">
        <v>43349</v>
      </c>
      <c r="D1481" t="s">
        <v>6</v>
      </c>
      <c r="E1481" t="s">
        <v>8</v>
      </c>
      <c r="F1481">
        <v>3</v>
      </c>
      <c r="G1481">
        <v>3</v>
      </c>
      <c r="H1481">
        <v>19.47</v>
      </c>
      <c r="I1481" s="2">
        <v>36.299999999999997</v>
      </c>
      <c r="J1481" s="2">
        <v>132</v>
      </c>
      <c r="N1481" t="s">
        <v>25</v>
      </c>
    </row>
    <row r="1482" spans="1:14" customFormat="1" x14ac:dyDescent="0.2">
      <c r="A1482">
        <v>34</v>
      </c>
      <c r="B1482">
        <v>3</v>
      </c>
      <c r="C1482" s="1">
        <v>43349</v>
      </c>
      <c r="D1482" t="s">
        <v>6</v>
      </c>
      <c r="E1482" t="s">
        <v>8</v>
      </c>
      <c r="F1482">
        <v>3</v>
      </c>
      <c r="G1482">
        <v>4</v>
      </c>
      <c r="H1482">
        <v>21.76</v>
      </c>
      <c r="I1482" s="2">
        <v>36.299999999999997</v>
      </c>
      <c r="J1482" s="2">
        <v>160</v>
      </c>
      <c r="N1482" t="s">
        <v>25</v>
      </c>
    </row>
    <row r="1483" spans="1:14" customFormat="1" x14ac:dyDescent="0.2">
      <c r="A1483">
        <v>35</v>
      </c>
      <c r="B1483">
        <v>3</v>
      </c>
      <c r="C1483" s="1">
        <v>43349</v>
      </c>
      <c r="D1483" t="s">
        <v>6</v>
      </c>
      <c r="E1483" t="s">
        <v>8</v>
      </c>
      <c r="F1483">
        <v>3</v>
      </c>
      <c r="G1483">
        <v>5</v>
      </c>
      <c r="H1483">
        <v>21.71</v>
      </c>
      <c r="I1483" s="2">
        <v>36.700000000000003</v>
      </c>
      <c r="J1483" s="2">
        <v>117</v>
      </c>
      <c r="N1483" t="s">
        <v>25</v>
      </c>
    </row>
    <row r="1484" spans="1:14" customFormat="1" x14ac:dyDescent="0.2">
      <c r="A1484">
        <v>2</v>
      </c>
      <c r="B1484">
        <v>1</v>
      </c>
      <c r="C1484" s="1">
        <v>43350</v>
      </c>
      <c r="D1484" t="s">
        <v>7</v>
      </c>
      <c r="E1484" t="s">
        <v>9</v>
      </c>
      <c r="F1484">
        <v>1</v>
      </c>
      <c r="G1484">
        <v>2</v>
      </c>
      <c r="H1484">
        <v>27.13</v>
      </c>
      <c r="I1484" s="2">
        <v>36.799999999999997</v>
      </c>
      <c r="J1484" s="2">
        <v>158</v>
      </c>
      <c r="N1484" t="s">
        <v>25</v>
      </c>
    </row>
    <row r="1485" spans="1:14" customFormat="1" x14ac:dyDescent="0.2">
      <c r="A1485">
        <v>3</v>
      </c>
      <c r="B1485">
        <v>1</v>
      </c>
      <c r="C1485" s="1">
        <v>43350</v>
      </c>
      <c r="D1485" t="s">
        <v>7</v>
      </c>
      <c r="E1485" t="s">
        <v>9</v>
      </c>
      <c r="F1485">
        <v>1</v>
      </c>
      <c r="G1485">
        <v>3</v>
      </c>
      <c r="H1485">
        <v>22.83</v>
      </c>
      <c r="I1485" s="2">
        <v>36.700000000000003</v>
      </c>
      <c r="J1485" s="2">
        <v>116</v>
      </c>
      <c r="N1485" t="s">
        <v>25</v>
      </c>
    </row>
    <row r="1486" spans="1:14" customFormat="1" x14ac:dyDescent="0.2">
      <c r="A1486">
        <v>4</v>
      </c>
      <c r="B1486">
        <v>1</v>
      </c>
      <c r="C1486" s="1">
        <v>43350</v>
      </c>
      <c r="D1486" t="s">
        <v>7</v>
      </c>
      <c r="E1486" t="s">
        <v>9</v>
      </c>
      <c r="F1486">
        <v>1</v>
      </c>
      <c r="G1486">
        <v>4</v>
      </c>
      <c r="H1486">
        <v>21.97</v>
      </c>
      <c r="I1486" s="2">
        <v>37</v>
      </c>
      <c r="J1486" s="2">
        <v>142</v>
      </c>
      <c r="N1486" t="s">
        <v>25</v>
      </c>
    </row>
    <row r="1487" spans="1:14" customFormat="1" x14ac:dyDescent="0.2">
      <c r="A1487">
        <v>8</v>
      </c>
      <c r="B1487">
        <v>1</v>
      </c>
      <c r="C1487" s="1">
        <v>43350</v>
      </c>
      <c r="D1487" t="s">
        <v>7</v>
      </c>
      <c r="E1487" t="s">
        <v>9</v>
      </c>
      <c r="F1487">
        <v>2</v>
      </c>
      <c r="G1487">
        <v>3</v>
      </c>
      <c r="H1487">
        <v>26.83</v>
      </c>
      <c r="I1487" s="2">
        <v>37.700000000000003</v>
      </c>
      <c r="J1487" s="2">
        <v>172</v>
      </c>
      <c r="N1487" t="s">
        <v>25</v>
      </c>
    </row>
    <row r="1488" spans="1:14" customFormat="1" x14ac:dyDescent="0.2">
      <c r="A1488">
        <v>9</v>
      </c>
      <c r="B1488">
        <v>1</v>
      </c>
      <c r="C1488" s="1">
        <v>43350</v>
      </c>
      <c r="D1488" t="s">
        <v>7</v>
      </c>
      <c r="E1488" t="s">
        <v>9</v>
      </c>
      <c r="F1488">
        <v>2</v>
      </c>
      <c r="G1488">
        <v>4</v>
      </c>
      <c r="H1488">
        <v>27.66</v>
      </c>
      <c r="I1488" s="2">
        <v>37.299999999999997</v>
      </c>
      <c r="J1488" s="2">
        <v>141</v>
      </c>
      <c r="N1488" t="s">
        <v>25</v>
      </c>
    </row>
    <row r="1489" spans="1:14" customFormat="1" x14ac:dyDescent="0.2">
      <c r="A1489">
        <v>10</v>
      </c>
      <c r="B1489">
        <v>1</v>
      </c>
      <c r="C1489" s="1">
        <v>43350</v>
      </c>
      <c r="D1489" t="s">
        <v>7</v>
      </c>
      <c r="E1489" t="s">
        <v>9</v>
      </c>
      <c r="F1489">
        <v>2</v>
      </c>
      <c r="G1489">
        <v>5</v>
      </c>
      <c r="H1489">
        <v>25.98</v>
      </c>
      <c r="I1489" s="2">
        <v>37</v>
      </c>
      <c r="J1489" s="2">
        <v>152</v>
      </c>
      <c r="N1489" t="s">
        <v>25</v>
      </c>
    </row>
    <row r="1490" spans="1:14" customFormat="1" x14ac:dyDescent="0.2">
      <c r="A1490">
        <v>11</v>
      </c>
      <c r="B1490">
        <v>1</v>
      </c>
      <c r="C1490" s="1">
        <v>43350</v>
      </c>
      <c r="D1490" t="s">
        <v>7</v>
      </c>
      <c r="E1490" t="s">
        <v>9</v>
      </c>
      <c r="F1490">
        <v>3</v>
      </c>
      <c r="G1490">
        <v>1</v>
      </c>
      <c r="H1490">
        <v>27.64</v>
      </c>
      <c r="I1490" s="2">
        <v>37.1</v>
      </c>
      <c r="J1490" s="2">
        <v>137</v>
      </c>
      <c r="N1490" t="s">
        <v>25</v>
      </c>
    </row>
    <row r="1491" spans="1:14" customFormat="1" x14ac:dyDescent="0.2">
      <c r="A1491">
        <v>12</v>
      </c>
      <c r="B1491">
        <v>1</v>
      </c>
      <c r="C1491" s="1">
        <v>43350</v>
      </c>
      <c r="D1491" t="s">
        <v>7</v>
      </c>
      <c r="E1491" t="s">
        <v>9</v>
      </c>
      <c r="F1491">
        <v>3</v>
      </c>
      <c r="G1491">
        <v>2</v>
      </c>
      <c r="H1491">
        <v>28.19</v>
      </c>
      <c r="I1491" s="2">
        <v>37.299999999999997</v>
      </c>
      <c r="J1491" s="2">
        <v>172</v>
      </c>
      <c r="N1491" t="s">
        <v>25</v>
      </c>
    </row>
    <row r="1492" spans="1:14" customFormat="1" x14ac:dyDescent="0.2">
      <c r="A1492">
        <v>14</v>
      </c>
      <c r="B1492">
        <v>1</v>
      </c>
      <c r="C1492" s="1">
        <v>43350</v>
      </c>
      <c r="D1492" t="s">
        <v>7</v>
      </c>
      <c r="E1492" t="s">
        <v>9</v>
      </c>
      <c r="F1492">
        <v>3</v>
      </c>
      <c r="G1492">
        <v>4</v>
      </c>
      <c r="H1492">
        <v>25.36</v>
      </c>
      <c r="I1492" s="2">
        <v>36.9</v>
      </c>
      <c r="J1492" s="2">
        <v>140</v>
      </c>
      <c r="N1492" t="s">
        <v>25</v>
      </c>
    </row>
    <row r="1493" spans="1:14" customFormat="1" x14ac:dyDescent="0.2">
      <c r="A1493">
        <v>15</v>
      </c>
      <c r="B1493">
        <v>1</v>
      </c>
      <c r="C1493" s="1">
        <v>43350</v>
      </c>
      <c r="D1493" t="s">
        <v>7</v>
      </c>
      <c r="E1493" t="s">
        <v>9</v>
      </c>
      <c r="F1493">
        <v>3</v>
      </c>
      <c r="G1493">
        <v>5</v>
      </c>
      <c r="H1493">
        <v>28.53</v>
      </c>
      <c r="I1493" s="2">
        <v>37.700000000000003</v>
      </c>
      <c r="J1493" s="2">
        <v>178</v>
      </c>
      <c r="N1493" t="s">
        <v>25</v>
      </c>
    </row>
    <row r="1494" spans="1:14" customFormat="1" x14ac:dyDescent="0.2">
      <c r="A1494">
        <v>16</v>
      </c>
      <c r="B1494">
        <v>1</v>
      </c>
      <c r="C1494" s="1">
        <v>43350</v>
      </c>
      <c r="D1494" t="s">
        <v>7</v>
      </c>
      <c r="E1494" t="s">
        <v>9</v>
      </c>
      <c r="F1494">
        <v>4</v>
      </c>
      <c r="G1494">
        <v>1</v>
      </c>
      <c r="H1494" s="3">
        <v>22.83</v>
      </c>
      <c r="I1494" s="2">
        <v>38.1</v>
      </c>
      <c r="J1494" s="2">
        <v>167</v>
      </c>
      <c r="N1494" t="s">
        <v>25</v>
      </c>
    </row>
    <row r="1495" spans="1:14" customFormat="1" x14ac:dyDescent="0.2">
      <c r="A1495">
        <v>17</v>
      </c>
      <c r="B1495">
        <v>1</v>
      </c>
      <c r="C1495" s="1">
        <v>43350</v>
      </c>
      <c r="D1495" t="s">
        <v>7</v>
      </c>
      <c r="E1495" t="s">
        <v>9</v>
      </c>
      <c r="F1495">
        <v>4</v>
      </c>
      <c r="G1495">
        <v>2</v>
      </c>
      <c r="H1495">
        <v>24.79</v>
      </c>
      <c r="I1495" s="2">
        <v>37.1</v>
      </c>
      <c r="J1495" s="2">
        <v>76</v>
      </c>
      <c r="N1495" t="s">
        <v>25</v>
      </c>
    </row>
    <row r="1496" spans="1:14" customFormat="1" x14ac:dyDescent="0.2">
      <c r="A1496">
        <v>18</v>
      </c>
      <c r="B1496">
        <v>1</v>
      </c>
      <c r="C1496" s="1">
        <v>43350</v>
      </c>
      <c r="D1496" t="s">
        <v>7</v>
      </c>
      <c r="E1496" t="s">
        <v>9</v>
      </c>
      <c r="F1496">
        <v>4</v>
      </c>
      <c r="G1496">
        <v>3</v>
      </c>
      <c r="H1496">
        <v>28.04</v>
      </c>
      <c r="I1496" s="2">
        <v>38.1</v>
      </c>
      <c r="J1496" s="2">
        <v>133</v>
      </c>
      <c r="N1496" t="s">
        <v>25</v>
      </c>
    </row>
    <row r="1497" spans="1:14" customFormat="1" x14ac:dyDescent="0.2">
      <c r="A1497">
        <v>20</v>
      </c>
      <c r="B1497">
        <v>1</v>
      </c>
      <c r="C1497" s="1">
        <v>43350</v>
      </c>
      <c r="D1497" t="s">
        <v>7</v>
      </c>
      <c r="E1497" t="s">
        <v>9</v>
      </c>
      <c r="F1497">
        <v>4</v>
      </c>
      <c r="G1497">
        <v>5</v>
      </c>
      <c r="H1497">
        <v>27.68</v>
      </c>
      <c r="I1497" s="2">
        <v>37.9</v>
      </c>
      <c r="J1497" s="2">
        <v>28</v>
      </c>
      <c r="N1497" t="s">
        <v>25</v>
      </c>
    </row>
    <row r="1498" spans="1:14" customFormat="1" x14ac:dyDescent="0.2">
      <c r="A1498">
        <v>26</v>
      </c>
      <c r="B1498">
        <v>1</v>
      </c>
      <c r="C1498" s="1">
        <v>43350</v>
      </c>
      <c r="D1498" t="s">
        <v>7</v>
      </c>
      <c r="E1498" t="s">
        <v>8</v>
      </c>
      <c r="F1498">
        <v>2</v>
      </c>
      <c r="G1498">
        <v>1</v>
      </c>
      <c r="H1498">
        <v>19.89</v>
      </c>
      <c r="I1498" s="2">
        <v>37.6</v>
      </c>
      <c r="J1498" s="2">
        <v>159</v>
      </c>
      <c r="N1498" t="s">
        <v>25</v>
      </c>
    </row>
    <row r="1499" spans="1:14" customFormat="1" x14ac:dyDescent="0.2">
      <c r="A1499">
        <v>27</v>
      </c>
      <c r="B1499">
        <v>1</v>
      </c>
      <c r="C1499" s="1">
        <v>43350</v>
      </c>
      <c r="D1499" t="s">
        <v>7</v>
      </c>
      <c r="E1499" t="s">
        <v>8</v>
      </c>
      <c r="F1499">
        <v>2</v>
      </c>
      <c r="G1499">
        <v>2</v>
      </c>
      <c r="H1499">
        <v>23.36</v>
      </c>
      <c r="I1499">
        <v>37.4</v>
      </c>
      <c r="J1499" s="2">
        <v>177</v>
      </c>
      <c r="N1499" t="s">
        <v>25</v>
      </c>
    </row>
    <row r="1500" spans="1:14" customFormat="1" x14ac:dyDescent="0.2">
      <c r="A1500">
        <v>23</v>
      </c>
      <c r="B1500">
        <v>1</v>
      </c>
      <c r="C1500" s="1">
        <v>43350</v>
      </c>
      <c r="D1500" t="s">
        <v>7</v>
      </c>
      <c r="E1500" t="s">
        <v>8</v>
      </c>
      <c r="F1500">
        <v>1</v>
      </c>
      <c r="G1500">
        <v>3</v>
      </c>
      <c r="H1500">
        <v>21.32</v>
      </c>
      <c r="I1500">
        <v>36.5</v>
      </c>
      <c r="J1500" s="2">
        <v>128</v>
      </c>
      <c r="N1500" t="s">
        <v>25</v>
      </c>
    </row>
    <row r="1501" spans="1:14" customFormat="1" x14ac:dyDescent="0.2">
      <c r="A1501">
        <v>24</v>
      </c>
      <c r="B1501">
        <v>1</v>
      </c>
      <c r="C1501" s="1">
        <v>43350</v>
      </c>
      <c r="D1501" t="s">
        <v>7</v>
      </c>
      <c r="E1501" t="s">
        <v>8</v>
      </c>
      <c r="F1501">
        <v>1</v>
      </c>
      <c r="G1501">
        <v>4</v>
      </c>
      <c r="H1501">
        <v>23.25</v>
      </c>
      <c r="I1501">
        <v>37.5</v>
      </c>
      <c r="J1501" s="2">
        <v>162</v>
      </c>
      <c r="N1501" t="s">
        <v>25</v>
      </c>
    </row>
    <row r="1502" spans="1:14" customFormat="1" x14ac:dyDescent="0.2">
      <c r="A1502">
        <v>25</v>
      </c>
      <c r="B1502">
        <v>1</v>
      </c>
      <c r="C1502" s="1">
        <v>43350</v>
      </c>
      <c r="D1502" t="s">
        <v>7</v>
      </c>
      <c r="E1502" t="s">
        <v>8</v>
      </c>
      <c r="F1502">
        <v>1</v>
      </c>
      <c r="G1502">
        <v>5</v>
      </c>
      <c r="H1502">
        <v>22.38</v>
      </c>
      <c r="I1502">
        <v>36.200000000000003</v>
      </c>
      <c r="J1502" s="2">
        <v>122</v>
      </c>
      <c r="N1502" t="s">
        <v>25</v>
      </c>
    </row>
    <row r="1503" spans="1:14" customFormat="1" x14ac:dyDescent="0.2">
      <c r="A1503">
        <v>1</v>
      </c>
      <c r="B1503">
        <v>2</v>
      </c>
      <c r="C1503" s="1">
        <v>43350</v>
      </c>
      <c r="D1503" t="s">
        <v>7</v>
      </c>
      <c r="E1503" t="s">
        <v>9</v>
      </c>
      <c r="F1503">
        <v>1</v>
      </c>
      <c r="G1503">
        <v>1</v>
      </c>
      <c r="H1503">
        <v>25.56</v>
      </c>
      <c r="I1503">
        <v>36.799999999999997</v>
      </c>
      <c r="J1503" s="2">
        <v>148</v>
      </c>
      <c r="N1503" t="s">
        <v>25</v>
      </c>
    </row>
    <row r="1504" spans="1:14" customFormat="1" x14ac:dyDescent="0.2">
      <c r="A1504">
        <v>2</v>
      </c>
      <c r="B1504">
        <v>2</v>
      </c>
      <c r="C1504" s="1">
        <v>43350</v>
      </c>
      <c r="D1504" t="s">
        <v>7</v>
      </c>
      <c r="E1504" t="s">
        <v>9</v>
      </c>
      <c r="F1504">
        <v>1</v>
      </c>
      <c r="G1504">
        <v>2</v>
      </c>
      <c r="H1504">
        <v>33.159999999999997</v>
      </c>
      <c r="I1504">
        <v>37.299999999999997</v>
      </c>
      <c r="J1504" s="2">
        <v>216</v>
      </c>
      <c r="N1504" t="s">
        <v>25</v>
      </c>
    </row>
    <row r="1505" spans="1:14" customFormat="1" x14ac:dyDescent="0.2">
      <c r="A1505">
        <v>3</v>
      </c>
      <c r="B1505">
        <v>2</v>
      </c>
      <c r="C1505" s="1">
        <v>43350</v>
      </c>
      <c r="D1505" t="s">
        <v>7</v>
      </c>
      <c r="E1505" t="s">
        <v>9</v>
      </c>
      <c r="F1505">
        <v>1</v>
      </c>
      <c r="G1505">
        <v>3</v>
      </c>
      <c r="H1505">
        <v>24.76</v>
      </c>
      <c r="I1505">
        <v>36.9</v>
      </c>
      <c r="J1505" s="2">
        <v>140</v>
      </c>
      <c r="N1505" t="s">
        <v>25</v>
      </c>
    </row>
    <row r="1506" spans="1:14" customFormat="1" x14ac:dyDescent="0.2">
      <c r="A1506">
        <v>4</v>
      </c>
      <c r="B1506">
        <v>2</v>
      </c>
      <c r="C1506" s="1">
        <v>43350</v>
      </c>
      <c r="D1506" t="s">
        <v>7</v>
      </c>
      <c r="E1506" t="s">
        <v>9</v>
      </c>
      <c r="F1506">
        <v>1</v>
      </c>
      <c r="G1506">
        <v>4</v>
      </c>
      <c r="H1506">
        <v>36.99</v>
      </c>
      <c r="I1506">
        <v>37.299999999999997</v>
      </c>
      <c r="J1506" s="2">
        <v>188</v>
      </c>
      <c r="N1506" t="s">
        <v>25</v>
      </c>
    </row>
    <row r="1507" spans="1:14" customFormat="1" x14ac:dyDescent="0.2">
      <c r="A1507">
        <v>5</v>
      </c>
      <c r="B1507">
        <v>2</v>
      </c>
      <c r="C1507" s="1">
        <v>43350</v>
      </c>
      <c r="D1507" t="s">
        <v>7</v>
      </c>
      <c r="E1507" t="s">
        <v>9</v>
      </c>
      <c r="F1507">
        <v>1</v>
      </c>
      <c r="G1507">
        <v>5</v>
      </c>
      <c r="H1507">
        <v>21.41</v>
      </c>
      <c r="I1507">
        <v>37.1</v>
      </c>
      <c r="J1507" s="2">
        <v>211</v>
      </c>
      <c r="N1507" t="s">
        <v>25</v>
      </c>
    </row>
    <row r="1508" spans="1:14" customFormat="1" x14ac:dyDescent="0.2">
      <c r="A1508">
        <v>6</v>
      </c>
      <c r="B1508">
        <v>2</v>
      </c>
      <c r="C1508" s="1">
        <v>43350</v>
      </c>
      <c r="D1508" t="s">
        <v>7</v>
      </c>
      <c r="E1508" t="s">
        <v>9</v>
      </c>
      <c r="F1508">
        <v>2</v>
      </c>
      <c r="G1508">
        <v>1</v>
      </c>
      <c r="H1508">
        <v>24.56</v>
      </c>
      <c r="I1508">
        <v>37.799999999999997</v>
      </c>
      <c r="J1508" s="2">
        <v>135</v>
      </c>
      <c r="N1508" t="s">
        <v>25</v>
      </c>
    </row>
    <row r="1509" spans="1:14" customFormat="1" x14ac:dyDescent="0.2">
      <c r="A1509">
        <v>7</v>
      </c>
      <c r="B1509">
        <v>2</v>
      </c>
      <c r="C1509" s="1">
        <v>43350</v>
      </c>
      <c r="D1509" t="s">
        <v>7</v>
      </c>
      <c r="E1509" t="s">
        <v>9</v>
      </c>
      <c r="F1509">
        <v>2</v>
      </c>
      <c r="G1509">
        <v>2</v>
      </c>
      <c r="H1509">
        <v>27.02</v>
      </c>
      <c r="I1509">
        <v>37.299999999999997</v>
      </c>
      <c r="J1509" s="2">
        <v>164</v>
      </c>
      <c r="N1509" t="s">
        <v>25</v>
      </c>
    </row>
    <row r="1510" spans="1:14" customFormat="1" x14ac:dyDescent="0.2">
      <c r="A1510">
        <v>8</v>
      </c>
      <c r="B1510">
        <v>2</v>
      </c>
      <c r="C1510" s="1">
        <v>43350</v>
      </c>
      <c r="D1510" t="s">
        <v>7</v>
      </c>
      <c r="E1510" t="s">
        <v>9</v>
      </c>
      <c r="F1510">
        <v>2</v>
      </c>
      <c r="G1510">
        <v>3</v>
      </c>
      <c r="H1510">
        <v>29.22</v>
      </c>
      <c r="I1510">
        <v>37.799999999999997</v>
      </c>
      <c r="J1510" s="2">
        <v>154</v>
      </c>
      <c r="N1510" t="s">
        <v>25</v>
      </c>
    </row>
    <row r="1511" spans="1:14" customFormat="1" x14ac:dyDescent="0.2">
      <c r="A1511">
        <v>9</v>
      </c>
      <c r="B1511">
        <v>2</v>
      </c>
      <c r="C1511" s="1">
        <v>43350</v>
      </c>
      <c r="D1511" t="s">
        <v>7</v>
      </c>
      <c r="E1511" t="s">
        <v>9</v>
      </c>
      <c r="F1511">
        <v>2</v>
      </c>
      <c r="G1511">
        <v>4</v>
      </c>
      <c r="H1511">
        <v>23.92</v>
      </c>
      <c r="I1511">
        <v>37.5</v>
      </c>
      <c r="J1511" s="2">
        <v>162</v>
      </c>
      <c r="N1511" t="s">
        <v>25</v>
      </c>
    </row>
    <row r="1512" spans="1:14" customFormat="1" x14ac:dyDescent="0.2">
      <c r="A1512">
        <v>10</v>
      </c>
      <c r="B1512">
        <v>2</v>
      </c>
      <c r="C1512" s="1">
        <v>43350</v>
      </c>
      <c r="D1512" t="s">
        <v>7</v>
      </c>
      <c r="E1512" t="s">
        <v>9</v>
      </c>
      <c r="F1512">
        <v>2</v>
      </c>
      <c r="G1512">
        <v>5</v>
      </c>
      <c r="H1512">
        <v>30.78</v>
      </c>
      <c r="I1512">
        <v>37.200000000000003</v>
      </c>
      <c r="J1512" s="2">
        <v>176</v>
      </c>
      <c r="N1512" t="s">
        <v>25</v>
      </c>
    </row>
    <row r="1513" spans="1:14" customFormat="1" x14ac:dyDescent="0.2">
      <c r="A1513">
        <v>11</v>
      </c>
      <c r="B1513">
        <v>2</v>
      </c>
      <c r="C1513" s="1">
        <v>43350</v>
      </c>
      <c r="D1513" t="s">
        <v>7</v>
      </c>
      <c r="E1513" t="s">
        <v>9</v>
      </c>
      <c r="F1513">
        <v>3</v>
      </c>
      <c r="G1513">
        <v>1</v>
      </c>
      <c r="H1513">
        <v>19.82</v>
      </c>
      <c r="I1513">
        <v>37</v>
      </c>
      <c r="J1513" s="2">
        <v>155</v>
      </c>
      <c r="N1513" t="s">
        <v>25</v>
      </c>
    </row>
    <row r="1514" spans="1:14" customFormat="1" x14ac:dyDescent="0.2">
      <c r="A1514">
        <v>12</v>
      </c>
      <c r="B1514">
        <v>2</v>
      </c>
      <c r="C1514" s="1">
        <v>43350</v>
      </c>
      <c r="D1514" t="s">
        <v>7</v>
      </c>
      <c r="E1514" t="s">
        <v>9</v>
      </c>
      <c r="F1514">
        <v>3</v>
      </c>
      <c r="G1514">
        <v>2</v>
      </c>
      <c r="H1514">
        <v>25.89</v>
      </c>
      <c r="I1514">
        <v>37.4</v>
      </c>
      <c r="J1514" s="2">
        <v>140</v>
      </c>
      <c r="N1514" t="s">
        <v>25</v>
      </c>
    </row>
    <row r="1515" spans="1:14" customFormat="1" x14ac:dyDescent="0.2">
      <c r="A1515">
        <v>13</v>
      </c>
      <c r="B1515">
        <v>2</v>
      </c>
      <c r="C1515" s="1">
        <v>43350</v>
      </c>
      <c r="D1515" t="s">
        <v>7</v>
      </c>
      <c r="E1515" t="s">
        <v>9</v>
      </c>
      <c r="F1515">
        <v>3</v>
      </c>
      <c r="G1515">
        <v>3</v>
      </c>
      <c r="H1515">
        <v>27.7</v>
      </c>
      <c r="I1515">
        <v>37.200000000000003</v>
      </c>
      <c r="J1515" s="2">
        <v>167</v>
      </c>
      <c r="N1515" t="s">
        <v>25</v>
      </c>
    </row>
    <row r="1516" spans="1:14" customFormat="1" x14ac:dyDescent="0.2">
      <c r="A1516">
        <v>14</v>
      </c>
      <c r="B1516">
        <v>2</v>
      </c>
      <c r="C1516" s="1">
        <v>43350</v>
      </c>
      <c r="D1516" t="s">
        <v>7</v>
      </c>
      <c r="E1516" t="s">
        <v>9</v>
      </c>
      <c r="F1516">
        <v>3</v>
      </c>
      <c r="G1516">
        <v>4</v>
      </c>
      <c r="H1516">
        <v>30.41</v>
      </c>
      <c r="I1516">
        <v>37.1</v>
      </c>
      <c r="J1516" s="2">
        <v>188</v>
      </c>
      <c r="N1516" t="s">
        <v>25</v>
      </c>
    </row>
    <row r="1517" spans="1:14" customFormat="1" x14ac:dyDescent="0.2">
      <c r="A1517">
        <v>15</v>
      </c>
      <c r="B1517">
        <v>2</v>
      </c>
      <c r="C1517" s="1">
        <v>43350</v>
      </c>
      <c r="D1517" t="s">
        <v>7</v>
      </c>
      <c r="E1517" t="s">
        <v>9</v>
      </c>
      <c r="F1517">
        <v>3</v>
      </c>
      <c r="G1517">
        <v>5</v>
      </c>
      <c r="H1517">
        <v>23.26</v>
      </c>
      <c r="I1517">
        <v>36.799999999999997</v>
      </c>
      <c r="J1517" s="2">
        <v>127</v>
      </c>
      <c r="N1517" t="s">
        <v>25</v>
      </c>
    </row>
    <row r="1518" spans="1:14" customFormat="1" x14ac:dyDescent="0.2">
      <c r="A1518">
        <v>16</v>
      </c>
      <c r="B1518">
        <v>2</v>
      </c>
      <c r="C1518" s="1">
        <v>43350</v>
      </c>
      <c r="D1518" t="s">
        <v>7</v>
      </c>
      <c r="E1518" t="s">
        <v>9</v>
      </c>
      <c r="F1518">
        <v>4</v>
      </c>
      <c r="G1518">
        <v>1</v>
      </c>
      <c r="H1518">
        <v>27.69</v>
      </c>
      <c r="I1518">
        <v>37.6</v>
      </c>
      <c r="J1518" s="2">
        <v>165</v>
      </c>
      <c r="N1518" t="s">
        <v>25</v>
      </c>
    </row>
    <row r="1519" spans="1:14" customFormat="1" x14ac:dyDescent="0.2">
      <c r="A1519">
        <v>17</v>
      </c>
      <c r="B1519">
        <v>2</v>
      </c>
      <c r="C1519" s="1">
        <v>43350</v>
      </c>
      <c r="D1519" t="s">
        <v>7</v>
      </c>
      <c r="E1519" t="s">
        <v>9</v>
      </c>
      <c r="F1519">
        <v>4</v>
      </c>
      <c r="G1519">
        <v>2</v>
      </c>
      <c r="H1519">
        <v>23.02</v>
      </c>
      <c r="I1519">
        <v>37.9</v>
      </c>
      <c r="J1519" s="2">
        <v>174</v>
      </c>
      <c r="N1519" t="s">
        <v>25</v>
      </c>
    </row>
    <row r="1520" spans="1:14" customFormat="1" x14ac:dyDescent="0.2">
      <c r="A1520">
        <v>18</v>
      </c>
      <c r="B1520">
        <v>2</v>
      </c>
      <c r="C1520" s="1">
        <v>43350</v>
      </c>
      <c r="D1520" t="s">
        <v>7</v>
      </c>
      <c r="E1520" t="s">
        <v>9</v>
      </c>
      <c r="F1520">
        <v>4</v>
      </c>
      <c r="G1520">
        <v>3</v>
      </c>
      <c r="H1520">
        <v>31.77</v>
      </c>
      <c r="I1520">
        <v>36.6</v>
      </c>
      <c r="J1520" s="2">
        <v>137</v>
      </c>
      <c r="N1520" t="s">
        <v>25</v>
      </c>
    </row>
    <row r="1521" spans="1:14" customFormat="1" x14ac:dyDescent="0.2">
      <c r="A1521">
        <v>19</v>
      </c>
      <c r="B1521">
        <v>2</v>
      </c>
      <c r="C1521" s="1">
        <v>43350</v>
      </c>
      <c r="D1521" t="s">
        <v>7</v>
      </c>
      <c r="E1521" t="s">
        <v>9</v>
      </c>
      <c r="F1521">
        <v>4</v>
      </c>
      <c r="G1521">
        <v>4</v>
      </c>
      <c r="H1521">
        <v>25.97</v>
      </c>
      <c r="I1521">
        <v>37.200000000000003</v>
      </c>
      <c r="J1521" s="2">
        <v>166</v>
      </c>
      <c r="N1521" t="s">
        <v>25</v>
      </c>
    </row>
    <row r="1522" spans="1:14" customFormat="1" x14ac:dyDescent="0.2">
      <c r="A1522">
        <v>20</v>
      </c>
      <c r="B1522">
        <v>2</v>
      </c>
      <c r="C1522" s="1">
        <v>43350</v>
      </c>
      <c r="D1522" t="s">
        <v>7</v>
      </c>
      <c r="E1522" t="s">
        <v>9</v>
      </c>
      <c r="F1522">
        <v>4</v>
      </c>
      <c r="G1522">
        <v>5</v>
      </c>
      <c r="H1522">
        <v>23.48</v>
      </c>
      <c r="I1522">
        <v>37.299999999999997</v>
      </c>
      <c r="J1522" s="2">
        <v>175</v>
      </c>
      <c r="N1522" t="s">
        <v>25</v>
      </c>
    </row>
    <row r="1523" spans="1:14" customFormat="1" x14ac:dyDescent="0.2">
      <c r="A1523">
        <v>21</v>
      </c>
      <c r="B1523">
        <v>2</v>
      </c>
      <c r="C1523" s="1">
        <v>43350</v>
      </c>
      <c r="D1523" t="s">
        <v>7</v>
      </c>
      <c r="E1523" t="s">
        <v>8</v>
      </c>
      <c r="F1523">
        <v>1</v>
      </c>
      <c r="G1523">
        <v>1</v>
      </c>
      <c r="H1523">
        <v>20.5</v>
      </c>
      <c r="I1523">
        <v>36.5</v>
      </c>
      <c r="J1523" s="2">
        <v>69</v>
      </c>
      <c r="N1523" t="s">
        <v>25</v>
      </c>
    </row>
    <row r="1524" spans="1:14" customFormat="1" x14ac:dyDescent="0.2">
      <c r="A1524">
        <v>22</v>
      </c>
      <c r="B1524">
        <v>2</v>
      </c>
      <c r="C1524" s="1">
        <v>43350</v>
      </c>
      <c r="D1524" t="s">
        <v>7</v>
      </c>
      <c r="E1524" t="s">
        <v>8</v>
      </c>
      <c r="F1524">
        <v>1</v>
      </c>
      <c r="G1524">
        <v>2</v>
      </c>
      <c r="H1524">
        <v>17.98</v>
      </c>
      <c r="I1524">
        <v>36</v>
      </c>
      <c r="J1524" s="2">
        <v>109</v>
      </c>
      <c r="N1524" t="s">
        <v>25</v>
      </c>
    </row>
    <row r="1525" spans="1:14" customFormat="1" x14ac:dyDescent="0.2">
      <c r="A1525">
        <v>23</v>
      </c>
      <c r="B1525">
        <v>2</v>
      </c>
      <c r="C1525" s="1">
        <v>43350</v>
      </c>
      <c r="D1525" t="s">
        <v>7</v>
      </c>
      <c r="E1525" t="s">
        <v>8</v>
      </c>
      <c r="F1525">
        <v>1</v>
      </c>
      <c r="G1525">
        <v>3</v>
      </c>
      <c r="H1525">
        <v>19.48</v>
      </c>
      <c r="I1525">
        <v>36.1</v>
      </c>
      <c r="J1525" s="2">
        <v>91</v>
      </c>
      <c r="N1525" t="s">
        <v>25</v>
      </c>
    </row>
    <row r="1526" spans="1:14" customFormat="1" x14ac:dyDescent="0.2">
      <c r="A1526">
        <v>24</v>
      </c>
      <c r="B1526">
        <v>2</v>
      </c>
      <c r="C1526" s="1">
        <v>43350</v>
      </c>
      <c r="D1526" t="s">
        <v>7</v>
      </c>
      <c r="E1526" t="s">
        <v>8</v>
      </c>
      <c r="F1526">
        <v>1</v>
      </c>
      <c r="G1526">
        <v>4</v>
      </c>
      <c r="H1526">
        <v>18.760000000000002</v>
      </c>
      <c r="I1526">
        <v>35.9</v>
      </c>
      <c r="J1526" s="2">
        <v>74</v>
      </c>
      <c r="N1526" t="s">
        <v>25</v>
      </c>
    </row>
    <row r="1527" spans="1:14" customFormat="1" x14ac:dyDescent="0.2">
      <c r="A1527">
        <v>25</v>
      </c>
      <c r="B1527">
        <v>2</v>
      </c>
      <c r="C1527" s="1">
        <v>43350</v>
      </c>
      <c r="D1527" t="s">
        <v>7</v>
      </c>
      <c r="E1527" t="s">
        <v>8</v>
      </c>
      <c r="F1527">
        <v>1</v>
      </c>
      <c r="G1527">
        <v>5</v>
      </c>
      <c r="H1527">
        <v>22.86</v>
      </c>
      <c r="I1527">
        <v>37.4</v>
      </c>
      <c r="J1527" s="2">
        <v>93</v>
      </c>
      <c r="N1527" t="s">
        <v>25</v>
      </c>
    </row>
    <row r="1528" spans="1:14" customFormat="1" x14ac:dyDescent="0.2">
      <c r="A1528">
        <v>26</v>
      </c>
      <c r="B1528">
        <v>2</v>
      </c>
      <c r="C1528" s="1">
        <v>43350</v>
      </c>
      <c r="D1528" t="s">
        <v>7</v>
      </c>
      <c r="E1528" t="s">
        <v>8</v>
      </c>
      <c r="F1528">
        <v>2</v>
      </c>
      <c r="G1528">
        <v>1</v>
      </c>
      <c r="H1528">
        <v>25.41</v>
      </c>
      <c r="I1528">
        <v>35.799999999999997</v>
      </c>
      <c r="J1528" s="2">
        <v>113</v>
      </c>
      <c r="N1528" t="s">
        <v>25</v>
      </c>
    </row>
    <row r="1529" spans="1:14" customFormat="1" x14ac:dyDescent="0.2">
      <c r="A1529">
        <v>27</v>
      </c>
      <c r="B1529">
        <v>2</v>
      </c>
      <c r="C1529" s="1">
        <v>43350</v>
      </c>
      <c r="D1529" t="s">
        <v>7</v>
      </c>
      <c r="E1529" t="s">
        <v>8</v>
      </c>
      <c r="F1529">
        <v>2</v>
      </c>
      <c r="G1529">
        <v>2</v>
      </c>
      <c r="H1529">
        <v>20.52</v>
      </c>
      <c r="I1529">
        <v>36.5</v>
      </c>
      <c r="J1529" s="2">
        <v>130</v>
      </c>
      <c r="N1529" t="s">
        <v>25</v>
      </c>
    </row>
    <row r="1530" spans="1:14" customFormat="1" x14ac:dyDescent="0.2">
      <c r="A1530">
        <v>28</v>
      </c>
      <c r="B1530">
        <v>2</v>
      </c>
      <c r="C1530" s="1">
        <v>43350</v>
      </c>
      <c r="D1530" t="s">
        <v>7</v>
      </c>
      <c r="E1530" t="s">
        <v>8</v>
      </c>
      <c r="F1530">
        <v>2</v>
      </c>
      <c r="G1530">
        <v>3</v>
      </c>
      <c r="H1530">
        <v>21.32</v>
      </c>
      <c r="I1530">
        <v>36.6</v>
      </c>
      <c r="J1530" s="2">
        <v>114</v>
      </c>
      <c r="N1530" t="s">
        <v>25</v>
      </c>
    </row>
    <row r="1531" spans="1:14" customFormat="1" x14ac:dyDescent="0.2">
      <c r="A1531">
        <v>29</v>
      </c>
      <c r="B1531">
        <v>2</v>
      </c>
      <c r="C1531" s="1">
        <v>43350</v>
      </c>
      <c r="D1531" t="s">
        <v>7</v>
      </c>
      <c r="E1531" t="s">
        <v>8</v>
      </c>
      <c r="F1531">
        <v>2</v>
      </c>
      <c r="G1531">
        <v>4</v>
      </c>
      <c r="H1531">
        <v>20.23</v>
      </c>
      <c r="I1531">
        <v>35.799999999999997</v>
      </c>
      <c r="J1531" s="2">
        <v>108</v>
      </c>
      <c r="N1531" t="s">
        <v>25</v>
      </c>
    </row>
    <row r="1532" spans="1:14" customFormat="1" x14ac:dyDescent="0.2">
      <c r="A1532">
        <v>30</v>
      </c>
      <c r="B1532">
        <v>2</v>
      </c>
      <c r="C1532" s="1">
        <v>43350</v>
      </c>
      <c r="D1532" t="s">
        <v>7</v>
      </c>
      <c r="E1532" t="s">
        <v>8</v>
      </c>
      <c r="F1532">
        <v>2</v>
      </c>
      <c r="G1532">
        <v>5</v>
      </c>
      <c r="H1532">
        <v>25.55</v>
      </c>
      <c r="I1532">
        <v>36.799999999999997</v>
      </c>
      <c r="J1532" s="2">
        <v>155</v>
      </c>
      <c r="N1532" t="s">
        <v>25</v>
      </c>
    </row>
    <row r="1533" spans="1:14" customFormat="1" x14ac:dyDescent="0.2">
      <c r="A1533">
        <v>1</v>
      </c>
      <c r="B1533">
        <v>3</v>
      </c>
      <c r="C1533" s="1">
        <v>43350</v>
      </c>
      <c r="D1533" t="s">
        <v>7</v>
      </c>
      <c r="E1533" t="s">
        <v>9</v>
      </c>
      <c r="F1533">
        <v>1</v>
      </c>
      <c r="G1533">
        <v>1</v>
      </c>
      <c r="H1533">
        <v>22.71</v>
      </c>
      <c r="I1533">
        <v>37.9</v>
      </c>
      <c r="J1533" s="2">
        <v>146</v>
      </c>
      <c r="N1533" t="s">
        <v>25</v>
      </c>
    </row>
    <row r="1534" spans="1:14" customFormat="1" x14ac:dyDescent="0.2">
      <c r="A1534">
        <v>2</v>
      </c>
      <c r="B1534">
        <v>3</v>
      </c>
      <c r="C1534" s="1">
        <v>43350</v>
      </c>
      <c r="D1534" t="s">
        <v>7</v>
      </c>
      <c r="E1534" t="s">
        <v>9</v>
      </c>
      <c r="F1534">
        <v>1</v>
      </c>
      <c r="G1534">
        <v>2</v>
      </c>
      <c r="H1534">
        <v>20.14</v>
      </c>
      <c r="I1534">
        <v>37.5</v>
      </c>
      <c r="N1534" t="s">
        <v>25</v>
      </c>
    </row>
    <row r="1535" spans="1:14" customFormat="1" x14ac:dyDescent="0.2">
      <c r="A1535">
        <v>3</v>
      </c>
      <c r="B1535">
        <v>3</v>
      </c>
      <c r="C1535" s="1">
        <v>43350</v>
      </c>
      <c r="D1535" t="s">
        <v>7</v>
      </c>
      <c r="E1535" t="s">
        <v>9</v>
      </c>
      <c r="F1535">
        <v>1</v>
      </c>
      <c r="G1535">
        <v>3</v>
      </c>
      <c r="H1535">
        <v>20.64</v>
      </c>
      <c r="I1535">
        <v>37.200000000000003</v>
      </c>
      <c r="J1535">
        <v>129</v>
      </c>
      <c r="N1535" t="s">
        <v>25</v>
      </c>
    </row>
    <row r="1536" spans="1:14" customFormat="1" x14ac:dyDescent="0.2">
      <c r="A1536">
        <v>4</v>
      </c>
      <c r="B1536">
        <v>3</v>
      </c>
      <c r="C1536" s="1">
        <v>43350</v>
      </c>
      <c r="D1536" t="s">
        <v>7</v>
      </c>
      <c r="E1536" t="s">
        <v>9</v>
      </c>
      <c r="F1536">
        <v>1</v>
      </c>
      <c r="G1536">
        <v>4</v>
      </c>
      <c r="H1536">
        <v>23.12</v>
      </c>
      <c r="I1536">
        <v>37.5</v>
      </c>
      <c r="J1536">
        <v>122</v>
      </c>
      <c r="N1536" t="s">
        <v>25</v>
      </c>
    </row>
    <row r="1537" spans="1:14" customFormat="1" x14ac:dyDescent="0.2">
      <c r="A1537">
        <v>5</v>
      </c>
      <c r="B1537">
        <v>3</v>
      </c>
      <c r="C1537" s="1">
        <v>43350</v>
      </c>
      <c r="D1537" t="s">
        <v>7</v>
      </c>
      <c r="E1537" t="s">
        <v>9</v>
      </c>
      <c r="F1537">
        <v>1</v>
      </c>
      <c r="G1537">
        <v>5</v>
      </c>
      <c r="H1537">
        <v>24.44</v>
      </c>
      <c r="I1537">
        <v>37.5</v>
      </c>
      <c r="J1537">
        <v>150</v>
      </c>
      <c r="N1537" t="s">
        <v>25</v>
      </c>
    </row>
    <row r="1538" spans="1:14" customFormat="1" x14ac:dyDescent="0.2">
      <c r="A1538">
        <v>6</v>
      </c>
      <c r="B1538">
        <v>3</v>
      </c>
      <c r="C1538" s="1">
        <v>43350</v>
      </c>
      <c r="D1538" t="s">
        <v>7</v>
      </c>
      <c r="E1538" t="s">
        <v>9</v>
      </c>
      <c r="F1538">
        <v>2</v>
      </c>
      <c r="G1538">
        <v>1</v>
      </c>
      <c r="H1538">
        <v>19.170000000000002</v>
      </c>
      <c r="I1538">
        <v>36.9</v>
      </c>
      <c r="J1538">
        <v>123</v>
      </c>
      <c r="N1538" t="s">
        <v>25</v>
      </c>
    </row>
    <row r="1539" spans="1:14" customFormat="1" x14ac:dyDescent="0.2">
      <c r="A1539">
        <v>7</v>
      </c>
      <c r="B1539">
        <v>3</v>
      </c>
      <c r="C1539" s="1">
        <v>43350</v>
      </c>
      <c r="D1539" t="s">
        <v>7</v>
      </c>
      <c r="E1539" t="s">
        <v>9</v>
      </c>
      <c r="F1539">
        <v>2</v>
      </c>
      <c r="G1539">
        <v>2</v>
      </c>
      <c r="H1539">
        <v>20.62</v>
      </c>
      <c r="I1539">
        <v>37.299999999999997</v>
      </c>
      <c r="J1539">
        <v>155</v>
      </c>
      <c r="N1539" t="s">
        <v>25</v>
      </c>
    </row>
    <row r="1540" spans="1:14" customFormat="1" x14ac:dyDescent="0.2">
      <c r="A1540">
        <v>8</v>
      </c>
      <c r="B1540">
        <v>3</v>
      </c>
      <c r="C1540" s="1">
        <v>43350</v>
      </c>
      <c r="D1540" t="s">
        <v>7</v>
      </c>
      <c r="E1540" t="s">
        <v>9</v>
      </c>
      <c r="F1540">
        <v>2</v>
      </c>
      <c r="G1540">
        <v>3</v>
      </c>
      <c r="H1540">
        <v>21.89</v>
      </c>
      <c r="I1540">
        <v>37.5</v>
      </c>
      <c r="J1540">
        <v>152</v>
      </c>
      <c r="N1540" t="s">
        <v>25</v>
      </c>
    </row>
    <row r="1541" spans="1:14" customFormat="1" x14ac:dyDescent="0.2">
      <c r="A1541">
        <v>9</v>
      </c>
      <c r="B1541">
        <v>3</v>
      </c>
      <c r="C1541" s="1">
        <v>43350</v>
      </c>
      <c r="D1541" t="s">
        <v>7</v>
      </c>
      <c r="E1541" t="s">
        <v>9</v>
      </c>
      <c r="F1541">
        <v>2</v>
      </c>
      <c r="G1541">
        <v>4</v>
      </c>
      <c r="H1541">
        <v>19.940000000000001</v>
      </c>
      <c r="I1541">
        <v>37.799999999999997</v>
      </c>
      <c r="J1541">
        <v>158</v>
      </c>
      <c r="N1541" t="s">
        <v>25</v>
      </c>
    </row>
    <row r="1542" spans="1:14" customFormat="1" x14ac:dyDescent="0.2">
      <c r="A1542">
        <v>10</v>
      </c>
      <c r="B1542">
        <v>3</v>
      </c>
      <c r="C1542" s="1">
        <v>43350</v>
      </c>
      <c r="D1542" t="s">
        <v>7</v>
      </c>
      <c r="E1542" t="s">
        <v>9</v>
      </c>
      <c r="F1542">
        <v>2</v>
      </c>
      <c r="G1542">
        <v>5</v>
      </c>
      <c r="H1542">
        <v>21.41</v>
      </c>
      <c r="I1542">
        <v>37.4</v>
      </c>
      <c r="J1542">
        <v>165</v>
      </c>
      <c r="N1542" t="s">
        <v>25</v>
      </c>
    </row>
    <row r="1543" spans="1:14" customFormat="1" x14ac:dyDescent="0.2">
      <c r="A1543">
        <v>11</v>
      </c>
      <c r="B1543">
        <v>3</v>
      </c>
      <c r="C1543" s="1">
        <v>43350</v>
      </c>
      <c r="D1543" t="s">
        <v>7</v>
      </c>
      <c r="E1543" t="s">
        <v>9</v>
      </c>
      <c r="F1543">
        <v>3</v>
      </c>
      <c r="G1543">
        <v>1</v>
      </c>
      <c r="H1543">
        <v>28.68</v>
      </c>
      <c r="I1543">
        <v>37.4</v>
      </c>
      <c r="J1543">
        <v>108</v>
      </c>
      <c r="N1543" t="s">
        <v>25</v>
      </c>
    </row>
    <row r="1544" spans="1:14" customFormat="1" x14ac:dyDescent="0.2">
      <c r="A1544">
        <v>12</v>
      </c>
      <c r="B1544">
        <v>3</v>
      </c>
      <c r="C1544" s="1">
        <v>43350</v>
      </c>
      <c r="D1544" t="s">
        <v>7</v>
      </c>
      <c r="E1544" t="s">
        <v>9</v>
      </c>
      <c r="F1544">
        <v>3</v>
      </c>
      <c r="G1544">
        <v>2</v>
      </c>
      <c r="H1544">
        <v>19.29</v>
      </c>
      <c r="I1544">
        <v>36.9</v>
      </c>
      <c r="J1544">
        <v>136</v>
      </c>
      <c r="N1544" t="s">
        <v>25</v>
      </c>
    </row>
    <row r="1545" spans="1:14" customFormat="1" x14ac:dyDescent="0.2">
      <c r="A1545">
        <v>13</v>
      </c>
      <c r="B1545">
        <v>3</v>
      </c>
      <c r="C1545" s="1">
        <v>43350</v>
      </c>
      <c r="D1545" t="s">
        <v>7</v>
      </c>
      <c r="E1545" t="s">
        <v>9</v>
      </c>
      <c r="F1545">
        <v>3</v>
      </c>
      <c r="G1545">
        <v>3</v>
      </c>
      <c r="H1545">
        <v>23.61</v>
      </c>
      <c r="I1545">
        <v>37.4</v>
      </c>
      <c r="J1545">
        <v>171</v>
      </c>
      <c r="N1545" t="s">
        <v>25</v>
      </c>
    </row>
    <row r="1546" spans="1:14" customFormat="1" x14ac:dyDescent="0.2">
      <c r="A1546">
        <v>14</v>
      </c>
      <c r="B1546">
        <v>3</v>
      </c>
      <c r="C1546" s="1">
        <v>43350</v>
      </c>
      <c r="D1546" t="s">
        <v>7</v>
      </c>
      <c r="E1546" t="s">
        <v>9</v>
      </c>
      <c r="F1546">
        <v>3</v>
      </c>
      <c r="G1546">
        <v>4</v>
      </c>
      <c r="H1546">
        <v>20.27</v>
      </c>
      <c r="I1546">
        <v>37.5</v>
      </c>
      <c r="J1546">
        <v>72</v>
      </c>
      <c r="N1546" t="s">
        <v>25</v>
      </c>
    </row>
    <row r="1547" spans="1:14" customFormat="1" x14ac:dyDescent="0.2">
      <c r="A1547">
        <v>15</v>
      </c>
      <c r="B1547">
        <v>3</v>
      </c>
      <c r="C1547" s="1">
        <v>43350</v>
      </c>
      <c r="D1547" t="s">
        <v>7</v>
      </c>
      <c r="E1547" t="s">
        <v>9</v>
      </c>
      <c r="F1547">
        <v>3</v>
      </c>
      <c r="G1547">
        <v>5</v>
      </c>
      <c r="H1547">
        <v>20.010000000000002</v>
      </c>
      <c r="I1547">
        <v>38.700000000000003</v>
      </c>
      <c r="J1547">
        <v>100</v>
      </c>
      <c r="N1547" t="s">
        <v>25</v>
      </c>
    </row>
    <row r="1548" spans="1:14" customFormat="1" x14ac:dyDescent="0.2">
      <c r="A1548">
        <v>16</v>
      </c>
      <c r="B1548">
        <v>3</v>
      </c>
      <c r="C1548" s="1">
        <v>43350</v>
      </c>
      <c r="D1548" t="s">
        <v>7</v>
      </c>
      <c r="E1548" t="s">
        <v>9</v>
      </c>
      <c r="F1548">
        <v>4</v>
      </c>
      <c r="G1548">
        <v>1</v>
      </c>
      <c r="H1548">
        <v>19.55</v>
      </c>
      <c r="I1548">
        <v>37.6</v>
      </c>
      <c r="J1548">
        <v>149</v>
      </c>
      <c r="N1548" t="s">
        <v>25</v>
      </c>
    </row>
    <row r="1549" spans="1:14" customFormat="1" x14ac:dyDescent="0.2">
      <c r="A1549">
        <v>17</v>
      </c>
      <c r="B1549">
        <v>3</v>
      </c>
      <c r="C1549" s="1">
        <v>43350</v>
      </c>
      <c r="D1549" t="s">
        <v>7</v>
      </c>
      <c r="E1549" t="s">
        <v>9</v>
      </c>
      <c r="F1549">
        <v>4</v>
      </c>
      <c r="G1549">
        <v>2</v>
      </c>
      <c r="H1549">
        <v>19.239999999999998</v>
      </c>
      <c r="I1549">
        <v>37.4</v>
      </c>
      <c r="N1549" t="s">
        <v>25</v>
      </c>
    </row>
    <row r="1550" spans="1:14" customFormat="1" x14ac:dyDescent="0.2">
      <c r="A1550">
        <v>18</v>
      </c>
      <c r="B1550">
        <v>3</v>
      </c>
      <c r="C1550" s="1">
        <v>43350</v>
      </c>
      <c r="D1550" t="s">
        <v>7</v>
      </c>
      <c r="E1550" t="s">
        <v>9</v>
      </c>
      <c r="F1550">
        <v>4</v>
      </c>
      <c r="G1550">
        <v>3</v>
      </c>
      <c r="H1550">
        <v>19.7</v>
      </c>
      <c r="I1550">
        <v>37.299999999999997</v>
      </c>
      <c r="J1550">
        <v>127</v>
      </c>
      <c r="N1550" t="s">
        <v>25</v>
      </c>
    </row>
    <row r="1551" spans="1:14" customFormat="1" x14ac:dyDescent="0.2">
      <c r="A1551">
        <v>19</v>
      </c>
      <c r="B1551">
        <v>3</v>
      </c>
      <c r="C1551" s="1">
        <v>43350</v>
      </c>
      <c r="D1551" t="s">
        <v>7</v>
      </c>
      <c r="E1551" t="s">
        <v>9</v>
      </c>
      <c r="F1551">
        <v>4</v>
      </c>
      <c r="G1551">
        <v>4</v>
      </c>
      <c r="H1551">
        <v>20.67</v>
      </c>
      <c r="I1551">
        <v>36.9</v>
      </c>
      <c r="J1551">
        <v>145</v>
      </c>
      <c r="N1551" t="s">
        <v>25</v>
      </c>
    </row>
    <row r="1552" spans="1:14" customFormat="1" x14ac:dyDescent="0.2">
      <c r="A1552">
        <v>20</v>
      </c>
      <c r="B1552">
        <v>3</v>
      </c>
      <c r="C1552" s="1">
        <v>43350</v>
      </c>
      <c r="D1552" t="s">
        <v>7</v>
      </c>
      <c r="E1552" t="s">
        <v>9</v>
      </c>
      <c r="F1552">
        <v>4</v>
      </c>
      <c r="G1552">
        <v>5</v>
      </c>
      <c r="H1552">
        <v>23.56</v>
      </c>
      <c r="I1552">
        <v>38</v>
      </c>
      <c r="J1552">
        <v>173</v>
      </c>
      <c r="N1552" t="s">
        <v>25</v>
      </c>
    </row>
    <row r="1553" spans="1:14" customFormat="1" x14ac:dyDescent="0.2">
      <c r="A1553">
        <v>21</v>
      </c>
      <c r="B1553">
        <v>3</v>
      </c>
      <c r="C1553" s="1">
        <v>43350</v>
      </c>
      <c r="D1553" t="s">
        <v>7</v>
      </c>
      <c r="E1553" t="s">
        <v>8</v>
      </c>
      <c r="F1553">
        <v>1</v>
      </c>
      <c r="G1553">
        <v>1</v>
      </c>
      <c r="H1553">
        <v>21.26</v>
      </c>
      <c r="I1553">
        <v>36.299999999999997</v>
      </c>
      <c r="J1553">
        <v>143</v>
      </c>
      <c r="N1553" t="s">
        <v>25</v>
      </c>
    </row>
    <row r="1554" spans="1:14" customFormat="1" x14ac:dyDescent="0.2">
      <c r="A1554">
        <v>22</v>
      </c>
      <c r="B1554">
        <v>3</v>
      </c>
      <c r="C1554" s="1">
        <v>43350</v>
      </c>
      <c r="D1554" t="s">
        <v>7</v>
      </c>
      <c r="E1554" t="s">
        <v>8</v>
      </c>
      <c r="F1554">
        <v>1</v>
      </c>
      <c r="G1554">
        <v>2</v>
      </c>
      <c r="H1554">
        <v>19.54</v>
      </c>
      <c r="I1554">
        <v>36.799999999999997</v>
      </c>
      <c r="J1554">
        <v>132</v>
      </c>
      <c r="N1554" t="s">
        <v>25</v>
      </c>
    </row>
    <row r="1555" spans="1:14" customFormat="1" x14ac:dyDescent="0.2">
      <c r="A1555">
        <v>23</v>
      </c>
      <c r="B1555">
        <v>3</v>
      </c>
      <c r="C1555" s="1">
        <v>43350</v>
      </c>
      <c r="D1555" t="s">
        <v>7</v>
      </c>
      <c r="E1555" t="s">
        <v>8</v>
      </c>
      <c r="F1555">
        <v>1</v>
      </c>
      <c r="G1555">
        <v>3</v>
      </c>
      <c r="H1555">
        <v>20.32</v>
      </c>
      <c r="I1555">
        <v>36</v>
      </c>
      <c r="J1555">
        <v>124</v>
      </c>
      <c r="N1555" t="s">
        <v>25</v>
      </c>
    </row>
    <row r="1556" spans="1:14" customFormat="1" x14ac:dyDescent="0.2">
      <c r="A1556">
        <v>24</v>
      </c>
      <c r="B1556">
        <v>3</v>
      </c>
      <c r="C1556" s="1">
        <v>43350</v>
      </c>
      <c r="D1556" t="s">
        <v>7</v>
      </c>
      <c r="E1556" t="s">
        <v>8</v>
      </c>
      <c r="F1556">
        <v>1</v>
      </c>
      <c r="G1556">
        <v>4</v>
      </c>
      <c r="H1556">
        <v>19.329999999999998</v>
      </c>
      <c r="I1556">
        <v>36</v>
      </c>
      <c r="J1556">
        <v>138</v>
      </c>
      <c r="N1556" t="s">
        <v>25</v>
      </c>
    </row>
    <row r="1557" spans="1:14" customFormat="1" x14ac:dyDescent="0.2">
      <c r="A1557">
        <v>25</v>
      </c>
      <c r="B1557">
        <v>3</v>
      </c>
      <c r="C1557" s="1">
        <v>43350</v>
      </c>
      <c r="D1557" t="s">
        <v>7</v>
      </c>
      <c r="E1557" t="s">
        <v>8</v>
      </c>
      <c r="F1557">
        <v>1</v>
      </c>
      <c r="G1557">
        <v>5</v>
      </c>
      <c r="H1557">
        <v>21.44</v>
      </c>
      <c r="I1557">
        <v>37.1</v>
      </c>
      <c r="J1557">
        <v>133</v>
      </c>
      <c r="N1557" t="s">
        <v>25</v>
      </c>
    </row>
    <row r="1558" spans="1:14" customFormat="1" x14ac:dyDescent="0.2">
      <c r="A1558">
        <v>26</v>
      </c>
      <c r="B1558">
        <v>3</v>
      </c>
      <c r="C1558" s="1">
        <v>43350</v>
      </c>
      <c r="D1558" t="s">
        <v>7</v>
      </c>
      <c r="E1558" t="s">
        <v>8</v>
      </c>
      <c r="F1558">
        <v>2</v>
      </c>
      <c r="G1558">
        <v>1</v>
      </c>
      <c r="H1558">
        <v>22.77</v>
      </c>
      <c r="I1558">
        <v>36.4</v>
      </c>
      <c r="J1558">
        <v>138</v>
      </c>
      <c r="N1558" t="s">
        <v>25</v>
      </c>
    </row>
    <row r="1559" spans="1:14" customFormat="1" x14ac:dyDescent="0.2">
      <c r="A1559">
        <v>27</v>
      </c>
      <c r="B1559">
        <v>3</v>
      </c>
      <c r="C1559" s="1">
        <v>43350</v>
      </c>
      <c r="D1559" t="s">
        <v>7</v>
      </c>
      <c r="E1559" t="s">
        <v>8</v>
      </c>
      <c r="F1559">
        <v>2</v>
      </c>
      <c r="G1559">
        <v>2</v>
      </c>
      <c r="H1559">
        <v>19.71</v>
      </c>
      <c r="I1559">
        <v>36.6</v>
      </c>
      <c r="J1559">
        <v>116</v>
      </c>
      <c r="N1559" t="s">
        <v>25</v>
      </c>
    </row>
    <row r="1560" spans="1:14" customFormat="1" x14ac:dyDescent="0.2">
      <c r="A1560">
        <v>28</v>
      </c>
      <c r="B1560">
        <v>3</v>
      </c>
      <c r="C1560" s="1">
        <v>43350</v>
      </c>
      <c r="D1560" t="s">
        <v>7</v>
      </c>
      <c r="E1560" t="s">
        <v>8</v>
      </c>
      <c r="F1560">
        <v>2</v>
      </c>
      <c r="G1560">
        <v>3</v>
      </c>
      <c r="H1560">
        <v>22.86</v>
      </c>
      <c r="I1560">
        <v>37.1</v>
      </c>
      <c r="J1560">
        <v>148</v>
      </c>
      <c r="N1560" t="s">
        <v>25</v>
      </c>
    </row>
    <row r="1561" spans="1:14" customFormat="1" x14ac:dyDescent="0.2">
      <c r="A1561">
        <v>29</v>
      </c>
      <c r="B1561">
        <v>3</v>
      </c>
      <c r="C1561" s="1">
        <v>43350</v>
      </c>
      <c r="D1561" t="s">
        <v>7</v>
      </c>
      <c r="E1561" t="s">
        <v>8</v>
      </c>
      <c r="F1561">
        <v>2</v>
      </c>
      <c r="G1561">
        <v>4</v>
      </c>
      <c r="H1561">
        <v>20.96</v>
      </c>
      <c r="I1561">
        <v>36.799999999999997</v>
      </c>
      <c r="J1561">
        <v>179</v>
      </c>
      <c r="N1561" t="s">
        <v>25</v>
      </c>
    </row>
    <row r="1562" spans="1:14" customFormat="1" x14ac:dyDescent="0.2">
      <c r="A1562">
        <v>30</v>
      </c>
      <c r="B1562">
        <v>3</v>
      </c>
      <c r="C1562" s="1">
        <v>43350</v>
      </c>
      <c r="D1562" t="s">
        <v>7</v>
      </c>
      <c r="E1562" t="s">
        <v>8</v>
      </c>
      <c r="F1562">
        <v>2</v>
      </c>
      <c r="G1562">
        <v>5</v>
      </c>
      <c r="H1562">
        <v>21.03</v>
      </c>
      <c r="I1562">
        <v>36.700000000000003</v>
      </c>
      <c r="J1562">
        <v>153</v>
      </c>
      <c r="N1562" t="s">
        <v>25</v>
      </c>
    </row>
    <row r="1563" spans="1:14" customFormat="1" x14ac:dyDescent="0.2">
      <c r="A1563">
        <v>11</v>
      </c>
      <c r="B1563">
        <v>1</v>
      </c>
      <c r="C1563" s="1">
        <v>43355</v>
      </c>
      <c r="D1563" t="s">
        <v>6</v>
      </c>
      <c r="E1563" t="s">
        <v>9</v>
      </c>
      <c r="F1563">
        <v>3</v>
      </c>
      <c r="G1563">
        <v>1</v>
      </c>
      <c r="H1563">
        <v>29.56</v>
      </c>
      <c r="I1563">
        <v>36.5</v>
      </c>
      <c r="J1563">
        <v>168</v>
      </c>
      <c r="N1563" t="s">
        <v>25</v>
      </c>
    </row>
    <row r="1564" spans="1:14" customFormat="1" x14ac:dyDescent="0.2">
      <c r="A1564">
        <v>3</v>
      </c>
      <c r="B1564">
        <v>1</v>
      </c>
      <c r="C1564" s="1">
        <v>43355</v>
      </c>
      <c r="D1564" t="s">
        <v>6</v>
      </c>
      <c r="E1564" t="s">
        <v>9</v>
      </c>
      <c r="F1564">
        <v>1</v>
      </c>
      <c r="G1564">
        <v>2</v>
      </c>
      <c r="H1564">
        <v>41.62</v>
      </c>
      <c r="I1564">
        <v>36.5</v>
      </c>
      <c r="J1564">
        <v>169</v>
      </c>
      <c r="N1564" t="s">
        <v>25</v>
      </c>
    </row>
    <row r="1565" spans="1:14" customFormat="1" x14ac:dyDescent="0.2">
      <c r="A1565">
        <v>4</v>
      </c>
      <c r="B1565">
        <v>1</v>
      </c>
      <c r="C1565" s="1">
        <v>43355</v>
      </c>
      <c r="D1565" t="s">
        <v>6</v>
      </c>
      <c r="E1565" t="s">
        <v>9</v>
      </c>
      <c r="F1565">
        <v>1</v>
      </c>
      <c r="G1565">
        <v>3</v>
      </c>
      <c r="H1565">
        <v>35.67</v>
      </c>
      <c r="I1565">
        <v>36.9</v>
      </c>
      <c r="J1565">
        <v>165</v>
      </c>
      <c r="N1565" t="s">
        <v>25</v>
      </c>
    </row>
    <row r="1566" spans="1:14" customFormat="1" x14ac:dyDescent="0.2">
      <c r="A1566">
        <v>5</v>
      </c>
      <c r="B1566">
        <v>1</v>
      </c>
      <c r="C1566" s="1">
        <v>43355</v>
      </c>
      <c r="D1566" t="s">
        <v>6</v>
      </c>
      <c r="E1566" t="s">
        <v>9</v>
      </c>
      <c r="F1566">
        <v>1</v>
      </c>
      <c r="G1566">
        <v>4</v>
      </c>
      <c r="H1566">
        <v>35.78</v>
      </c>
      <c r="I1566">
        <v>36.4</v>
      </c>
      <c r="J1566">
        <v>174</v>
      </c>
      <c r="N1566" t="s">
        <v>25</v>
      </c>
    </row>
    <row r="1567" spans="1:14" customFormat="1" x14ac:dyDescent="0.2">
      <c r="A1567">
        <v>12</v>
      </c>
      <c r="B1567">
        <v>1</v>
      </c>
      <c r="C1567" s="1">
        <v>43355</v>
      </c>
      <c r="D1567" t="s">
        <v>6</v>
      </c>
      <c r="E1567" t="s">
        <v>9</v>
      </c>
      <c r="F1567">
        <v>3</v>
      </c>
      <c r="G1567">
        <v>2</v>
      </c>
      <c r="H1567">
        <v>37.89</v>
      </c>
      <c r="I1567">
        <v>36.700000000000003</v>
      </c>
      <c r="J1567">
        <v>183</v>
      </c>
      <c r="N1567" t="s">
        <v>25</v>
      </c>
    </row>
    <row r="1568" spans="1:14" customFormat="1" x14ac:dyDescent="0.2">
      <c r="A1568">
        <v>8</v>
      </c>
      <c r="B1568">
        <v>1</v>
      </c>
      <c r="C1568" s="1">
        <v>43355</v>
      </c>
      <c r="D1568" t="s">
        <v>6</v>
      </c>
      <c r="E1568" t="s">
        <v>9</v>
      </c>
      <c r="F1568">
        <v>2</v>
      </c>
      <c r="G1568">
        <v>3</v>
      </c>
      <c r="H1568">
        <v>41.23</v>
      </c>
      <c r="I1568">
        <v>36.4</v>
      </c>
      <c r="J1568">
        <v>156</v>
      </c>
      <c r="N1568" t="s">
        <v>25</v>
      </c>
    </row>
    <row r="1569" spans="1:14" customFormat="1" x14ac:dyDescent="0.2">
      <c r="A1569">
        <v>9</v>
      </c>
      <c r="B1569">
        <v>1</v>
      </c>
      <c r="C1569" s="1">
        <v>43355</v>
      </c>
      <c r="D1569" t="s">
        <v>6</v>
      </c>
      <c r="E1569" t="s">
        <v>9</v>
      </c>
      <c r="F1569">
        <v>2</v>
      </c>
      <c r="G1569">
        <v>4</v>
      </c>
      <c r="H1569">
        <v>42.34</v>
      </c>
      <c r="I1569">
        <v>36.700000000000003</v>
      </c>
      <c r="J1569">
        <v>161</v>
      </c>
      <c r="N1569" t="s">
        <v>25</v>
      </c>
    </row>
    <row r="1570" spans="1:14" customFormat="1" x14ac:dyDescent="0.2">
      <c r="A1570">
        <v>10</v>
      </c>
      <c r="B1570">
        <v>1</v>
      </c>
      <c r="C1570" s="1">
        <v>43355</v>
      </c>
      <c r="D1570" t="s">
        <v>6</v>
      </c>
      <c r="E1570" t="s">
        <v>9</v>
      </c>
      <c r="F1570">
        <v>2</v>
      </c>
      <c r="G1570">
        <v>5</v>
      </c>
      <c r="H1570">
        <v>33.61</v>
      </c>
      <c r="I1570">
        <v>36.4</v>
      </c>
      <c r="J1570">
        <v>135</v>
      </c>
      <c r="N1570" t="s">
        <v>25</v>
      </c>
    </row>
    <row r="1571" spans="1:14" customFormat="1" x14ac:dyDescent="0.2">
      <c r="A1571">
        <v>17</v>
      </c>
      <c r="B1571">
        <v>1</v>
      </c>
      <c r="C1571" s="1">
        <v>43355</v>
      </c>
      <c r="D1571" t="s">
        <v>6</v>
      </c>
      <c r="E1571" t="s">
        <v>8</v>
      </c>
      <c r="F1571">
        <v>1</v>
      </c>
      <c r="G1571">
        <v>2</v>
      </c>
      <c r="H1571">
        <v>28.59</v>
      </c>
      <c r="I1571">
        <v>36.200000000000003</v>
      </c>
      <c r="J1571">
        <v>173</v>
      </c>
      <c r="N1571" t="s">
        <v>25</v>
      </c>
    </row>
    <row r="1572" spans="1:14" customFormat="1" x14ac:dyDescent="0.2">
      <c r="A1572">
        <v>18</v>
      </c>
      <c r="B1572">
        <v>1</v>
      </c>
      <c r="C1572" s="1">
        <v>43355</v>
      </c>
      <c r="D1572" t="s">
        <v>6</v>
      </c>
      <c r="E1572" t="s">
        <v>8</v>
      </c>
      <c r="F1572">
        <v>1</v>
      </c>
      <c r="G1572">
        <v>3</v>
      </c>
      <c r="H1572">
        <v>28.79</v>
      </c>
      <c r="I1572">
        <v>35.799999999999997</v>
      </c>
      <c r="J1572">
        <v>138</v>
      </c>
      <c r="N1572" t="s">
        <v>25</v>
      </c>
    </row>
    <row r="1573" spans="1:14" customFormat="1" x14ac:dyDescent="0.2">
      <c r="A1573">
        <v>24</v>
      </c>
      <c r="B1573">
        <v>1</v>
      </c>
      <c r="C1573" s="1">
        <v>43355</v>
      </c>
      <c r="D1573" t="s">
        <v>6</v>
      </c>
      <c r="E1573" t="s">
        <v>8</v>
      </c>
      <c r="F1573">
        <v>3</v>
      </c>
      <c r="G1573">
        <v>1</v>
      </c>
      <c r="H1573">
        <v>23.79</v>
      </c>
      <c r="I1573">
        <v>35.700000000000003</v>
      </c>
      <c r="J1573">
        <v>115</v>
      </c>
      <c r="N1573" t="s">
        <v>25</v>
      </c>
    </row>
    <row r="1574" spans="1:14" customFormat="1" x14ac:dyDescent="0.2">
      <c r="A1574">
        <v>25</v>
      </c>
      <c r="B1574">
        <v>1</v>
      </c>
      <c r="C1574" s="1">
        <v>43355</v>
      </c>
      <c r="D1574" t="s">
        <v>6</v>
      </c>
      <c r="E1574" t="s">
        <v>8</v>
      </c>
      <c r="F1574">
        <v>3</v>
      </c>
      <c r="G1574">
        <v>2</v>
      </c>
      <c r="H1574">
        <v>28.88</v>
      </c>
      <c r="I1574">
        <v>36</v>
      </c>
      <c r="J1574">
        <v>154</v>
      </c>
      <c r="N1574" t="s">
        <v>25</v>
      </c>
    </row>
    <row r="1575" spans="1:14" customFormat="1" x14ac:dyDescent="0.2">
      <c r="A1575">
        <v>22</v>
      </c>
      <c r="B1575">
        <v>1</v>
      </c>
      <c r="C1575" s="1">
        <v>43355</v>
      </c>
      <c r="D1575" t="s">
        <v>6</v>
      </c>
      <c r="E1575" t="s">
        <v>8</v>
      </c>
      <c r="F1575">
        <v>2</v>
      </c>
      <c r="G1575">
        <v>3</v>
      </c>
      <c r="H1575">
        <v>22.52</v>
      </c>
      <c r="I1575">
        <v>36.1</v>
      </c>
      <c r="J1575">
        <v>141</v>
      </c>
      <c r="N1575" t="s">
        <v>25</v>
      </c>
    </row>
    <row r="1576" spans="1:14" customFormat="1" x14ac:dyDescent="0.2">
      <c r="A1576">
        <v>27</v>
      </c>
      <c r="B1576">
        <v>1</v>
      </c>
      <c r="C1576" s="1">
        <v>43355</v>
      </c>
      <c r="D1576" t="s">
        <v>6</v>
      </c>
      <c r="E1576" t="s">
        <v>8</v>
      </c>
      <c r="F1576">
        <v>3</v>
      </c>
      <c r="G1576">
        <v>4</v>
      </c>
      <c r="H1576">
        <v>24.34</v>
      </c>
      <c r="I1576">
        <v>36.299999999999997</v>
      </c>
      <c r="J1576">
        <v>160</v>
      </c>
      <c r="N1576" t="s">
        <v>25</v>
      </c>
    </row>
    <row r="1577" spans="1:14" customFormat="1" x14ac:dyDescent="0.2">
      <c r="A1577">
        <v>1</v>
      </c>
      <c r="B1577">
        <v>2</v>
      </c>
      <c r="C1577" s="1">
        <v>43355</v>
      </c>
      <c r="D1577" t="s">
        <v>6</v>
      </c>
      <c r="E1577" t="s">
        <v>9</v>
      </c>
      <c r="F1577">
        <v>1</v>
      </c>
      <c r="G1577">
        <v>1</v>
      </c>
      <c r="H1577">
        <v>32.4</v>
      </c>
      <c r="I1577">
        <v>36.5</v>
      </c>
      <c r="J1577">
        <v>173</v>
      </c>
      <c r="N1577" t="s">
        <v>25</v>
      </c>
    </row>
    <row r="1578" spans="1:14" customFormat="1" x14ac:dyDescent="0.2">
      <c r="A1578">
        <v>2</v>
      </c>
      <c r="B1578">
        <v>2</v>
      </c>
      <c r="C1578" s="1">
        <v>43355</v>
      </c>
      <c r="D1578" t="s">
        <v>6</v>
      </c>
      <c r="E1578" t="s">
        <v>9</v>
      </c>
      <c r="F1578">
        <v>1</v>
      </c>
      <c r="G1578">
        <v>2</v>
      </c>
      <c r="H1578">
        <v>35.799999999999997</v>
      </c>
      <c r="I1578">
        <v>36.4</v>
      </c>
      <c r="J1578">
        <v>166</v>
      </c>
      <c r="N1578" t="s">
        <v>25</v>
      </c>
    </row>
    <row r="1579" spans="1:14" customFormat="1" x14ac:dyDescent="0.2">
      <c r="A1579">
        <v>3</v>
      </c>
      <c r="B1579">
        <v>2</v>
      </c>
      <c r="C1579" s="1">
        <v>43355</v>
      </c>
      <c r="D1579" t="s">
        <v>6</v>
      </c>
      <c r="E1579" t="s">
        <v>9</v>
      </c>
      <c r="F1579">
        <v>1</v>
      </c>
      <c r="G1579">
        <v>3</v>
      </c>
      <c r="H1579">
        <v>28.16</v>
      </c>
      <c r="I1579">
        <v>36.799999999999997</v>
      </c>
      <c r="J1579">
        <v>166</v>
      </c>
      <c r="N1579" t="s">
        <v>25</v>
      </c>
    </row>
    <row r="1580" spans="1:14" customFormat="1" x14ac:dyDescent="0.2">
      <c r="A1580">
        <v>4</v>
      </c>
      <c r="B1580">
        <v>2</v>
      </c>
      <c r="C1580" s="1">
        <v>43355</v>
      </c>
      <c r="D1580" t="s">
        <v>6</v>
      </c>
      <c r="E1580" t="s">
        <v>9</v>
      </c>
      <c r="F1580">
        <v>1</v>
      </c>
      <c r="G1580">
        <v>4</v>
      </c>
      <c r="H1580">
        <v>34.36</v>
      </c>
      <c r="I1580">
        <v>36.200000000000003</v>
      </c>
      <c r="J1580">
        <v>172</v>
      </c>
      <c r="N1580" t="s">
        <v>25</v>
      </c>
    </row>
    <row r="1581" spans="1:14" customFormat="1" x14ac:dyDescent="0.2">
      <c r="A1581">
        <v>5</v>
      </c>
      <c r="B1581">
        <v>2</v>
      </c>
      <c r="C1581" s="1">
        <v>43355</v>
      </c>
      <c r="D1581" t="s">
        <v>6</v>
      </c>
      <c r="E1581" t="s">
        <v>9</v>
      </c>
      <c r="F1581">
        <v>1</v>
      </c>
      <c r="G1581">
        <v>5</v>
      </c>
      <c r="H1581">
        <v>25.91</v>
      </c>
      <c r="I1581">
        <v>37.299999999999997</v>
      </c>
      <c r="J1581">
        <v>173</v>
      </c>
      <c r="N1581" t="s">
        <v>25</v>
      </c>
    </row>
    <row r="1582" spans="1:14" customFormat="1" x14ac:dyDescent="0.2">
      <c r="A1582">
        <v>6</v>
      </c>
      <c r="B1582">
        <v>2</v>
      </c>
      <c r="C1582" s="1">
        <v>43355</v>
      </c>
      <c r="D1582" t="s">
        <v>6</v>
      </c>
      <c r="E1582" t="s">
        <v>9</v>
      </c>
      <c r="F1582">
        <v>2</v>
      </c>
      <c r="G1582">
        <v>1</v>
      </c>
      <c r="H1582">
        <v>25.27</v>
      </c>
      <c r="I1582">
        <v>36.4</v>
      </c>
      <c r="J1582">
        <v>137</v>
      </c>
      <c r="N1582" t="s">
        <v>25</v>
      </c>
    </row>
    <row r="1583" spans="1:14" customFormat="1" x14ac:dyDescent="0.2">
      <c r="A1583">
        <v>7</v>
      </c>
      <c r="B1583">
        <v>2</v>
      </c>
      <c r="C1583" s="1">
        <v>43355</v>
      </c>
      <c r="D1583" t="s">
        <v>6</v>
      </c>
      <c r="E1583" t="s">
        <v>9</v>
      </c>
      <c r="F1583">
        <v>2</v>
      </c>
      <c r="G1583">
        <v>2</v>
      </c>
      <c r="H1583">
        <v>25.89</v>
      </c>
      <c r="I1583">
        <v>35.5</v>
      </c>
      <c r="J1583">
        <v>132</v>
      </c>
      <c r="N1583" t="s">
        <v>25</v>
      </c>
    </row>
    <row r="1584" spans="1:14" customFormat="1" x14ac:dyDescent="0.2">
      <c r="A1584">
        <v>8</v>
      </c>
      <c r="B1584">
        <v>2</v>
      </c>
      <c r="C1584" s="1">
        <v>43355</v>
      </c>
      <c r="D1584" t="s">
        <v>6</v>
      </c>
      <c r="E1584" t="s">
        <v>9</v>
      </c>
      <c r="F1584">
        <v>2</v>
      </c>
      <c r="G1584">
        <v>3</v>
      </c>
      <c r="H1584">
        <v>27.69</v>
      </c>
      <c r="I1584">
        <v>36.799999999999997</v>
      </c>
      <c r="J1584">
        <v>141</v>
      </c>
      <c r="N1584" t="s">
        <v>25</v>
      </c>
    </row>
    <row r="1585" spans="1:14" customFormat="1" x14ac:dyDescent="0.2">
      <c r="A1585">
        <v>9</v>
      </c>
      <c r="B1585">
        <v>2</v>
      </c>
      <c r="C1585" s="1">
        <v>43355</v>
      </c>
      <c r="D1585" t="s">
        <v>6</v>
      </c>
      <c r="E1585" t="s">
        <v>9</v>
      </c>
      <c r="F1585">
        <v>2</v>
      </c>
      <c r="G1585">
        <v>4</v>
      </c>
      <c r="H1585">
        <v>28.7</v>
      </c>
      <c r="I1585">
        <v>36.700000000000003</v>
      </c>
      <c r="J1585">
        <v>186</v>
      </c>
      <c r="N1585" t="s">
        <v>25</v>
      </c>
    </row>
    <row r="1586" spans="1:14" customFormat="1" x14ac:dyDescent="0.2">
      <c r="A1586">
        <v>10</v>
      </c>
      <c r="B1586">
        <v>2</v>
      </c>
      <c r="C1586" s="1">
        <v>43355</v>
      </c>
      <c r="D1586" t="s">
        <v>6</v>
      </c>
      <c r="E1586" t="s">
        <v>9</v>
      </c>
      <c r="F1586">
        <v>2</v>
      </c>
      <c r="G1586">
        <v>5</v>
      </c>
      <c r="H1586">
        <v>27.78</v>
      </c>
      <c r="I1586">
        <v>36.1</v>
      </c>
      <c r="J1586">
        <v>125</v>
      </c>
      <c r="N1586" t="s">
        <v>25</v>
      </c>
    </row>
    <row r="1587" spans="1:14" customFormat="1" x14ac:dyDescent="0.2">
      <c r="A1587">
        <v>11</v>
      </c>
      <c r="B1587">
        <v>2</v>
      </c>
      <c r="C1587" s="1">
        <v>43355</v>
      </c>
      <c r="D1587" t="s">
        <v>6</v>
      </c>
      <c r="E1587" t="s">
        <v>9</v>
      </c>
      <c r="F1587">
        <v>3</v>
      </c>
      <c r="G1587">
        <v>1</v>
      </c>
      <c r="H1587">
        <v>31.88</v>
      </c>
      <c r="I1587">
        <v>36.4</v>
      </c>
      <c r="J1587">
        <v>173</v>
      </c>
      <c r="N1587" t="s">
        <v>25</v>
      </c>
    </row>
    <row r="1588" spans="1:14" customFormat="1" x14ac:dyDescent="0.2">
      <c r="A1588">
        <v>12</v>
      </c>
      <c r="B1588">
        <v>2</v>
      </c>
      <c r="C1588" s="1">
        <v>43355</v>
      </c>
      <c r="D1588" t="s">
        <v>6</v>
      </c>
      <c r="E1588" t="s">
        <v>9</v>
      </c>
      <c r="F1588">
        <v>3</v>
      </c>
      <c r="G1588">
        <v>2</v>
      </c>
      <c r="H1588">
        <v>34.520000000000003</v>
      </c>
      <c r="I1588">
        <v>37.1</v>
      </c>
      <c r="J1588">
        <v>180</v>
      </c>
      <c r="N1588" t="s">
        <v>25</v>
      </c>
    </row>
    <row r="1589" spans="1:14" customFormat="1" x14ac:dyDescent="0.2">
      <c r="A1589">
        <v>13</v>
      </c>
      <c r="B1589">
        <v>2</v>
      </c>
      <c r="C1589" s="1">
        <v>43355</v>
      </c>
      <c r="D1589" t="s">
        <v>6</v>
      </c>
      <c r="E1589" t="s">
        <v>9</v>
      </c>
      <c r="F1589">
        <v>3</v>
      </c>
      <c r="G1589">
        <v>3</v>
      </c>
      <c r="H1589">
        <v>38.619999999999997</v>
      </c>
      <c r="I1589">
        <v>36.299999999999997</v>
      </c>
      <c r="J1589">
        <v>168</v>
      </c>
      <c r="N1589" t="s">
        <v>25</v>
      </c>
    </row>
    <row r="1590" spans="1:14" customFormat="1" x14ac:dyDescent="0.2">
      <c r="A1590">
        <v>14</v>
      </c>
      <c r="B1590">
        <v>2</v>
      </c>
      <c r="C1590" s="1">
        <v>43355</v>
      </c>
      <c r="D1590" t="s">
        <v>6</v>
      </c>
      <c r="E1590" t="s">
        <v>9</v>
      </c>
      <c r="F1590">
        <v>3</v>
      </c>
      <c r="G1590">
        <v>4</v>
      </c>
      <c r="H1590">
        <v>34.9</v>
      </c>
      <c r="I1590">
        <v>35.799999999999997</v>
      </c>
      <c r="J1590">
        <v>136</v>
      </c>
      <c r="N1590" t="s">
        <v>25</v>
      </c>
    </row>
    <row r="1591" spans="1:14" customFormat="1" x14ac:dyDescent="0.2">
      <c r="A1591">
        <v>15</v>
      </c>
      <c r="B1591">
        <v>2</v>
      </c>
      <c r="C1591" s="1">
        <v>43355</v>
      </c>
      <c r="D1591" t="s">
        <v>6</v>
      </c>
      <c r="E1591" t="s">
        <v>9</v>
      </c>
      <c r="F1591">
        <v>3</v>
      </c>
      <c r="G1591">
        <v>5</v>
      </c>
      <c r="H1591">
        <v>26.69</v>
      </c>
      <c r="I1591">
        <v>36.1</v>
      </c>
      <c r="J1591">
        <v>152</v>
      </c>
      <c r="N1591" t="s">
        <v>25</v>
      </c>
    </row>
    <row r="1592" spans="1:14" customFormat="1" x14ac:dyDescent="0.2">
      <c r="A1592">
        <v>16</v>
      </c>
      <c r="B1592">
        <v>2</v>
      </c>
      <c r="C1592" s="1">
        <v>43355</v>
      </c>
      <c r="D1592" t="s">
        <v>6</v>
      </c>
      <c r="E1592" t="s">
        <v>9</v>
      </c>
      <c r="F1592">
        <v>4</v>
      </c>
      <c r="G1592">
        <v>1</v>
      </c>
      <c r="H1592">
        <v>33.520000000000003</v>
      </c>
      <c r="I1592">
        <v>36.1</v>
      </c>
      <c r="J1592">
        <v>175</v>
      </c>
      <c r="N1592" t="s">
        <v>25</v>
      </c>
    </row>
    <row r="1593" spans="1:14" customFormat="1" x14ac:dyDescent="0.2">
      <c r="A1593">
        <v>17</v>
      </c>
      <c r="B1593">
        <v>2</v>
      </c>
      <c r="C1593" s="1">
        <v>43355</v>
      </c>
      <c r="D1593" t="s">
        <v>6</v>
      </c>
      <c r="E1593" t="s">
        <v>9</v>
      </c>
      <c r="F1593">
        <v>4</v>
      </c>
      <c r="G1593">
        <v>2</v>
      </c>
      <c r="H1593">
        <v>30.98</v>
      </c>
      <c r="I1593">
        <v>36.6</v>
      </c>
      <c r="J1593">
        <v>135</v>
      </c>
      <c r="N1593" t="s">
        <v>25</v>
      </c>
    </row>
    <row r="1594" spans="1:14" customFormat="1" x14ac:dyDescent="0.2">
      <c r="A1594">
        <v>18</v>
      </c>
      <c r="B1594">
        <v>2</v>
      </c>
      <c r="C1594" s="1">
        <v>43355</v>
      </c>
      <c r="D1594" t="s">
        <v>6</v>
      </c>
      <c r="E1594" t="s">
        <v>9</v>
      </c>
      <c r="F1594">
        <v>4</v>
      </c>
      <c r="G1594">
        <v>3</v>
      </c>
      <c r="H1594">
        <v>27.35</v>
      </c>
      <c r="I1594">
        <v>37.1</v>
      </c>
      <c r="J1594">
        <v>169</v>
      </c>
      <c r="N1594" t="s">
        <v>25</v>
      </c>
    </row>
    <row r="1595" spans="1:14" customFormat="1" x14ac:dyDescent="0.2">
      <c r="A1595">
        <v>19</v>
      </c>
      <c r="B1595">
        <v>2</v>
      </c>
      <c r="C1595" s="1">
        <v>43355</v>
      </c>
      <c r="D1595" t="s">
        <v>6</v>
      </c>
      <c r="E1595" t="s">
        <v>9</v>
      </c>
      <c r="F1595">
        <v>4</v>
      </c>
      <c r="G1595">
        <v>4</v>
      </c>
      <c r="H1595">
        <v>31.32</v>
      </c>
      <c r="I1595">
        <v>36.299999999999997</v>
      </c>
      <c r="J1595">
        <v>141</v>
      </c>
      <c r="N1595" t="s">
        <v>25</v>
      </c>
    </row>
    <row r="1596" spans="1:14" customFormat="1" x14ac:dyDescent="0.2">
      <c r="A1596">
        <v>20</v>
      </c>
      <c r="B1596">
        <v>2</v>
      </c>
      <c r="C1596" s="1">
        <v>43355</v>
      </c>
      <c r="D1596" t="s">
        <v>6</v>
      </c>
      <c r="E1596" t="s">
        <v>9</v>
      </c>
      <c r="F1596">
        <v>4</v>
      </c>
      <c r="G1596">
        <v>5</v>
      </c>
      <c r="H1596">
        <v>34.06</v>
      </c>
      <c r="I1596">
        <v>36.4</v>
      </c>
      <c r="J1596">
        <v>161</v>
      </c>
      <c r="N1596" t="s">
        <v>25</v>
      </c>
    </row>
    <row r="1597" spans="1:14" customFormat="1" x14ac:dyDescent="0.2">
      <c r="A1597">
        <v>21</v>
      </c>
      <c r="B1597">
        <v>2</v>
      </c>
      <c r="C1597" s="1">
        <v>43355</v>
      </c>
      <c r="D1597" t="s">
        <v>6</v>
      </c>
      <c r="E1597" t="s">
        <v>8</v>
      </c>
      <c r="F1597">
        <v>1</v>
      </c>
      <c r="G1597">
        <v>1</v>
      </c>
      <c r="H1597" s="3">
        <v>21.58</v>
      </c>
      <c r="I1597" s="2">
        <v>35.6</v>
      </c>
      <c r="J1597" s="2">
        <v>154</v>
      </c>
      <c r="N1597" t="s">
        <v>25</v>
      </c>
    </row>
    <row r="1598" spans="1:14" customFormat="1" x14ac:dyDescent="0.2">
      <c r="A1598">
        <v>22</v>
      </c>
      <c r="B1598">
        <v>2</v>
      </c>
      <c r="C1598" s="1">
        <v>43355</v>
      </c>
      <c r="D1598" t="s">
        <v>6</v>
      </c>
      <c r="E1598" t="s">
        <v>8</v>
      </c>
      <c r="F1598">
        <v>1</v>
      </c>
      <c r="G1598">
        <v>2</v>
      </c>
      <c r="H1598">
        <v>23.16</v>
      </c>
      <c r="I1598" s="2">
        <v>36</v>
      </c>
      <c r="J1598" s="2">
        <v>126</v>
      </c>
      <c r="N1598" t="s">
        <v>25</v>
      </c>
    </row>
    <row r="1599" spans="1:14" customFormat="1" x14ac:dyDescent="0.2">
      <c r="A1599">
        <v>23</v>
      </c>
      <c r="B1599">
        <v>2</v>
      </c>
      <c r="C1599" s="1">
        <v>43355</v>
      </c>
      <c r="D1599" t="s">
        <v>6</v>
      </c>
      <c r="E1599" t="s">
        <v>8</v>
      </c>
      <c r="F1599">
        <v>1</v>
      </c>
      <c r="G1599">
        <v>3</v>
      </c>
      <c r="H1599">
        <v>24.4</v>
      </c>
      <c r="I1599" s="2">
        <v>36.1</v>
      </c>
      <c r="J1599" s="2">
        <v>166</v>
      </c>
      <c r="N1599" t="s">
        <v>25</v>
      </c>
    </row>
    <row r="1600" spans="1:14" customFormat="1" x14ac:dyDescent="0.2">
      <c r="A1600">
        <v>24</v>
      </c>
      <c r="B1600">
        <v>2</v>
      </c>
      <c r="C1600" s="1">
        <v>43355</v>
      </c>
      <c r="D1600" t="s">
        <v>6</v>
      </c>
      <c r="E1600" t="s">
        <v>8</v>
      </c>
      <c r="F1600">
        <v>1</v>
      </c>
      <c r="G1600">
        <v>4</v>
      </c>
      <c r="H1600">
        <v>20.68</v>
      </c>
      <c r="I1600" s="2">
        <v>35.200000000000003</v>
      </c>
      <c r="J1600" s="2">
        <v>102</v>
      </c>
      <c r="N1600" t="s">
        <v>25</v>
      </c>
    </row>
    <row r="1601" spans="1:14" customFormat="1" x14ac:dyDescent="0.2">
      <c r="A1601">
        <v>25</v>
      </c>
      <c r="B1601">
        <v>2</v>
      </c>
      <c r="C1601" s="1">
        <v>43355</v>
      </c>
      <c r="D1601" t="s">
        <v>6</v>
      </c>
      <c r="E1601" t="s">
        <v>8</v>
      </c>
      <c r="F1601">
        <v>1</v>
      </c>
      <c r="G1601">
        <v>5</v>
      </c>
      <c r="H1601">
        <v>23.78</v>
      </c>
      <c r="I1601" s="2">
        <v>36.200000000000003</v>
      </c>
      <c r="J1601" s="2">
        <v>122</v>
      </c>
      <c r="N1601" t="s">
        <v>25</v>
      </c>
    </row>
    <row r="1602" spans="1:14" customFormat="1" x14ac:dyDescent="0.2">
      <c r="A1602">
        <v>26</v>
      </c>
      <c r="B1602">
        <v>2</v>
      </c>
      <c r="C1602" s="1">
        <v>43355</v>
      </c>
      <c r="D1602" t="s">
        <v>6</v>
      </c>
      <c r="E1602" t="s">
        <v>8</v>
      </c>
      <c r="F1602">
        <v>2</v>
      </c>
      <c r="G1602">
        <v>1</v>
      </c>
      <c r="H1602">
        <v>21.28</v>
      </c>
      <c r="I1602" s="2">
        <v>36</v>
      </c>
      <c r="J1602" s="2">
        <v>141</v>
      </c>
      <c r="N1602" t="s">
        <v>25</v>
      </c>
    </row>
    <row r="1603" spans="1:14" customFormat="1" x14ac:dyDescent="0.2">
      <c r="A1603">
        <v>27</v>
      </c>
      <c r="B1603">
        <v>2</v>
      </c>
      <c r="C1603" s="1">
        <v>43355</v>
      </c>
      <c r="D1603" t="s">
        <v>6</v>
      </c>
      <c r="E1603" t="s">
        <v>8</v>
      </c>
      <c r="F1603">
        <v>2</v>
      </c>
      <c r="G1603">
        <v>2</v>
      </c>
      <c r="H1603">
        <v>21.46</v>
      </c>
      <c r="I1603" s="2">
        <v>35.299999999999997</v>
      </c>
      <c r="J1603" s="2">
        <v>113</v>
      </c>
      <c r="N1603" t="s">
        <v>25</v>
      </c>
    </row>
    <row r="1604" spans="1:14" customFormat="1" x14ac:dyDescent="0.2">
      <c r="A1604">
        <v>28</v>
      </c>
      <c r="B1604">
        <v>2</v>
      </c>
      <c r="C1604" s="1">
        <v>43355</v>
      </c>
      <c r="D1604" t="s">
        <v>6</v>
      </c>
      <c r="E1604" t="s">
        <v>8</v>
      </c>
      <c r="F1604">
        <v>2</v>
      </c>
      <c r="G1604">
        <v>3</v>
      </c>
      <c r="H1604">
        <v>23.31</v>
      </c>
      <c r="I1604" s="2">
        <v>35.5</v>
      </c>
      <c r="J1604" s="2">
        <v>134</v>
      </c>
      <c r="N1604" t="s">
        <v>25</v>
      </c>
    </row>
    <row r="1605" spans="1:14" customFormat="1" x14ac:dyDescent="0.2">
      <c r="A1605">
        <v>29</v>
      </c>
      <c r="B1605">
        <v>2</v>
      </c>
      <c r="C1605" s="1">
        <v>43355</v>
      </c>
      <c r="D1605" t="s">
        <v>6</v>
      </c>
      <c r="E1605" t="s">
        <v>8</v>
      </c>
      <c r="F1605">
        <v>2</v>
      </c>
      <c r="G1605">
        <v>4</v>
      </c>
      <c r="H1605">
        <v>22.18</v>
      </c>
      <c r="I1605" s="2">
        <v>35.799999999999997</v>
      </c>
      <c r="J1605" s="2">
        <v>120</v>
      </c>
      <c r="N1605" t="s">
        <v>25</v>
      </c>
    </row>
    <row r="1606" spans="1:14" customFormat="1" x14ac:dyDescent="0.2">
      <c r="A1606">
        <v>30</v>
      </c>
      <c r="B1606">
        <v>2</v>
      </c>
      <c r="C1606" s="1">
        <v>43355</v>
      </c>
      <c r="D1606" t="s">
        <v>6</v>
      </c>
      <c r="E1606" t="s">
        <v>8</v>
      </c>
      <c r="F1606">
        <v>2</v>
      </c>
      <c r="G1606">
        <v>5</v>
      </c>
      <c r="H1606">
        <v>23.51</v>
      </c>
      <c r="I1606" s="2">
        <v>36.5</v>
      </c>
      <c r="N1606" t="s">
        <v>25</v>
      </c>
    </row>
    <row r="1607" spans="1:14" customFormat="1" x14ac:dyDescent="0.2">
      <c r="A1607">
        <v>31</v>
      </c>
      <c r="B1607">
        <v>2</v>
      </c>
      <c r="C1607" s="1">
        <v>43355</v>
      </c>
      <c r="D1607" t="s">
        <v>6</v>
      </c>
      <c r="E1607" t="s">
        <v>8</v>
      </c>
      <c r="F1607">
        <v>3</v>
      </c>
      <c r="G1607">
        <v>1</v>
      </c>
      <c r="H1607">
        <v>24.41</v>
      </c>
      <c r="I1607" s="2">
        <v>36</v>
      </c>
      <c r="J1607" s="2">
        <v>130</v>
      </c>
      <c r="N1607" t="s">
        <v>25</v>
      </c>
    </row>
    <row r="1608" spans="1:14" customFormat="1" x14ac:dyDescent="0.2">
      <c r="A1608">
        <v>32</v>
      </c>
      <c r="B1608">
        <v>2</v>
      </c>
      <c r="C1608" s="1">
        <v>43355</v>
      </c>
      <c r="D1608" t="s">
        <v>6</v>
      </c>
      <c r="E1608" t="s">
        <v>8</v>
      </c>
      <c r="F1608">
        <v>3</v>
      </c>
      <c r="G1608">
        <v>2</v>
      </c>
      <c r="H1608">
        <v>27.88</v>
      </c>
      <c r="I1608" s="2">
        <v>36.1</v>
      </c>
      <c r="J1608" s="2">
        <v>136</v>
      </c>
      <c r="N1608" t="s">
        <v>25</v>
      </c>
    </row>
    <row r="1609" spans="1:14" customFormat="1" x14ac:dyDescent="0.2">
      <c r="A1609">
        <v>33</v>
      </c>
      <c r="B1609">
        <v>2</v>
      </c>
      <c r="C1609" s="1">
        <v>43355</v>
      </c>
      <c r="D1609" t="s">
        <v>6</v>
      </c>
      <c r="E1609" t="s">
        <v>8</v>
      </c>
      <c r="F1609">
        <v>3</v>
      </c>
      <c r="G1609">
        <v>3</v>
      </c>
      <c r="H1609">
        <v>25.18</v>
      </c>
      <c r="I1609" s="2">
        <v>35.700000000000003</v>
      </c>
      <c r="J1609" s="2">
        <v>124</v>
      </c>
      <c r="N1609" t="s">
        <v>25</v>
      </c>
    </row>
    <row r="1610" spans="1:14" customFormat="1" x14ac:dyDescent="0.2">
      <c r="A1610">
        <v>34</v>
      </c>
      <c r="B1610">
        <v>2</v>
      </c>
      <c r="C1610" s="1">
        <v>43355</v>
      </c>
      <c r="D1610" t="s">
        <v>6</v>
      </c>
      <c r="E1610" t="s">
        <v>8</v>
      </c>
      <c r="F1610">
        <v>3</v>
      </c>
      <c r="G1610">
        <v>4</v>
      </c>
      <c r="H1610">
        <v>23.18</v>
      </c>
      <c r="I1610" s="2">
        <v>36</v>
      </c>
      <c r="J1610" s="2">
        <v>96</v>
      </c>
      <c r="N1610" t="s">
        <v>25</v>
      </c>
    </row>
    <row r="1611" spans="1:14" customFormat="1" x14ac:dyDescent="0.2">
      <c r="A1611">
        <v>35</v>
      </c>
      <c r="B1611">
        <v>2</v>
      </c>
      <c r="C1611" s="1">
        <v>43355</v>
      </c>
      <c r="D1611" t="s">
        <v>6</v>
      </c>
      <c r="E1611" t="s">
        <v>8</v>
      </c>
      <c r="F1611">
        <v>3</v>
      </c>
      <c r="G1611">
        <v>5</v>
      </c>
      <c r="H1611">
        <v>23.78</v>
      </c>
      <c r="I1611" s="2">
        <v>36.1</v>
      </c>
      <c r="J1611" s="2">
        <v>146</v>
      </c>
      <c r="N1611" t="s">
        <v>25</v>
      </c>
    </row>
    <row r="1612" spans="1:14" customFormat="1" x14ac:dyDescent="0.2">
      <c r="A1612">
        <v>1</v>
      </c>
      <c r="B1612">
        <v>3</v>
      </c>
      <c r="C1612" s="1">
        <v>43355</v>
      </c>
      <c r="D1612" t="s">
        <v>6</v>
      </c>
      <c r="E1612" t="s">
        <v>9</v>
      </c>
      <c r="F1612">
        <v>1</v>
      </c>
      <c r="G1612">
        <v>1</v>
      </c>
      <c r="H1612">
        <v>30.7</v>
      </c>
      <c r="I1612" s="2">
        <v>36.799999999999997</v>
      </c>
      <c r="J1612" s="2">
        <v>186</v>
      </c>
      <c r="N1612" t="s">
        <v>25</v>
      </c>
    </row>
    <row r="1613" spans="1:14" customFormat="1" x14ac:dyDescent="0.2">
      <c r="A1613">
        <v>2</v>
      </c>
      <c r="B1613">
        <v>3</v>
      </c>
      <c r="C1613" s="1">
        <v>43355</v>
      </c>
      <c r="D1613" t="s">
        <v>6</v>
      </c>
      <c r="E1613" t="s">
        <v>9</v>
      </c>
      <c r="F1613">
        <v>1</v>
      </c>
      <c r="G1613">
        <v>2</v>
      </c>
      <c r="H1613">
        <v>27.98</v>
      </c>
      <c r="I1613" s="2">
        <v>37</v>
      </c>
      <c r="J1613" s="2">
        <v>180</v>
      </c>
      <c r="N1613" t="s">
        <v>25</v>
      </c>
    </row>
    <row r="1614" spans="1:14" customFormat="1" x14ac:dyDescent="0.2">
      <c r="A1614">
        <v>3</v>
      </c>
      <c r="B1614">
        <v>3</v>
      </c>
      <c r="C1614" s="1">
        <v>43355</v>
      </c>
      <c r="D1614" t="s">
        <v>6</v>
      </c>
      <c r="E1614" t="s">
        <v>9</v>
      </c>
      <c r="F1614">
        <v>1</v>
      </c>
      <c r="G1614">
        <v>3</v>
      </c>
      <c r="H1614">
        <v>24.2</v>
      </c>
      <c r="I1614" s="2">
        <v>36.299999999999997</v>
      </c>
      <c r="J1614" s="2">
        <v>153</v>
      </c>
      <c r="N1614" t="s">
        <v>25</v>
      </c>
    </row>
    <row r="1615" spans="1:14" customFormat="1" x14ac:dyDescent="0.2">
      <c r="A1615">
        <v>4</v>
      </c>
      <c r="B1615">
        <v>3</v>
      </c>
      <c r="C1615" s="1">
        <v>43355</v>
      </c>
      <c r="D1615" t="s">
        <v>6</v>
      </c>
      <c r="E1615" t="s">
        <v>9</v>
      </c>
      <c r="F1615">
        <v>1</v>
      </c>
      <c r="G1615">
        <v>4</v>
      </c>
      <c r="H1615">
        <v>33.83</v>
      </c>
      <c r="I1615" s="2">
        <v>36.6</v>
      </c>
      <c r="J1615" s="2">
        <v>184</v>
      </c>
      <c r="N1615" t="s">
        <v>25</v>
      </c>
    </row>
    <row r="1616" spans="1:14" customFormat="1" x14ac:dyDescent="0.2">
      <c r="A1616">
        <v>5</v>
      </c>
      <c r="B1616">
        <v>3</v>
      </c>
      <c r="C1616" s="1">
        <v>43355</v>
      </c>
      <c r="D1616" t="s">
        <v>6</v>
      </c>
      <c r="E1616" t="s">
        <v>9</v>
      </c>
      <c r="F1616">
        <v>1</v>
      </c>
      <c r="G1616">
        <v>5</v>
      </c>
      <c r="H1616">
        <v>28.48</v>
      </c>
      <c r="I1616" s="2">
        <v>37</v>
      </c>
      <c r="J1616" s="2">
        <v>159</v>
      </c>
      <c r="N1616" t="s">
        <v>25</v>
      </c>
    </row>
    <row r="1617" spans="1:14" customFormat="1" x14ac:dyDescent="0.2">
      <c r="A1617">
        <v>6</v>
      </c>
      <c r="B1617">
        <v>3</v>
      </c>
      <c r="C1617" s="1">
        <v>43355</v>
      </c>
      <c r="D1617" t="s">
        <v>6</v>
      </c>
      <c r="E1617" t="s">
        <v>9</v>
      </c>
      <c r="F1617">
        <v>2</v>
      </c>
      <c r="G1617">
        <v>1</v>
      </c>
      <c r="H1617">
        <v>28.77</v>
      </c>
      <c r="I1617" s="2">
        <v>36.9</v>
      </c>
      <c r="J1617" s="2">
        <v>160</v>
      </c>
      <c r="N1617" t="s">
        <v>25</v>
      </c>
    </row>
    <row r="1618" spans="1:14" customFormat="1" x14ac:dyDescent="0.2">
      <c r="A1618">
        <v>7</v>
      </c>
      <c r="B1618">
        <v>3</v>
      </c>
      <c r="C1618" s="1">
        <v>43355</v>
      </c>
      <c r="D1618" t="s">
        <v>6</v>
      </c>
      <c r="E1618" t="s">
        <v>9</v>
      </c>
      <c r="F1618">
        <v>2</v>
      </c>
      <c r="G1618">
        <v>2</v>
      </c>
      <c r="H1618">
        <v>24.89</v>
      </c>
      <c r="I1618" s="2">
        <v>36.6</v>
      </c>
      <c r="J1618" s="2">
        <v>136</v>
      </c>
      <c r="N1618" t="s">
        <v>25</v>
      </c>
    </row>
    <row r="1619" spans="1:14" customFormat="1" x14ac:dyDescent="0.2">
      <c r="A1619">
        <v>8</v>
      </c>
      <c r="B1619">
        <v>3</v>
      </c>
      <c r="C1619" s="1">
        <v>43355</v>
      </c>
      <c r="D1619" t="s">
        <v>6</v>
      </c>
      <c r="E1619" t="s">
        <v>9</v>
      </c>
      <c r="F1619">
        <v>2</v>
      </c>
      <c r="G1619">
        <v>3</v>
      </c>
      <c r="H1619">
        <v>26.85</v>
      </c>
      <c r="I1619" s="2">
        <v>36.799999999999997</v>
      </c>
      <c r="J1619" s="2">
        <v>152</v>
      </c>
      <c r="N1619" t="s">
        <v>25</v>
      </c>
    </row>
    <row r="1620" spans="1:14" customFormat="1" x14ac:dyDescent="0.2">
      <c r="A1620">
        <v>9</v>
      </c>
      <c r="B1620">
        <v>3</v>
      </c>
      <c r="C1620" s="1">
        <v>43355</v>
      </c>
      <c r="D1620" t="s">
        <v>6</v>
      </c>
      <c r="E1620" t="s">
        <v>9</v>
      </c>
      <c r="F1620">
        <v>2</v>
      </c>
      <c r="G1620">
        <v>4</v>
      </c>
      <c r="H1620">
        <v>32.700000000000003</v>
      </c>
      <c r="I1620" s="2">
        <v>36.700000000000003</v>
      </c>
      <c r="J1620" s="2">
        <v>178</v>
      </c>
      <c r="N1620" t="s">
        <v>25</v>
      </c>
    </row>
    <row r="1621" spans="1:14" customFormat="1" x14ac:dyDescent="0.2">
      <c r="A1621">
        <v>10</v>
      </c>
      <c r="B1621">
        <v>3</v>
      </c>
      <c r="C1621" s="1">
        <v>43355</v>
      </c>
      <c r="D1621" t="s">
        <v>6</v>
      </c>
      <c r="E1621" t="s">
        <v>9</v>
      </c>
      <c r="F1621">
        <v>2</v>
      </c>
      <c r="G1621">
        <v>5</v>
      </c>
      <c r="H1621">
        <v>40.53</v>
      </c>
      <c r="I1621" s="2">
        <v>36.700000000000003</v>
      </c>
      <c r="J1621" s="2">
        <v>177</v>
      </c>
      <c r="N1621" t="s">
        <v>25</v>
      </c>
    </row>
    <row r="1622" spans="1:14" customFormat="1" x14ac:dyDescent="0.2">
      <c r="A1622">
        <v>11</v>
      </c>
      <c r="B1622">
        <v>3</v>
      </c>
      <c r="C1622" s="1">
        <v>43355</v>
      </c>
      <c r="D1622" t="s">
        <v>6</v>
      </c>
      <c r="E1622" t="s">
        <v>9</v>
      </c>
      <c r="F1622">
        <v>3</v>
      </c>
      <c r="G1622">
        <v>1</v>
      </c>
      <c r="H1622">
        <v>31.34</v>
      </c>
      <c r="I1622" s="2">
        <v>36.5</v>
      </c>
      <c r="J1622" s="2">
        <v>166</v>
      </c>
      <c r="N1622" t="s">
        <v>25</v>
      </c>
    </row>
    <row r="1623" spans="1:14" customFormat="1" x14ac:dyDescent="0.2">
      <c r="A1623">
        <v>12</v>
      </c>
      <c r="B1623">
        <v>3</v>
      </c>
      <c r="C1623" s="1">
        <v>43355</v>
      </c>
      <c r="D1623" t="s">
        <v>6</v>
      </c>
      <c r="E1623" t="s">
        <v>9</v>
      </c>
      <c r="F1623">
        <v>3</v>
      </c>
      <c r="G1623">
        <v>2</v>
      </c>
      <c r="H1623">
        <v>28.54</v>
      </c>
      <c r="I1623" s="2">
        <v>36.799999999999997</v>
      </c>
      <c r="J1623" s="2">
        <v>180</v>
      </c>
      <c r="N1623" t="s">
        <v>25</v>
      </c>
    </row>
    <row r="1624" spans="1:14" customFormat="1" x14ac:dyDescent="0.2">
      <c r="A1624">
        <v>13</v>
      </c>
      <c r="B1624">
        <v>3</v>
      </c>
      <c r="C1624" s="1">
        <v>43355</v>
      </c>
      <c r="D1624" t="s">
        <v>6</v>
      </c>
      <c r="E1624" t="s">
        <v>9</v>
      </c>
      <c r="F1624">
        <v>3</v>
      </c>
      <c r="G1624">
        <v>3</v>
      </c>
      <c r="H1624">
        <v>32.54</v>
      </c>
      <c r="I1624" s="2">
        <v>36.5</v>
      </c>
      <c r="J1624" s="2">
        <v>142</v>
      </c>
      <c r="N1624" t="s">
        <v>25</v>
      </c>
    </row>
    <row r="1625" spans="1:14" customFormat="1" x14ac:dyDescent="0.2">
      <c r="A1625">
        <v>14</v>
      </c>
      <c r="B1625">
        <v>3</v>
      </c>
      <c r="C1625" s="1">
        <v>43355</v>
      </c>
      <c r="D1625" t="s">
        <v>6</v>
      </c>
      <c r="E1625" t="s">
        <v>9</v>
      </c>
      <c r="F1625">
        <v>3</v>
      </c>
      <c r="G1625">
        <v>4</v>
      </c>
      <c r="H1625">
        <v>26.7</v>
      </c>
      <c r="I1625" s="2">
        <v>36.5</v>
      </c>
      <c r="J1625" s="2">
        <v>133</v>
      </c>
      <c r="N1625" t="s">
        <v>25</v>
      </c>
    </row>
    <row r="1626" spans="1:14" customFormat="1" x14ac:dyDescent="0.2">
      <c r="A1626">
        <v>15</v>
      </c>
      <c r="B1626">
        <v>3</v>
      </c>
      <c r="C1626" s="1">
        <v>43355</v>
      </c>
      <c r="D1626" t="s">
        <v>6</v>
      </c>
      <c r="E1626" t="s">
        <v>9</v>
      </c>
      <c r="F1626">
        <v>3</v>
      </c>
      <c r="G1626">
        <v>5</v>
      </c>
      <c r="H1626">
        <v>32.35</v>
      </c>
      <c r="I1626" s="2">
        <v>36.5</v>
      </c>
      <c r="J1626" s="2">
        <v>161</v>
      </c>
      <c r="N1626" t="s">
        <v>25</v>
      </c>
    </row>
    <row r="1627" spans="1:14" customFormat="1" x14ac:dyDescent="0.2">
      <c r="A1627">
        <v>16</v>
      </c>
      <c r="B1627">
        <v>3</v>
      </c>
      <c r="C1627" s="1">
        <v>43355</v>
      </c>
      <c r="D1627" t="s">
        <v>6</v>
      </c>
      <c r="E1627" t="s">
        <v>9</v>
      </c>
      <c r="F1627">
        <v>4</v>
      </c>
      <c r="G1627">
        <v>1</v>
      </c>
      <c r="H1627">
        <v>25.51</v>
      </c>
      <c r="I1627" s="2">
        <v>36</v>
      </c>
      <c r="J1627" s="2">
        <v>135</v>
      </c>
      <c r="N1627" t="s">
        <v>25</v>
      </c>
    </row>
    <row r="1628" spans="1:14" customFormat="1" x14ac:dyDescent="0.2">
      <c r="A1628">
        <v>17</v>
      </c>
      <c r="B1628">
        <v>3</v>
      </c>
      <c r="C1628" s="1">
        <v>43355</v>
      </c>
      <c r="D1628" t="s">
        <v>6</v>
      </c>
      <c r="E1628" t="s">
        <v>9</v>
      </c>
      <c r="F1628">
        <v>4</v>
      </c>
      <c r="G1628">
        <v>2</v>
      </c>
      <c r="H1628">
        <v>29.77</v>
      </c>
      <c r="I1628" s="2">
        <v>36.700000000000003</v>
      </c>
      <c r="J1628" s="2">
        <v>132</v>
      </c>
      <c r="N1628" t="s">
        <v>25</v>
      </c>
    </row>
    <row r="1629" spans="1:14" customFormat="1" x14ac:dyDescent="0.2">
      <c r="A1629">
        <v>18</v>
      </c>
      <c r="B1629">
        <v>3</v>
      </c>
      <c r="C1629" s="1">
        <v>43355</v>
      </c>
      <c r="D1629" t="s">
        <v>6</v>
      </c>
      <c r="E1629" t="s">
        <v>9</v>
      </c>
      <c r="F1629">
        <v>4</v>
      </c>
      <c r="G1629">
        <v>3</v>
      </c>
      <c r="H1629">
        <v>29.4</v>
      </c>
      <c r="I1629" s="2">
        <v>36.5</v>
      </c>
      <c r="J1629" s="2">
        <v>187</v>
      </c>
      <c r="N1629" t="s">
        <v>25</v>
      </c>
    </row>
    <row r="1630" spans="1:14" customFormat="1" x14ac:dyDescent="0.2">
      <c r="A1630">
        <v>19</v>
      </c>
      <c r="B1630">
        <v>3</v>
      </c>
      <c r="C1630" s="1">
        <v>43355</v>
      </c>
      <c r="D1630" t="s">
        <v>6</v>
      </c>
      <c r="E1630" t="s">
        <v>9</v>
      </c>
      <c r="F1630">
        <v>4</v>
      </c>
      <c r="G1630">
        <v>4</v>
      </c>
      <c r="H1630">
        <v>26.09</v>
      </c>
      <c r="I1630" s="2">
        <v>36.299999999999997</v>
      </c>
      <c r="J1630" s="2">
        <v>147</v>
      </c>
      <c r="N1630" t="s">
        <v>25</v>
      </c>
    </row>
    <row r="1631" spans="1:14" customFormat="1" x14ac:dyDescent="0.2">
      <c r="A1631">
        <v>20</v>
      </c>
      <c r="B1631">
        <v>3</v>
      </c>
      <c r="C1631" s="1">
        <v>43355</v>
      </c>
      <c r="D1631" t="s">
        <v>6</v>
      </c>
      <c r="E1631" t="s">
        <v>9</v>
      </c>
      <c r="F1631">
        <v>4</v>
      </c>
      <c r="G1631">
        <v>5</v>
      </c>
      <c r="H1631">
        <v>31.27</v>
      </c>
      <c r="I1631" s="2">
        <v>36.4</v>
      </c>
      <c r="J1631" s="2">
        <v>191</v>
      </c>
      <c r="N1631" t="s">
        <v>25</v>
      </c>
    </row>
    <row r="1632" spans="1:14" customFormat="1" x14ac:dyDescent="0.2">
      <c r="A1632">
        <v>21</v>
      </c>
      <c r="B1632">
        <v>3</v>
      </c>
      <c r="C1632" s="1">
        <v>43355</v>
      </c>
      <c r="D1632" t="s">
        <v>6</v>
      </c>
      <c r="E1632" t="s">
        <v>8</v>
      </c>
      <c r="F1632">
        <v>1</v>
      </c>
      <c r="G1632">
        <v>1</v>
      </c>
      <c r="H1632">
        <v>23.08</v>
      </c>
      <c r="I1632" s="2">
        <v>36.200000000000003</v>
      </c>
      <c r="J1632" s="2">
        <v>127</v>
      </c>
      <c r="N1632" t="s">
        <v>25</v>
      </c>
    </row>
    <row r="1633" spans="1:14" customFormat="1" x14ac:dyDescent="0.2">
      <c r="A1633">
        <v>22</v>
      </c>
      <c r="B1633">
        <v>3</v>
      </c>
      <c r="C1633" s="1">
        <v>43355</v>
      </c>
      <c r="D1633" t="s">
        <v>6</v>
      </c>
      <c r="E1633" t="s">
        <v>8</v>
      </c>
      <c r="F1633">
        <v>1</v>
      </c>
      <c r="G1633">
        <v>2</v>
      </c>
      <c r="H1633">
        <v>21.01</v>
      </c>
      <c r="I1633" s="2">
        <v>37.299999999999997</v>
      </c>
      <c r="J1633" s="2">
        <v>162</v>
      </c>
      <c r="N1633" t="s">
        <v>25</v>
      </c>
    </row>
    <row r="1634" spans="1:14" customFormat="1" x14ac:dyDescent="0.2">
      <c r="A1634">
        <v>23</v>
      </c>
      <c r="B1634">
        <v>3</v>
      </c>
      <c r="C1634" s="1">
        <v>43355</v>
      </c>
      <c r="D1634" t="s">
        <v>6</v>
      </c>
      <c r="E1634" t="s">
        <v>8</v>
      </c>
      <c r="F1634">
        <v>1</v>
      </c>
      <c r="G1634">
        <v>3</v>
      </c>
      <c r="H1634">
        <v>23.08</v>
      </c>
      <c r="I1634" s="2">
        <v>37.299999999999997</v>
      </c>
      <c r="J1634" s="2">
        <v>171</v>
      </c>
      <c r="N1634" t="s">
        <v>25</v>
      </c>
    </row>
    <row r="1635" spans="1:14" customFormat="1" x14ac:dyDescent="0.2">
      <c r="A1635">
        <v>24</v>
      </c>
      <c r="B1635">
        <v>3</v>
      </c>
      <c r="C1635" s="1">
        <v>43355</v>
      </c>
      <c r="D1635" t="s">
        <v>6</v>
      </c>
      <c r="E1635" t="s">
        <v>8</v>
      </c>
      <c r="F1635">
        <v>1</v>
      </c>
      <c r="G1635">
        <v>4</v>
      </c>
      <c r="H1635">
        <v>20.99</v>
      </c>
      <c r="I1635" s="2">
        <v>37.4</v>
      </c>
      <c r="J1635" s="2">
        <v>150</v>
      </c>
      <c r="N1635" t="s">
        <v>25</v>
      </c>
    </row>
    <row r="1636" spans="1:14" customFormat="1" x14ac:dyDescent="0.2">
      <c r="A1636">
        <v>25</v>
      </c>
      <c r="B1636">
        <v>3</v>
      </c>
      <c r="C1636" s="1">
        <v>43355</v>
      </c>
      <c r="D1636" t="s">
        <v>6</v>
      </c>
      <c r="E1636" t="s">
        <v>8</v>
      </c>
      <c r="F1636">
        <v>1</v>
      </c>
      <c r="G1636">
        <v>5</v>
      </c>
      <c r="H1636">
        <v>21.98</v>
      </c>
      <c r="I1636" s="2">
        <v>36.200000000000003</v>
      </c>
      <c r="J1636" s="2">
        <v>159</v>
      </c>
      <c r="N1636" t="s">
        <v>25</v>
      </c>
    </row>
    <row r="1637" spans="1:14" customFormat="1" x14ac:dyDescent="0.2">
      <c r="A1637">
        <v>26</v>
      </c>
      <c r="B1637">
        <v>3</v>
      </c>
      <c r="C1637" s="1">
        <v>43355</v>
      </c>
      <c r="D1637" t="s">
        <v>6</v>
      </c>
      <c r="E1637" t="s">
        <v>8</v>
      </c>
      <c r="F1637">
        <v>2</v>
      </c>
      <c r="G1637">
        <v>1</v>
      </c>
      <c r="H1637">
        <v>21.64</v>
      </c>
      <c r="I1637" s="2">
        <v>36</v>
      </c>
      <c r="J1637" s="2">
        <v>139</v>
      </c>
      <c r="N1637" t="s">
        <v>25</v>
      </c>
    </row>
    <row r="1638" spans="1:14" customFormat="1" x14ac:dyDescent="0.2">
      <c r="A1638">
        <v>27</v>
      </c>
      <c r="B1638">
        <v>3</v>
      </c>
      <c r="C1638" s="1">
        <v>43355</v>
      </c>
      <c r="D1638" t="s">
        <v>6</v>
      </c>
      <c r="E1638" t="s">
        <v>8</v>
      </c>
      <c r="F1638">
        <v>2</v>
      </c>
      <c r="G1638">
        <v>2</v>
      </c>
      <c r="H1638">
        <v>24.5</v>
      </c>
      <c r="I1638" s="2">
        <v>36.5</v>
      </c>
      <c r="J1638" s="2">
        <v>136</v>
      </c>
      <c r="N1638" t="s">
        <v>25</v>
      </c>
    </row>
    <row r="1639" spans="1:14" customFormat="1" x14ac:dyDescent="0.2">
      <c r="A1639">
        <v>28</v>
      </c>
      <c r="B1639">
        <v>3</v>
      </c>
      <c r="C1639" s="1">
        <v>43355</v>
      </c>
      <c r="D1639" t="s">
        <v>6</v>
      </c>
      <c r="E1639" t="s">
        <v>8</v>
      </c>
      <c r="F1639">
        <v>2</v>
      </c>
      <c r="G1639">
        <v>3</v>
      </c>
      <c r="H1639">
        <v>20.9</v>
      </c>
      <c r="I1639" s="2">
        <v>35.4</v>
      </c>
      <c r="J1639" s="2">
        <v>103</v>
      </c>
      <c r="N1639" t="s">
        <v>25</v>
      </c>
    </row>
    <row r="1640" spans="1:14" customFormat="1" x14ac:dyDescent="0.2">
      <c r="A1640">
        <v>29</v>
      </c>
      <c r="B1640">
        <v>3</v>
      </c>
      <c r="C1640" s="1">
        <v>43355</v>
      </c>
      <c r="D1640" t="s">
        <v>6</v>
      </c>
      <c r="E1640" t="s">
        <v>8</v>
      </c>
      <c r="F1640">
        <v>2</v>
      </c>
      <c r="G1640">
        <v>4</v>
      </c>
      <c r="H1640">
        <v>19.190000000000001</v>
      </c>
      <c r="I1640" s="2">
        <v>35.1</v>
      </c>
      <c r="J1640" s="2">
        <v>107</v>
      </c>
      <c r="N1640" t="s">
        <v>25</v>
      </c>
    </row>
    <row r="1641" spans="1:14" customFormat="1" x14ac:dyDescent="0.2">
      <c r="A1641">
        <v>30</v>
      </c>
      <c r="B1641">
        <v>3</v>
      </c>
      <c r="C1641" s="1">
        <v>43355</v>
      </c>
      <c r="D1641" t="s">
        <v>6</v>
      </c>
      <c r="E1641" t="s">
        <v>8</v>
      </c>
      <c r="F1641">
        <v>2</v>
      </c>
      <c r="G1641">
        <v>5</v>
      </c>
      <c r="H1641">
        <v>25.89</v>
      </c>
      <c r="I1641" s="2">
        <v>36.200000000000003</v>
      </c>
      <c r="J1641" s="2">
        <v>138</v>
      </c>
      <c r="N1641" t="s">
        <v>25</v>
      </c>
    </row>
    <row r="1642" spans="1:14" customFormat="1" x14ac:dyDescent="0.2">
      <c r="A1642">
        <v>31</v>
      </c>
      <c r="B1642">
        <v>3</v>
      </c>
      <c r="C1642" s="1">
        <v>43355</v>
      </c>
      <c r="D1642" t="s">
        <v>6</v>
      </c>
      <c r="E1642" t="s">
        <v>8</v>
      </c>
      <c r="F1642">
        <v>3</v>
      </c>
      <c r="G1642">
        <v>1</v>
      </c>
      <c r="H1642">
        <v>22.08</v>
      </c>
      <c r="I1642" s="2">
        <v>35.799999999999997</v>
      </c>
      <c r="J1642" s="2">
        <v>121</v>
      </c>
      <c r="N1642" t="s">
        <v>25</v>
      </c>
    </row>
    <row r="1643" spans="1:14" customFormat="1" x14ac:dyDescent="0.2">
      <c r="A1643">
        <v>32</v>
      </c>
      <c r="B1643">
        <v>3</v>
      </c>
      <c r="C1643" s="1">
        <v>43355</v>
      </c>
      <c r="D1643" t="s">
        <v>6</v>
      </c>
      <c r="E1643" t="s">
        <v>8</v>
      </c>
      <c r="F1643">
        <v>3</v>
      </c>
      <c r="G1643">
        <v>2</v>
      </c>
      <c r="H1643">
        <v>20.65</v>
      </c>
      <c r="I1643" s="2">
        <v>35.4</v>
      </c>
      <c r="J1643" s="2">
        <v>116</v>
      </c>
      <c r="N1643" t="s">
        <v>25</v>
      </c>
    </row>
    <row r="1644" spans="1:14" customFormat="1" x14ac:dyDescent="0.2">
      <c r="A1644">
        <v>33</v>
      </c>
      <c r="B1644">
        <v>3</v>
      </c>
      <c r="C1644" s="1">
        <v>43355</v>
      </c>
      <c r="D1644" t="s">
        <v>6</v>
      </c>
      <c r="E1644" t="s">
        <v>8</v>
      </c>
      <c r="F1644">
        <v>3</v>
      </c>
      <c r="G1644">
        <v>3</v>
      </c>
      <c r="H1644">
        <v>20.47</v>
      </c>
      <c r="I1644" s="2">
        <v>35.799999999999997</v>
      </c>
      <c r="J1644" s="2">
        <v>124</v>
      </c>
      <c r="N1644" t="s">
        <v>25</v>
      </c>
    </row>
    <row r="1645" spans="1:14" customFormat="1" x14ac:dyDescent="0.2">
      <c r="A1645">
        <v>34</v>
      </c>
      <c r="B1645">
        <v>3</v>
      </c>
      <c r="C1645" s="1">
        <v>43355</v>
      </c>
      <c r="D1645" t="s">
        <v>6</v>
      </c>
      <c r="E1645" t="s">
        <v>8</v>
      </c>
      <c r="F1645">
        <v>3</v>
      </c>
      <c r="G1645">
        <v>4</v>
      </c>
      <c r="H1645">
        <v>22.53</v>
      </c>
      <c r="I1645" s="2">
        <v>36.1</v>
      </c>
      <c r="J1645" s="2">
        <v>147</v>
      </c>
      <c r="N1645" t="s">
        <v>25</v>
      </c>
    </row>
    <row r="1646" spans="1:14" customFormat="1" x14ac:dyDescent="0.2">
      <c r="A1646">
        <v>35</v>
      </c>
      <c r="B1646">
        <v>3</v>
      </c>
      <c r="C1646" s="1">
        <v>43355</v>
      </c>
      <c r="D1646" t="s">
        <v>6</v>
      </c>
      <c r="E1646" t="s">
        <v>8</v>
      </c>
      <c r="F1646">
        <v>3</v>
      </c>
      <c r="G1646">
        <v>5</v>
      </c>
      <c r="H1646">
        <v>21.96</v>
      </c>
      <c r="I1646" s="2">
        <v>35.9</v>
      </c>
      <c r="J1646" s="2">
        <v>122</v>
      </c>
      <c r="N1646" t="s">
        <v>25</v>
      </c>
    </row>
    <row r="1647" spans="1:14" customFormat="1" x14ac:dyDescent="0.2">
      <c r="A1647">
        <v>1</v>
      </c>
      <c r="B1647">
        <v>1</v>
      </c>
      <c r="C1647" s="1">
        <v>43349</v>
      </c>
      <c r="D1647" t="s">
        <v>6</v>
      </c>
      <c r="E1647" t="s">
        <v>9</v>
      </c>
      <c r="F1647">
        <v>1</v>
      </c>
      <c r="G1647">
        <v>1</v>
      </c>
      <c r="H1647" s="2">
        <v>32.86</v>
      </c>
      <c r="I1647" s="2">
        <v>37</v>
      </c>
      <c r="J1647" s="2">
        <v>229</v>
      </c>
      <c r="N1647" t="s">
        <v>28</v>
      </c>
    </row>
    <row r="1648" spans="1:14" customFormat="1" x14ac:dyDescent="0.2">
      <c r="A1648">
        <v>2</v>
      </c>
      <c r="B1648">
        <v>1</v>
      </c>
      <c r="C1648" s="1">
        <v>43349</v>
      </c>
      <c r="D1648" t="s">
        <v>6</v>
      </c>
      <c r="E1648" t="s">
        <v>9</v>
      </c>
      <c r="F1648">
        <v>2</v>
      </c>
      <c r="G1648">
        <v>1</v>
      </c>
      <c r="H1648" s="2">
        <v>28.53</v>
      </c>
      <c r="I1648" s="2">
        <v>37.1</v>
      </c>
      <c r="J1648" s="2">
        <v>232</v>
      </c>
      <c r="N1648" t="s">
        <v>28</v>
      </c>
    </row>
    <row r="1649" spans="1:14" customFormat="1" x14ac:dyDescent="0.2">
      <c r="A1649">
        <v>3</v>
      </c>
      <c r="B1649">
        <v>1</v>
      </c>
      <c r="C1649" s="1">
        <v>43349</v>
      </c>
      <c r="D1649" t="s">
        <v>6</v>
      </c>
      <c r="E1649" t="s">
        <v>9</v>
      </c>
      <c r="F1649">
        <v>3</v>
      </c>
      <c r="G1649">
        <v>1</v>
      </c>
      <c r="H1649" s="2">
        <v>29.24</v>
      </c>
      <c r="I1649" s="2">
        <v>36.700000000000003</v>
      </c>
      <c r="J1649" s="2">
        <v>269</v>
      </c>
      <c r="N1649" t="s">
        <v>28</v>
      </c>
    </row>
    <row r="1650" spans="1:14" customFormat="1" x14ac:dyDescent="0.2">
      <c r="A1650">
        <v>4</v>
      </c>
      <c r="B1650">
        <v>1</v>
      </c>
      <c r="C1650" s="1">
        <v>43349</v>
      </c>
      <c r="D1650" t="s">
        <v>6</v>
      </c>
      <c r="E1650" t="s">
        <v>9</v>
      </c>
      <c r="F1650">
        <v>4</v>
      </c>
      <c r="G1650">
        <v>1</v>
      </c>
      <c r="H1650" s="2">
        <v>30.96</v>
      </c>
      <c r="I1650" s="2">
        <v>36.1</v>
      </c>
      <c r="J1650" s="2">
        <v>192</v>
      </c>
      <c r="N1650" t="s">
        <v>28</v>
      </c>
    </row>
    <row r="1651" spans="1:14" customFormat="1" x14ac:dyDescent="0.2">
      <c r="A1651">
        <v>5</v>
      </c>
      <c r="B1651">
        <v>1</v>
      </c>
      <c r="C1651" s="1">
        <v>43349</v>
      </c>
      <c r="D1651" t="s">
        <v>6</v>
      </c>
      <c r="E1651" t="s">
        <v>9</v>
      </c>
      <c r="F1651">
        <v>5</v>
      </c>
      <c r="G1651">
        <v>1</v>
      </c>
      <c r="H1651" s="2">
        <v>30.58</v>
      </c>
      <c r="I1651" s="2">
        <v>36.700000000000003</v>
      </c>
      <c r="J1651" s="2">
        <v>167</v>
      </c>
      <c r="N1651" t="s">
        <v>28</v>
      </c>
    </row>
    <row r="1652" spans="1:14" customFormat="1" x14ac:dyDescent="0.2">
      <c r="A1652">
        <v>6</v>
      </c>
      <c r="B1652">
        <v>1</v>
      </c>
      <c r="C1652" s="1">
        <v>43349</v>
      </c>
      <c r="D1652" t="s">
        <v>6</v>
      </c>
      <c r="E1652" t="s">
        <v>9</v>
      </c>
      <c r="F1652">
        <v>6</v>
      </c>
      <c r="G1652">
        <v>1</v>
      </c>
      <c r="H1652" s="2">
        <v>31.68</v>
      </c>
      <c r="I1652" s="2">
        <v>36.200000000000003</v>
      </c>
      <c r="J1652" s="2">
        <v>202</v>
      </c>
      <c r="K1652" s="3"/>
      <c r="N1652" t="s">
        <v>28</v>
      </c>
    </row>
    <row r="1653" spans="1:14" customFormat="1" x14ac:dyDescent="0.2">
      <c r="A1653">
        <v>7</v>
      </c>
      <c r="B1653">
        <v>1</v>
      </c>
      <c r="C1653" s="1">
        <v>43349</v>
      </c>
      <c r="D1653" t="s">
        <v>6</v>
      </c>
      <c r="E1653" t="s">
        <v>9</v>
      </c>
      <c r="F1653">
        <v>7</v>
      </c>
      <c r="G1653">
        <v>1</v>
      </c>
      <c r="H1653" s="2">
        <v>31.04</v>
      </c>
      <c r="I1653" s="2">
        <v>36.200000000000003</v>
      </c>
      <c r="J1653" s="2">
        <v>223</v>
      </c>
      <c r="K1653" s="3"/>
      <c r="N1653" t="s">
        <v>28</v>
      </c>
    </row>
    <row r="1654" spans="1:14" customFormat="1" x14ac:dyDescent="0.2">
      <c r="A1654">
        <v>8</v>
      </c>
      <c r="B1654">
        <v>1</v>
      </c>
      <c r="C1654" s="1">
        <v>43349</v>
      </c>
      <c r="D1654" t="s">
        <v>6</v>
      </c>
      <c r="E1654" t="s">
        <v>9</v>
      </c>
      <c r="F1654">
        <v>8</v>
      </c>
      <c r="G1654">
        <v>1</v>
      </c>
      <c r="H1654" s="2">
        <v>22.84</v>
      </c>
      <c r="I1654" s="2">
        <v>37.1</v>
      </c>
      <c r="J1654" s="2">
        <v>187</v>
      </c>
      <c r="K1654" s="3"/>
      <c r="N1654" t="s">
        <v>28</v>
      </c>
    </row>
    <row r="1655" spans="1:14" customFormat="1" x14ac:dyDescent="0.2">
      <c r="A1655">
        <v>9</v>
      </c>
      <c r="B1655">
        <v>1</v>
      </c>
      <c r="C1655" s="1">
        <v>43349</v>
      </c>
      <c r="D1655" t="s">
        <v>6</v>
      </c>
      <c r="E1655" t="s">
        <v>8</v>
      </c>
      <c r="F1655">
        <v>1</v>
      </c>
      <c r="G1655">
        <v>1</v>
      </c>
      <c r="H1655" s="2">
        <v>26.5</v>
      </c>
      <c r="I1655" s="2">
        <v>36.200000000000003</v>
      </c>
      <c r="J1655" s="2">
        <v>169</v>
      </c>
      <c r="K1655" s="3"/>
      <c r="N1655" t="s">
        <v>28</v>
      </c>
    </row>
    <row r="1656" spans="1:14" customFormat="1" x14ac:dyDescent="0.2">
      <c r="A1656">
        <v>10</v>
      </c>
      <c r="B1656">
        <v>1</v>
      </c>
      <c r="C1656" s="1">
        <v>43349</v>
      </c>
      <c r="D1656" t="s">
        <v>6</v>
      </c>
      <c r="E1656" t="s">
        <v>8</v>
      </c>
      <c r="F1656">
        <v>2</v>
      </c>
      <c r="G1656">
        <v>1</v>
      </c>
      <c r="H1656" s="2">
        <v>25.56</v>
      </c>
      <c r="I1656" s="2">
        <v>37.5</v>
      </c>
      <c r="J1656" s="2">
        <v>198</v>
      </c>
      <c r="K1656" s="3"/>
      <c r="N1656" t="s">
        <v>28</v>
      </c>
    </row>
    <row r="1657" spans="1:14" customFormat="1" x14ac:dyDescent="0.2">
      <c r="A1657">
        <v>11</v>
      </c>
      <c r="B1657">
        <v>1</v>
      </c>
      <c r="C1657" s="1">
        <v>43349</v>
      </c>
      <c r="D1657" t="s">
        <v>6</v>
      </c>
      <c r="E1657" t="s">
        <v>8</v>
      </c>
      <c r="F1657">
        <v>3</v>
      </c>
      <c r="G1657">
        <v>1</v>
      </c>
      <c r="H1657" s="2">
        <v>26.88</v>
      </c>
      <c r="I1657" s="2">
        <v>36.700000000000003</v>
      </c>
      <c r="J1657" s="2">
        <v>202</v>
      </c>
      <c r="K1657" s="3"/>
      <c r="N1657" t="s">
        <v>28</v>
      </c>
    </row>
    <row r="1658" spans="1:14" customFormat="1" x14ac:dyDescent="0.2">
      <c r="A1658">
        <v>12</v>
      </c>
      <c r="B1658">
        <v>1</v>
      </c>
      <c r="C1658" s="1">
        <v>43349</v>
      </c>
      <c r="D1658" t="s">
        <v>6</v>
      </c>
      <c r="E1658" t="s">
        <v>8</v>
      </c>
      <c r="F1658">
        <v>4</v>
      </c>
      <c r="G1658">
        <v>1</v>
      </c>
      <c r="H1658" s="2">
        <v>19.760000000000002</v>
      </c>
      <c r="I1658" s="2">
        <v>34.5</v>
      </c>
      <c r="J1658" s="2">
        <v>123</v>
      </c>
      <c r="K1658" s="3"/>
      <c r="N1658" t="s">
        <v>28</v>
      </c>
    </row>
    <row r="1659" spans="1:14" customFormat="1" x14ac:dyDescent="0.2">
      <c r="A1659">
        <v>13</v>
      </c>
      <c r="B1659">
        <v>1</v>
      </c>
      <c r="C1659" s="1">
        <v>43349</v>
      </c>
      <c r="D1659" t="s">
        <v>6</v>
      </c>
      <c r="E1659" t="s">
        <v>8</v>
      </c>
      <c r="F1659">
        <v>5</v>
      </c>
      <c r="G1659">
        <v>1</v>
      </c>
      <c r="H1659" s="2">
        <v>27.58</v>
      </c>
      <c r="I1659" s="2">
        <v>36.299999999999997</v>
      </c>
      <c r="J1659" s="2">
        <v>155</v>
      </c>
      <c r="K1659" s="3"/>
      <c r="N1659" t="s">
        <v>28</v>
      </c>
    </row>
    <row r="1660" spans="1:14" customFormat="1" x14ac:dyDescent="0.2">
      <c r="A1660">
        <v>14</v>
      </c>
      <c r="B1660">
        <v>1</v>
      </c>
      <c r="C1660" s="1">
        <v>43349</v>
      </c>
      <c r="D1660" t="s">
        <v>6</v>
      </c>
      <c r="E1660" t="s">
        <v>8</v>
      </c>
      <c r="F1660">
        <v>6</v>
      </c>
      <c r="G1660">
        <v>1</v>
      </c>
      <c r="H1660" s="2">
        <v>25.02</v>
      </c>
      <c r="I1660" s="2">
        <v>35.4</v>
      </c>
      <c r="J1660" s="2">
        <v>152</v>
      </c>
      <c r="N1660" t="s">
        <v>28</v>
      </c>
    </row>
    <row r="1661" spans="1:14" customFormat="1" x14ac:dyDescent="0.2">
      <c r="A1661">
        <v>15</v>
      </c>
      <c r="B1661">
        <v>1</v>
      </c>
      <c r="C1661" s="1">
        <v>43349</v>
      </c>
      <c r="D1661" t="s">
        <v>6</v>
      </c>
      <c r="E1661" t="s">
        <v>8</v>
      </c>
      <c r="F1661">
        <v>7</v>
      </c>
      <c r="G1661">
        <v>1</v>
      </c>
      <c r="H1661" s="2">
        <v>27.78</v>
      </c>
      <c r="I1661" s="2">
        <v>34.799999999999997</v>
      </c>
      <c r="J1661" s="2">
        <v>147</v>
      </c>
      <c r="N1661" t="s">
        <v>28</v>
      </c>
    </row>
    <row r="1662" spans="1:14" customFormat="1" x14ac:dyDescent="0.2">
      <c r="A1662">
        <v>1</v>
      </c>
      <c r="B1662">
        <v>1</v>
      </c>
      <c r="C1662" s="1">
        <v>43355</v>
      </c>
      <c r="D1662" t="s">
        <v>6</v>
      </c>
      <c r="E1662" t="s">
        <v>9</v>
      </c>
      <c r="F1662">
        <v>1</v>
      </c>
      <c r="G1662">
        <v>1</v>
      </c>
      <c r="H1662" s="2">
        <v>33.159999999999997</v>
      </c>
      <c r="I1662" s="2">
        <v>36.799999999999997</v>
      </c>
      <c r="J1662" s="2">
        <v>244</v>
      </c>
      <c r="N1662" t="s">
        <v>28</v>
      </c>
    </row>
    <row r="1663" spans="1:14" customFormat="1" x14ac:dyDescent="0.2">
      <c r="A1663">
        <v>2</v>
      </c>
      <c r="B1663">
        <v>1</v>
      </c>
      <c r="C1663" s="1">
        <v>43355</v>
      </c>
      <c r="D1663" t="s">
        <v>6</v>
      </c>
      <c r="E1663" t="s">
        <v>9</v>
      </c>
      <c r="F1663">
        <v>2</v>
      </c>
      <c r="G1663">
        <v>1</v>
      </c>
      <c r="H1663" s="2">
        <v>26.69</v>
      </c>
      <c r="I1663" s="2">
        <v>36.5</v>
      </c>
      <c r="J1663" s="2">
        <v>190</v>
      </c>
      <c r="N1663" t="s">
        <v>28</v>
      </c>
    </row>
    <row r="1664" spans="1:14" customFormat="1" x14ac:dyDescent="0.2">
      <c r="A1664">
        <v>3</v>
      </c>
      <c r="B1664">
        <v>1</v>
      </c>
      <c r="C1664" s="1">
        <v>43355</v>
      </c>
      <c r="D1664" t="s">
        <v>6</v>
      </c>
      <c r="E1664" t="s">
        <v>9</v>
      </c>
      <c r="F1664">
        <v>3</v>
      </c>
      <c r="G1664">
        <v>1</v>
      </c>
      <c r="H1664" s="2">
        <v>31.58</v>
      </c>
      <c r="I1664" s="2">
        <v>37</v>
      </c>
      <c r="J1664" s="2">
        <v>214</v>
      </c>
      <c r="N1664" t="s">
        <v>28</v>
      </c>
    </row>
    <row r="1665" spans="1:14" customFormat="1" x14ac:dyDescent="0.2">
      <c r="A1665">
        <v>4</v>
      </c>
      <c r="B1665">
        <v>1</v>
      </c>
      <c r="C1665" s="1">
        <v>43355</v>
      </c>
      <c r="D1665" t="s">
        <v>6</v>
      </c>
      <c r="E1665" t="s">
        <v>9</v>
      </c>
      <c r="F1665">
        <v>4</v>
      </c>
      <c r="G1665">
        <v>1</v>
      </c>
      <c r="H1665" s="2">
        <v>33.659999999999997</v>
      </c>
      <c r="I1665" s="2">
        <v>36.1</v>
      </c>
      <c r="J1665" s="2">
        <v>198</v>
      </c>
      <c r="N1665" t="s">
        <v>28</v>
      </c>
    </row>
    <row r="1666" spans="1:14" customFormat="1" x14ac:dyDescent="0.2">
      <c r="A1666">
        <v>5</v>
      </c>
      <c r="B1666">
        <v>1</v>
      </c>
      <c r="C1666" s="1">
        <v>43355</v>
      </c>
      <c r="D1666" t="s">
        <v>6</v>
      </c>
      <c r="E1666" t="s">
        <v>9</v>
      </c>
      <c r="F1666">
        <v>5</v>
      </c>
      <c r="G1666">
        <v>1</v>
      </c>
      <c r="H1666" s="2">
        <v>33.020000000000003</v>
      </c>
      <c r="I1666" s="2">
        <v>35.5</v>
      </c>
      <c r="J1666" s="2">
        <v>194</v>
      </c>
      <c r="N1666" t="s">
        <v>28</v>
      </c>
    </row>
    <row r="1667" spans="1:14" customFormat="1" x14ac:dyDescent="0.2">
      <c r="A1667">
        <v>6</v>
      </c>
      <c r="B1667">
        <v>1</v>
      </c>
      <c r="C1667" s="1">
        <v>43355</v>
      </c>
      <c r="D1667" t="s">
        <v>6</v>
      </c>
      <c r="E1667" t="s">
        <v>9</v>
      </c>
      <c r="F1667">
        <v>6</v>
      </c>
      <c r="G1667">
        <v>1</v>
      </c>
      <c r="H1667" s="2">
        <v>34.26</v>
      </c>
      <c r="I1667" s="2">
        <v>36.9</v>
      </c>
      <c r="J1667" s="2">
        <v>195</v>
      </c>
      <c r="N1667" t="s">
        <v>28</v>
      </c>
    </row>
    <row r="1668" spans="1:14" customFormat="1" x14ac:dyDescent="0.2">
      <c r="A1668">
        <v>7</v>
      </c>
      <c r="B1668">
        <v>1</v>
      </c>
      <c r="C1668" s="1">
        <v>43355</v>
      </c>
      <c r="D1668" t="s">
        <v>6</v>
      </c>
      <c r="E1668" t="s">
        <v>9</v>
      </c>
      <c r="F1668">
        <v>7</v>
      </c>
      <c r="G1668">
        <v>1</v>
      </c>
      <c r="H1668" s="2">
        <v>32.18</v>
      </c>
      <c r="I1668" s="2">
        <v>36.700000000000003</v>
      </c>
      <c r="J1668" s="2">
        <v>221</v>
      </c>
      <c r="N1668" t="s">
        <v>28</v>
      </c>
    </row>
    <row r="1669" spans="1:14" customFormat="1" x14ac:dyDescent="0.2">
      <c r="A1669">
        <v>8</v>
      </c>
      <c r="B1669">
        <v>1</v>
      </c>
      <c r="C1669" s="1">
        <v>43355</v>
      </c>
      <c r="D1669" t="s">
        <v>6</v>
      </c>
      <c r="E1669" t="s">
        <v>9</v>
      </c>
      <c r="F1669">
        <v>8</v>
      </c>
      <c r="G1669">
        <v>1</v>
      </c>
      <c r="H1669" s="2">
        <v>23.44</v>
      </c>
      <c r="I1669" s="2">
        <v>35.4</v>
      </c>
      <c r="J1669" s="2">
        <v>168</v>
      </c>
      <c r="N1669" t="s">
        <v>28</v>
      </c>
    </row>
    <row r="1670" spans="1:14" customFormat="1" x14ac:dyDescent="0.2">
      <c r="A1670">
        <v>9</v>
      </c>
      <c r="B1670">
        <v>1</v>
      </c>
      <c r="C1670" s="1">
        <v>43355</v>
      </c>
      <c r="D1670" t="s">
        <v>6</v>
      </c>
      <c r="E1670" t="s">
        <v>8</v>
      </c>
      <c r="F1670">
        <v>1</v>
      </c>
      <c r="G1670">
        <v>1</v>
      </c>
      <c r="H1670" s="2">
        <v>28.06</v>
      </c>
      <c r="I1670" s="2">
        <v>34.9</v>
      </c>
      <c r="J1670" s="2">
        <v>171</v>
      </c>
      <c r="N1670" t="s">
        <v>28</v>
      </c>
    </row>
    <row r="1671" spans="1:14" customFormat="1" x14ac:dyDescent="0.2">
      <c r="A1671">
        <v>10</v>
      </c>
      <c r="B1671">
        <v>1</v>
      </c>
      <c r="C1671" s="1">
        <v>43355</v>
      </c>
      <c r="D1671" t="s">
        <v>6</v>
      </c>
      <c r="E1671" t="s">
        <v>8</v>
      </c>
      <c r="F1671">
        <v>2</v>
      </c>
      <c r="G1671">
        <v>1</v>
      </c>
      <c r="H1671" s="2">
        <v>26.87</v>
      </c>
      <c r="I1671" s="2">
        <v>36</v>
      </c>
      <c r="J1671" s="2">
        <v>180</v>
      </c>
      <c r="N1671" t="s">
        <v>28</v>
      </c>
    </row>
    <row r="1672" spans="1:14" customFormat="1" x14ac:dyDescent="0.2">
      <c r="A1672">
        <v>11</v>
      </c>
      <c r="B1672">
        <v>1</v>
      </c>
      <c r="C1672" s="1">
        <v>43355</v>
      </c>
      <c r="D1672" t="s">
        <v>6</v>
      </c>
      <c r="E1672" t="s">
        <v>8</v>
      </c>
      <c r="F1672">
        <v>3</v>
      </c>
      <c r="G1672">
        <v>1</v>
      </c>
      <c r="H1672" s="2">
        <v>27.36</v>
      </c>
      <c r="I1672" s="2">
        <v>35.6</v>
      </c>
      <c r="J1672" s="2">
        <v>176</v>
      </c>
      <c r="N1672" t="s">
        <v>28</v>
      </c>
    </row>
    <row r="1673" spans="1:14" customFormat="1" x14ac:dyDescent="0.2">
      <c r="A1673">
        <v>12</v>
      </c>
      <c r="B1673">
        <v>1</v>
      </c>
      <c r="C1673" s="1">
        <v>43355</v>
      </c>
      <c r="D1673" t="s">
        <v>6</v>
      </c>
      <c r="E1673" t="s">
        <v>8</v>
      </c>
      <c r="F1673">
        <v>4</v>
      </c>
      <c r="G1673">
        <v>1</v>
      </c>
      <c r="H1673" s="2">
        <v>20.260000000000002</v>
      </c>
      <c r="I1673" s="2">
        <v>35.799999999999997</v>
      </c>
      <c r="J1673" s="2">
        <v>180</v>
      </c>
      <c r="N1673" t="s">
        <v>28</v>
      </c>
    </row>
    <row r="1674" spans="1:14" customFormat="1" x14ac:dyDescent="0.2">
      <c r="A1674">
        <v>13</v>
      </c>
      <c r="B1674">
        <v>1</v>
      </c>
      <c r="C1674" s="1">
        <v>43355</v>
      </c>
      <c r="D1674" t="s">
        <v>6</v>
      </c>
      <c r="E1674" t="s">
        <v>8</v>
      </c>
      <c r="F1674">
        <v>5</v>
      </c>
      <c r="G1674">
        <v>1</v>
      </c>
      <c r="H1674" s="2">
        <v>28.58</v>
      </c>
      <c r="I1674" s="2">
        <v>36.9</v>
      </c>
      <c r="J1674" s="2">
        <v>137</v>
      </c>
      <c r="N1674" t="s">
        <v>28</v>
      </c>
    </row>
    <row r="1675" spans="1:14" customFormat="1" x14ac:dyDescent="0.2">
      <c r="A1675">
        <v>14</v>
      </c>
      <c r="B1675">
        <v>1</v>
      </c>
      <c r="C1675" s="1">
        <v>43355</v>
      </c>
      <c r="D1675" t="s">
        <v>6</v>
      </c>
      <c r="E1675" t="s">
        <v>8</v>
      </c>
      <c r="F1675">
        <v>6</v>
      </c>
      <c r="G1675">
        <v>1</v>
      </c>
      <c r="H1675" s="2">
        <v>25.24</v>
      </c>
      <c r="I1675" s="2">
        <v>35.200000000000003</v>
      </c>
      <c r="J1675" s="2">
        <v>155</v>
      </c>
      <c r="N1675" t="s">
        <v>28</v>
      </c>
    </row>
    <row r="1676" spans="1:14" customFormat="1" x14ac:dyDescent="0.2">
      <c r="A1676">
        <v>15</v>
      </c>
      <c r="B1676">
        <v>1</v>
      </c>
      <c r="C1676" s="1">
        <v>43355</v>
      </c>
      <c r="D1676" t="s">
        <v>6</v>
      </c>
      <c r="E1676" t="s">
        <v>8</v>
      </c>
      <c r="F1676">
        <v>7</v>
      </c>
      <c r="G1676">
        <v>1</v>
      </c>
      <c r="H1676" s="2">
        <v>28.16</v>
      </c>
      <c r="I1676" s="2">
        <v>35.6</v>
      </c>
      <c r="J1676" s="2">
        <v>174</v>
      </c>
      <c r="N1676" t="s">
        <v>28</v>
      </c>
    </row>
    <row r="1677" spans="1:14" customFormat="1" x14ac:dyDescent="0.2">
      <c r="A1677">
        <v>1</v>
      </c>
      <c r="B1677">
        <v>1</v>
      </c>
      <c r="C1677" s="1">
        <v>43350</v>
      </c>
      <c r="D1677" t="s">
        <v>7</v>
      </c>
      <c r="E1677" t="s">
        <v>9</v>
      </c>
      <c r="F1677">
        <v>1</v>
      </c>
      <c r="G1677">
        <v>1</v>
      </c>
      <c r="H1677" s="2">
        <v>23.17</v>
      </c>
      <c r="I1677" s="2">
        <v>36.200000000000003</v>
      </c>
      <c r="J1677" s="2">
        <v>170</v>
      </c>
      <c r="N1677" t="s">
        <v>28</v>
      </c>
    </row>
    <row r="1678" spans="1:14" customFormat="1" x14ac:dyDescent="0.2">
      <c r="A1678">
        <v>2</v>
      </c>
      <c r="B1678">
        <v>1</v>
      </c>
      <c r="C1678" s="1">
        <v>43350</v>
      </c>
      <c r="D1678" t="s">
        <v>7</v>
      </c>
      <c r="E1678" t="s">
        <v>9</v>
      </c>
      <c r="F1678">
        <v>2</v>
      </c>
      <c r="G1678">
        <v>1</v>
      </c>
      <c r="H1678" s="2">
        <v>24.35</v>
      </c>
      <c r="I1678" s="2">
        <v>35.4</v>
      </c>
      <c r="J1678" s="2">
        <v>150</v>
      </c>
      <c r="N1678" t="s">
        <v>28</v>
      </c>
    </row>
    <row r="1679" spans="1:14" customFormat="1" x14ac:dyDescent="0.2">
      <c r="A1679">
        <v>3</v>
      </c>
      <c r="B1679">
        <v>1</v>
      </c>
      <c r="C1679" s="1">
        <v>43350</v>
      </c>
      <c r="D1679" t="s">
        <v>7</v>
      </c>
      <c r="E1679" t="s">
        <v>9</v>
      </c>
      <c r="F1679">
        <v>3</v>
      </c>
      <c r="G1679">
        <v>1</v>
      </c>
      <c r="H1679" s="2">
        <v>25.18</v>
      </c>
      <c r="I1679" s="2">
        <v>35.9</v>
      </c>
      <c r="J1679" s="2">
        <v>134</v>
      </c>
      <c r="N1679" t="s">
        <v>28</v>
      </c>
    </row>
    <row r="1680" spans="1:14" customFormat="1" x14ac:dyDescent="0.2">
      <c r="A1680">
        <v>4</v>
      </c>
      <c r="B1680">
        <v>1</v>
      </c>
      <c r="C1680" s="1">
        <v>43350</v>
      </c>
      <c r="D1680" t="s">
        <v>7</v>
      </c>
      <c r="E1680" t="s">
        <v>9</v>
      </c>
      <c r="F1680">
        <v>4</v>
      </c>
      <c r="G1680">
        <v>1</v>
      </c>
      <c r="H1680" s="2">
        <v>21.28</v>
      </c>
      <c r="I1680" s="2">
        <v>35</v>
      </c>
      <c r="J1680" s="2">
        <v>146</v>
      </c>
      <c r="N1680" t="s">
        <v>28</v>
      </c>
    </row>
    <row r="1681" spans="1:14" customFormat="1" x14ac:dyDescent="0.2">
      <c r="A1681">
        <v>5</v>
      </c>
      <c r="B1681">
        <v>1</v>
      </c>
      <c r="C1681" s="1">
        <v>43350</v>
      </c>
      <c r="D1681" t="s">
        <v>7</v>
      </c>
      <c r="E1681" t="s">
        <v>9</v>
      </c>
      <c r="F1681">
        <v>5</v>
      </c>
      <c r="G1681">
        <v>1</v>
      </c>
      <c r="H1681" s="2">
        <v>22.88</v>
      </c>
      <c r="I1681" s="2">
        <v>36</v>
      </c>
      <c r="J1681" s="2">
        <v>152</v>
      </c>
      <c r="N1681" t="s">
        <v>28</v>
      </c>
    </row>
    <row r="1682" spans="1:14" customFormat="1" x14ac:dyDescent="0.2">
      <c r="A1682">
        <v>6</v>
      </c>
      <c r="B1682">
        <v>1</v>
      </c>
      <c r="C1682" s="1">
        <v>43350</v>
      </c>
      <c r="D1682" t="s">
        <v>7</v>
      </c>
      <c r="E1682" t="s">
        <v>9</v>
      </c>
      <c r="F1682">
        <v>6</v>
      </c>
      <c r="G1682">
        <v>1</v>
      </c>
      <c r="H1682" s="2">
        <v>23.67</v>
      </c>
      <c r="I1682" s="2">
        <v>35.6</v>
      </c>
      <c r="J1682" s="2">
        <v>131</v>
      </c>
      <c r="N1682" t="s">
        <v>28</v>
      </c>
    </row>
    <row r="1683" spans="1:14" customFormat="1" x14ac:dyDescent="0.2">
      <c r="A1683">
        <v>7</v>
      </c>
      <c r="B1683">
        <v>1</v>
      </c>
      <c r="C1683" s="1">
        <v>43350</v>
      </c>
      <c r="D1683" t="s">
        <v>7</v>
      </c>
      <c r="E1683" t="s">
        <v>9</v>
      </c>
      <c r="F1683">
        <v>7</v>
      </c>
      <c r="G1683">
        <v>1</v>
      </c>
      <c r="H1683" s="2">
        <v>22.61</v>
      </c>
      <c r="I1683" s="2">
        <v>36.200000000000003</v>
      </c>
      <c r="J1683" s="2">
        <v>152</v>
      </c>
      <c r="N1683" t="s">
        <v>28</v>
      </c>
    </row>
    <row r="1684" spans="1:14" customFormat="1" x14ac:dyDescent="0.2">
      <c r="A1684">
        <v>8</v>
      </c>
      <c r="B1684">
        <v>1</v>
      </c>
      <c r="C1684" s="1">
        <v>43350</v>
      </c>
      <c r="D1684" t="s">
        <v>7</v>
      </c>
      <c r="E1684" t="s">
        <v>9</v>
      </c>
      <c r="F1684">
        <v>8</v>
      </c>
      <c r="G1684">
        <v>1</v>
      </c>
      <c r="H1684" s="2">
        <v>25.3</v>
      </c>
      <c r="I1684" s="2">
        <v>35.700000000000003</v>
      </c>
      <c r="J1684" s="2">
        <v>138</v>
      </c>
      <c r="N1684" t="s">
        <v>28</v>
      </c>
    </row>
    <row r="1685" spans="1:14" customFormat="1" x14ac:dyDescent="0.2">
      <c r="A1685">
        <v>9</v>
      </c>
      <c r="B1685">
        <v>1</v>
      </c>
      <c r="C1685" s="1">
        <v>43350</v>
      </c>
      <c r="D1685" t="s">
        <v>7</v>
      </c>
      <c r="E1685" t="s">
        <v>8</v>
      </c>
      <c r="F1685">
        <v>1</v>
      </c>
      <c r="G1685">
        <v>1</v>
      </c>
      <c r="H1685" s="2">
        <v>24.44</v>
      </c>
      <c r="I1685" s="2">
        <v>36.5</v>
      </c>
      <c r="J1685" s="2">
        <v>158</v>
      </c>
      <c r="N1685" t="s">
        <v>28</v>
      </c>
    </row>
    <row r="1686" spans="1:14" customFormat="1" x14ac:dyDescent="0.2">
      <c r="A1686">
        <v>10</v>
      </c>
      <c r="B1686">
        <v>1</v>
      </c>
      <c r="C1686" s="1">
        <v>43350</v>
      </c>
      <c r="D1686" t="s">
        <v>7</v>
      </c>
      <c r="E1686" t="s">
        <v>8</v>
      </c>
      <c r="F1686">
        <v>2</v>
      </c>
      <c r="G1686">
        <v>1</v>
      </c>
      <c r="H1686" s="2">
        <v>22.62</v>
      </c>
      <c r="I1686" s="2">
        <v>35.200000000000003</v>
      </c>
      <c r="J1686" s="2">
        <v>127</v>
      </c>
      <c r="N1686" t="s">
        <v>28</v>
      </c>
    </row>
    <row r="1687" spans="1:14" customFormat="1" x14ac:dyDescent="0.2">
      <c r="A1687">
        <v>11</v>
      </c>
      <c r="B1687">
        <v>1</v>
      </c>
      <c r="C1687" s="1">
        <v>43350</v>
      </c>
      <c r="D1687" t="s">
        <v>7</v>
      </c>
      <c r="E1687" t="s">
        <v>8</v>
      </c>
      <c r="F1687">
        <v>3</v>
      </c>
      <c r="G1687">
        <v>1</v>
      </c>
      <c r="H1687" s="2">
        <v>24.33</v>
      </c>
      <c r="I1687" s="2">
        <v>35.4</v>
      </c>
      <c r="J1687" s="2">
        <v>144</v>
      </c>
      <c r="N1687" t="s">
        <v>28</v>
      </c>
    </row>
    <row r="1688" spans="1:14" customFormat="1" x14ac:dyDescent="0.2">
      <c r="A1688">
        <v>12</v>
      </c>
      <c r="B1688">
        <v>1</v>
      </c>
      <c r="C1688" s="1">
        <v>43350</v>
      </c>
      <c r="D1688" t="s">
        <v>7</v>
      </c>
      <c r="E1688" t="s">
        <v>8</v>
      </c>
      <c r="F1688">
        <v>4</v>
      </c>
      <c r="G1688">
        <v>1</v>
      </c>
      <c r="H1688" s="2">
        <v>25.36</v>
      </c>
      <c r="I1688" s="2">
        <v>36.200000000000003</v>
      </c>
      <c r="J1688" s="2">
        <v>154</v>
      </c>
      <c r="N1688" t="s">
        <v>28</v>
      </c>
    </row>
    <row r="1689" spans="1:14" customFormat="1" x14ac:dyDescent="0.2">
      <c r="A1689">
        <v>13</v>
      </c>
      <c r="B1689">
        <v>1</v>
      </c>
      <c r="C1689" s="1">
        <v>43350</v>
      </c>
      <c r="D1689" t="s">
        <v>7</v>
      </c>
      <c r="E1689" t="s">
        <v>8</v>
      </c>
      <c r="F1689">
        <v>5</v>
      </c>
      <c r="G1689">
        <v>1</v>
      </c>
      <c r="H1689" s="2">
        <v>23.15</v>
      </c>
      <c r="I1689" s="2">
        <v>35.5</v>
      </c>
      <c r="J1689" s="2">
        <v>183</v>
      </c>
      <c r="N1689" t="s">
        <v>28</v>
      </c>
    </row>
    <row r="1690" spans="1:14" customFormat="1" x14ac:dyDescent="0.2">
      <c r="A1690">
        <v>14</v>
      </c>
      <c r="B1690">
        <v>1</v>
      </c>
      <c r="C1690" s="1">
        <v>43350</v>
      </c>
      <c r="D1690" t="s">
        <v>7</v>
      </c>
      <c r="E1690" t="s">
        <v>8</v>
      </c>
      <c r="F1690">
        <v>6</v>
      </c>
      <c r="G1690">
        <v>1</v>
      </c>
      <c r="H1690" s="2">
        <v>25.64</v>
      </c>
      <c r="I1690" s="2">
        <v>35.200000000000003</v>
      </c>
      <c r="J1690" s="2">
        <v>160</v>
      </c>
      <c r="N1690" t="s">
        <v>28</v>
      </c>
    </row>
    <row r="1691" spans="1:14" customFormat="1" x14ac:dyDescent="0.2">
      <c r="A1691">
        <v>15</v>
      </c>
      <c r="B1691">
        <v>1</v>
      </c>
      <c r="C1691" s="1">
        <v>43350</v>
      </c>
      <c r="D1691" t="s">
        <v>7</v>
      </c>
      <c r="E1691" t="s">
        <v>8</v>
      </c>
      <c r="F1691">
        <v>7</v>
      </c>
      <c r="G1691">
        <v>1</v>
      </c>
      <c r="H1691" s="2">
        <v>23.06</v>
      </c>
      <c r="I1691" s="2">
        <v>36.200000000000003</v>
      </c>
      <c r="J1691" s="2">
        <v>148</v>
      </c>
      <c r="N1691" t="s">
        <v>28</v>
      </c>
    </row>
    <row r="1692" spans="1:14" customFormat="1" x14ac:dyDescent="0.2">
      <c r="A1692">
        <v>1</v>
      </c>
      <c r="B1692">
        <v>1</v>
      </c>
      <c r="C1692" s="1">
        <v>43356</v>
      </c>
      <c r="D1692" t="s">
        <v>7</v>
      </c>
      <c r="E1692" t="s">
        <v>9</v>
      </c>
      <c r="F1692">
        <v>1</v>
      </c>
      <c r="G1692">
        <v>1</v>
      </c>
      <c r="H1692" s="2">
        <v>23.7</v>
      </c>
      <c r="I1692" s="2">
        <v>35.299999999999997</v>
      </c>
      <c r="J1692" s="2">
        <v>140</v>
      </c>
      <c r="N1692" t="s">
        <v>28</v>
      </c>
    </row>
    <row r="1693" spans="1:14" customFormat="1" x14ac:dyDescent="0.2">
      <c r="A1693">
        <v>2</v>
      </c>
      <c r="B1693">
        <v>1</v>
      </c>
      <c r="C1693" s="1">
        <v>43356</v>
      </c>
      <c r="D1693" t="s">
        <v>7</v>
      </c>
      <c r="E1693" t="s">
        <v>9</v>
      </c>
      <c r="F1693">
        <v>2</v>
      </c>
      <c r="G1693">
        <v>1</v>
      </c>
      <c r="H1693" s="2">
        <v>25.71</v>
      </c>
      <c r="I1693" s="2">
        <v>36.299999999999997</v>
      </c>
      <c r="J1693" s="2">
        <v>146</v>
      </c>
      <c r="N1693" t="s">
        <v>28</v>
      </c>
    </row>
    <row r="1694" spans="1:14" customFormat="1" x14ac:dyDescent="0.2">
      <c r="A1694">
        <v>3</v>
      </c>
      <c r="B1694">
        <v>1</v>
      </c>
      <c r="C1694" s="1">
        <v>43356</v>
      </c>
      <c r="D1694" t="s">
        <v>7</v>
      </c>
      <c r="E1694" t="s">
        <v>9</v>
      </c>
      <c r="F1694">
        <v>3</v>
      </c>
      <c r="G1694">
        <v>1</v>
      </c>
      <c r="H1694" s="2">
        <v>25.75</v>
      </c>
      <c r="I1694" s="2">
        <v>36.200000000000003</v>
      </c>
      <c r="J1694" s="2">
        <v>134</v>
      </c>
      <c r="N1694" t="s">
        <v>28</v>
      </c>
    </row>
    <row r="1695" spans="1:14" customFormat="1" x14ac:dyDescent="0.2">
      <c r="A1695">
        <v>4</v>
      </c>
      <c r="B1695">
        <v>1</v>
      </c>
      <c r="C1695" s="1">
        <v>43356</v>
      </c>
      <c r="D1695" t="s">
        <v>7</v>
      </c>
      <c r="E1695" t="s">
        <v>9</v>
      </c>
      <c r="F1695">
        <v>4</v>
      </c>
      <c r="G1695">
        <v>1</v>
      </c>
      <c r="H1695" s="2">
        <v>23.51</v>
      </c>
      <c r="I1695" s="2">
        <v>35.799999999999997</v>
      </c>
      <c r="J1695" s="2">
        <v>159</v>
      </c>
      <c r="N1695" t="s">
        <v>28</v>
      </c>
    </row>
    <row r="1696" spans="1:14" customFormat="1" x14ac:dyDescent="0.2">
      <c r="A1696">
        <v>5</v>
      </c>
      <c r="B1696">
        <v>1</v>
      </c>
      <c r="C1696" s="1">
        <v>43356</v>
      </c>
      <c r="D1696" t="s">
        <v>7</v>
      </c>
      <c r="E1696" t="s">
        <v>9</v>
      </c>
      <c r="F1696">
        <v>5</v>
      </c>
      <c r="G1696">
        <v>1</v>
      </c>
      <c r="H1696" s="2">
        <v>23.72</v>
      </c>
      <c r="I1696" s="2">
        <v>36.299999999999997</v>
      </c>
      <c r="J1696" s="2">
        <v>121</v>
      </c>
      <c r="N1696" t="s">
        <v>28</v>
      </c>
    </row>
    <row r="1697" spans="1:14" customFormat="1" x14ac:dyDescent="0.2">
      <c r="A1697">
        <v>6</v>
      </c>
      <c r="B1697">
        <v>1</v>
      </c>
      <c r="C1697" s="1">
        <v>43356</v>
      </c>
      <c r="D1697" t="s">
        <v>7</v>
      </c>
      <c r="E1697" t="s">
        <v>9</v>
      </c>
      <c r="F1697">
        <v>6</v>
      </c>
      <c r="G1697">
        <v>1</v>
      </c>
      <c r="H1697" s="2">
        <v>25.46</v>
      </c>
      <c r="I1697" s="2">
        <v>35.6</v>
      </c>
      <c r="J1697" s="2">
        <v>129</v>
      </c>
      <c r="N1697" t="s">
        <v>28</v>
      </c>
    </row>
    <row r="1698" spans="1:14" customFormat="1" x14ac:dyDescent="0.2">
      <c r="A1698">
        <v>7</v>
      </c>
      <c r="B1698">
        <v>1</v>
      </c>
      <c r="C1698" s="1">
        <v>43356</v>
      </c>
      <c r="D1698" t="s">
        <v>7</v>
      </c>
      <c r="E1698" t="s">
        <v>9</v>
      </c>
      <c r="F1698">
        <v>7</v>
      </c>
      <c r="G1698">
        <v>1</v>
      </c>
      <c r="H1698" s="2">
        <v>24.25</v>
      </c>
      <c r="I1698" s="2">
        <v>36.9</v>
      </c>
      <c r="J1698" s="2">
        <v>176</v>
      </c>
      <c r="N1698" t="s">
        <v>28</v>
      </c>
    </row>
    <row r="1699" spans="1:14" customFormat="1" x14ac:dyDescent="0.2">
      <c r="A1699">
        <v>8</v>
      </c>
      <c r="B1699">
        <v>1</v>
      </c>
      <c r="C1699" s="1">
        <v>43356</v>
      </c>
      <c r="D1699" t="s">
        <v>7</v>
      </c>
      <c r="E1699" t="s">
        <v>9</v>
      </c>
      <c r="F1699">
        <v>8</v>
      </c>
      <c r="G1699">
        <v>1</v>
      </c>
      <c r="H1699" s="2">
        <v>25.17</v>
      </c>
      <c r="I1699" s="2">
        <v>37.1</v>
      </c>
      <c r="J1699" s="2">
        <v>193</v>
      </c>
      <c r="N1699" t="s">
        <v>28</v>
      </c>
    </row>
    <row r="1700" spans="1:14" customFormat="1" x14ac:dyDescent="0.2">
      <c r="A1700">
        <v>9</v>
      </c>
      <c r="B1700">
        <v>1</v>
      </c>
      <c r="C1700" s="1">
        <v>43356</v>
      </c>
      <c r="D1700" t="s">
        <v>7</v>
      </c>
      <c r="E1700" t="s">
        <v>8</v>
      </c>
      <c r="F1700">
        <v>1</v>
      </c>
      <c r="G1700">
        <v>1</v>
      </c>
      <c r="H1700" s="2">
        <v>25.42</v>
      </c>
      <c r="I1700" s="2">
        <v>36.200000000000003</v>
      </c>
      <c r="J1700" s="2">
        <v>145</v>
      </c>
      <c r="N1700" t="s">
        <v>28</v>
      </c>
    </row>
    <row r="1701" spans="1:14" customFormat="1" x14ac:dyDescent="0.2">
      <c r="A1701">
        <v>10</v>
      </c>
      <c r="B1701">
        <v>1</v>
      </c>
      <c r="C1701" s="1">
        <v>43356</v>
      </c>
      <c r="D1701" t="s">
        <v>7</v>
      </c>
      <c r="E1701" t="s">
        <v>8</v>
      </c>
      <c r="F1701">
        <v>2</v>
      </c>
      <c r="G1701">
        <v>1</v>
      </c>
      <c r="H1701" s="2">
        <v>23.27</v>
      </c>
      <c r="I1701" s="2">
        <v>36.6</v>
      </c>
      <c r="J1701" s="2">
        <v>172</v>
      </c>
      <c r="N1701" t="s">
        <v>28</v>
      </c>
    </row>
    <row r="1702" spans="1:14" customFormat="1" x14ac:dyDescent="0.2">
      <c r="A1702">
        <v>11</v>
      </c>
      <c r="B1702">
        <v>1</v>
      </c>
      <c r="C1702" s="1">
        <v>43356</v>
      </c>
      <c r="D1702" t="s">
        <v>7</v>
      </c>
      <c r="E1702" t="s">
        <v>8</v>
      </c>
      <c r="F1702">
        <v>3</v>
      </c>
      <c r="G1702">
        <v>1</v>
      </c>
      <c r="H1702" s="2">
        <v>25.45</v>
      </c>
      <c r="I1702" s="2">
        <v>35.5</v>
      </c>
      <c r="J1702" s="2">
        <v>168</v>
      </c>
      <c r="N1702" t="s">
        <v>28</v>
      </c>
    </row>
    <row r="1703" spans="1:14" customFormat="1" x14ac:dyDescent="0.2">
      <c r="A1703">
        <v>12</v>
      </c>
      <c r="B1703">
        <v>1</v>
      </c>
      <c r="C1703" s="1">
        <v>43356</v>
      </c>
      <c r="D1703" t="s">
        <v>7</v>
      </c>
      <c r="E1703" t="s">
        <v>8</v>
      </c>
      <c r="F1703">
        <v>4</v>
      </c>
      <c r="G1703">
        <v>1</v>
      </c>
      <c r="H1703" s="2">
        <v>26.18</v>
      </c>
      <c r="I1703" s="2">
        <v>36.700000000000003</v>
      </c>
      <c r="J1703" s="2">
        <v>190</v>
      </c>
      <c r="N1703" t="s">
        <v>28</v>
      </c>
    </row>
    <row r="1704" spans="1:14" customFormat="1" x14ac:dyDescent="0.2">
      <c r="A1704">
        <v>13</v>
      </c>
      <c r="B1704">
        <v>1</v>
      </c>
      <c r="C1704" s="1">
        <v>43356</v>
      </c>
      <c r="D1704" t="s">
        <v>7</v>
      </c>
      <c r="E1704" t="s">
        <v>8</v>
      </c>
      <c r="F1704">
        <v>5</v>
      </c>
      <c r="G1704">
        <v>1</v>
      </c>
      <c r="H1704" s="2">
        <v>22.96</v>
      </c>
      <c r="I1704" s="2">
        <v>35.799999999999997</v>
      </c>
      <c r="J1704" s="2">
        <v>129</v>
      </c>
      <c r="N1704" t="s">
        <v>28</v>
      </c>
    </row>
    <row r="1705" spans="1:14" customFormat="1" x14ac:dyDescent="0.2">
      <c r="A1705">
        <v>14</v>
      </c>
      <c r="B1705">
        <v>1</v>
      </c>
      <c r="C1705" s="1">
        <v>43356</v>
      </c>
      <c r="D1705" t="s">
        <v>7</v>
      </c>
      <c r="E1705" t="s">
        <v>8</v>
      </c>
      <c r="F1705">
        <v>6</v>
      </c>
      <c r="G1705">
        <v>1</v>
      </c>
      <c r="H1705" s="2">
        <v>26.29</v>
      </c>
      <c r="I1705" s="2">
        <v>35.6</v>
      </c>
      <c r="J1705" s="2">
        <v>140</v>
      </c>
      <c r="N1705" t="s">
        <v>28</v>
      </c>
    </row>
    <row r="1706" spans="1:14" customFormat="1" x14ac:dyDescent="0.2">
      <c r="A1706">
        <v>15</v>
      </c>
      <c r="B1706">
        <v>1</v>
      </c>
      <c r="C1706" s="1">
        <v>43356</v>
      </c>
      <c r="D1706" t="s">
        <v>7</v>
      </c>
      <c r="E1706" t="s">
        <v>8</v>
      </c>
      <c r="F1706">
        <v>7</v>
      </c>
      <c r="G1706">
        <v>1</v>
      </c>
      <c r="H1706" s="2">
        <v>23.48</v>
      </c>
      <c r="I1706" s="2">
        <v>36</v>
      </c>
      <c r="J1706" s="2">
        <v>130</v>
      </c>
      <c r="N1706" t="s">
        <v>28</v>
      </c>
    </row>
    <row r="1707" spans="1:14" customFormat="1" x14ac:dyDescent="0.2">
      <c r="A1707">
        <v>1</v>
      </c>
      <c r="B1707">
        <v>1</v>
      </c>
      <c r="C1707" s="1">
        <v>43342</v>
      </c>
      <c r="D1707" t="s">
        <v>6</v>
      </c>
      <c r="E1707" t="s">
        <v>9</v>
      </c>
      <c r="F1707">
        <v>1</v>
      </c>
      <c r="G1707">
        <v>1</v>
      </c>
      <c r="H1707">
        <v>30</v>
      </c>
      <c r="I1707">
        <v>36</v>
      </c>
      <c r="J1707">
        <v>220</v>
      </c>
      <c r="N1707" t="s">
        <v>28</v>
      </c>
    </row>
    <row r="1708" spans="1:14" customFormat="1" x14ac:dyDescent="0.2">
      <c r="A1708">
        <v>2</v>
      </c>
      <c r="B1708">
        <v>1</v>
      </c>
      <c r="C1708" s="1">
        <v>43342</v>
      </c>
      <c r="D1708" t="s">
        <v>6</v>
      </c>
      <c r="E1708" t="s">
        <v>9</v>
      </c>
      <c r="F1708">
        <v>2</v>
      </c>
      <c r="G1708">
        <v>1</v>
      </c>
      <c r="H1708">
        <v>28.43</v>
      </c>
      <c r="I1708">
        <v>36.4</v>
      </c>
      <c r="J1708">
        <v>229</v>
      </c>
      <c r="N1708" t="s">
        <v>28</v>
      </c>
    </row>
    <row r="1709" spans="1:14" customFormat="1" x14ac:dyDescent="0.2">
      <c r="A1709">
        <v>3</v>
      </c>
      <c r="B1709">
        <v>1</v>
      </c>
      <c r="C1709" s="1">
        <v>43342</v>
      </c>
      <c r="D1709" t="s">
        <v>6</v>
      </c>
      <c r="E1709" t="s">
        <v>9</v>
      </c>
      <c r="F1709">
        <v>3</v>
      </c>
      <c r="G1709">
        <v>1</v>
      </c>
      <c r="H1709">
        <v>26.93</v>
      </c>
      <c r="I1709">
        <v>36.5</v>
      </c>
      <c r="J1709">
        <v>195</v>
      </c>
      <c r="N1709" t="s">
        <v>28</v>
      </c>
    </row>
    <row r="1710" spans="1:14" customFormat="1" x14ac:dyDescent="0.2">
      <c r="A1710">
        <v>4</v>
      </c>
      <c r="B1710">
        <v>1</v>
      </c>
      <c r="C1710" s="1">
        <v>43342</v>
      </c>
      <c r="D1710" t="s">
        <v>6</v>
      </c>
      <c r="E1710" t="s">
        <v>9</v>
      </c>
      <c r="F1710">
        <v>4</v>
      </c>
      <c r="G1710">
        <v>1</v>
      </c>
      <c r="H1710">
        <v>28.74</v>
      </c>
      <c r="I1710">
        <v>36.700000000000003</v>
      </c>
      <c r="J1710">
        <v>167</v>
      </c>
      <c r="N1710" t="s">
        <v>28</v>
      </c>
    </row>
    <row r="1711" spans="1:14" customFormat="1" x14ac:dyDescent="0.2">
      <c r="A1711">
        <v>5</v>
      </c>
      <c r="B1711">
        <v>1</v>
      </c>
      <c r="C1711" s="1">
        <v>43342</v>
      </c>
      <c r="D1711" t="s">
        <v>6</v>
      </c>
      <c r="E1711" t="s">
        <v>9</v>
      </c>
      <c r="F1711">
        <v>5</v>
      </c>
      <c r="G1711">
        <v>1</v>
      </c>
      <c r="H1711">
        <v>29.11</v>
      </c>
      <c r="I1711">
        <v>38.799999999999997</v>
      </c>
      <c r="J1711">
        <v>263</v>
      </c>
      <c r="N1711" t="s">
        <v>28</v>
      </c>
    </row>
    <row r="1712" spans="1:14" customFormat="1" x14ac:dyDescent="0.2">
      <c r="A1712">
        <v>6</v>
      </c>
      <c r="B1712">
        <v>1</v>
      </c>
      <c r="C1712" s="1">
        <v>43342</v>
      </c>
      <c r="D1712" t="s">
        <v>6</v>
      </c>
      <c r="E1712" t="s">
        <v>9</v>
      </c>
      <c r="F1712">
        <v>6</v>
      </c>
      <c r="G1712">
        <v>1</v>
      </c>
      <c r="H1712">
        <v>27.91</v>
      </c>
      <c r="I1712">
        <v>36.6</v>
      </c>
      <c r="N1712" t="s">
        <v>28</v>
      </c>
    </row>
    <row r="1713" spans="1:14" customFormat="1" x14ac:dyDescent="0.2">
      <c r="A1713">
        <v>7</v>
      </c>
      <c r="B1713">
        <v>1</v>
      </c>
      <c r="C1713" s="1">
        <v>43342</v>
      </c>
      <c r="D1713" t="s">
        <v>6</v>
      </c>
      <c r="E1713" t="s">
        <v>9</v>
      </c>
      <c r="F1713">
        <v>7</v>
      </c>
      <c r="G1713">
        <v>1</v>
      </c>
      <c r="H1713">
        <v>28.63</v>
      </c>
      <c r="I1713">
        <v>36.1</v>
      </c>
      <c r="J1713">
        <v>273</v>
      </c>
      <c r="N1713" t="s">
        <v>28</v>
      </c>
    </row>
    <row r="1714" spans="1:14" customFormat="1" x14ac:dyDescent="0.2">
      <c r="A1714">
        <v>8</v>
      </c>
      <c r="B1714">
        <v>1</v>
      </c>
      <c r="C1714" s="1">
        <v>43342</v>
      </c>
      <c r="D1714" t="s">
        <v>6</v>
      </c>
      <c r="E1714" t="s">
        <v>9</v>
      </c>
      <c r="F1714">
        <v>8</v>
      </c>
      <c r="G1714">
        <v>1</v>
      </c>
      <c r="H1714">
        <v>22.72</v>
      </c>
      <c r="I1714">
        <v>36</v>
      </c>
      <c r="J1714">
        <v>140</v>
      </c>
      <c r="N1714" t="s">
        <v>28</v>
      </c>
    </row>
    <row r="1715" spans="1:14" customFormat="1" x14ac:dyDescent="0.2">
      <c r="A1715">
        <v>9</v>
      </c>
      <c r="B1715">
        <v>1</v>
      </c>
      <c r="C1715" s="1">
        <v>43342</v>
      </c>
      <c r="D1715" t="s">
        <v>6</v>
      </c>
      <c r="E1715" t="s">
        <v>8</v>
      </c>
      <c r="F1715">
        <v>1</v>
      </c>
      <c r="G1715">
        <v>1</v>
      </c>
      <c r="H1715">
        <v>26.51</v>
      </c>
      <c r="I1715">
        <v>35.9</v>
      </c>
      <c r="J1715">
        <v>178</v>
      </c>
      <c r="N1715" t="s">
        <v>28</v>
      </c>
    </row>
    <row r="1716" spans="1:14" customFormat="1" x14ac:dyDescent="0.2">
      <c r="A1716">
        <v>10</v>
      </c>
      <c r="B1716">
        <v>1</v>
      </c>
      <c r="C1716" s="1">
        <v>43342</v>
      </c>
      <c r="D1716" t="s">
        <v>6</v>
      </c>
      <c r="E1716" t="s">
        <v>8</v>
      </c>
      <c r="F1716">
        <v>2</v>
      </c>
      <c r="G1716">
        <v>1</v>
      </c>
      <c r="H1716">
        <v>25.01</v>
      </c>
      <c r="I1716">
        <v>36</v>
      </c>
      <c r="J1716">
        <v>153</v>
      </c>
      <c r="N1716" t="s">
        <v>28</v>
      </c>
    </row>
    <row r="1717" spans="1:14" customFormat="1" x14ac:dyDescent="0.2">
      <c r="A1717">
        <v>11</v>
      </c>
      <c r="B1717">
        <v>1</v>
      </c>
      <c r="C1717" s="1">
        <v>43342</v>
      </c>
      <c r="D1717" t="s">
        <v>6</v>
      </c>
      <c r="E1717" t="s">
        <v>8</v>
      </c>
      <c r="F1717">
        <v>3</v>
      </c>
      <c r="G1717">
        <v>1</v>
      </c>
      <c r="H1717">
        <v>26.4</v>
      </c>
      <c r="I1717">
        <v>35.5</v>
      </c>
      <c r="J1717">
        <v>161</v>
      </c>
      <c r="N1717" t="s">
        <v>28</v>
      </c>
    </row>
    <row r="1718" spans="1:14" customFormat="1" x14ac:dyDescent="0.2">
      <c r="A1718">
        <v>12</v>
      </c>
      <c r="B1718">
        <v>1</v>
      </c>
      <c r="C1718" s="1">
        <v>43342</v>
      </c>
      <c r="D1718" t="s">
        <v>6</v>
      </c>
      <c r="E1718" t="s">
        <v>8</v>
      </c>
      <c r="F1718">
        <v>4</v>
      </c>
      <c r="G1718">
        <v>1</v>
      </c>
      <c r="H1718">
        <v>19.920000000000002</v>
      </c>
      <c r="I1718">
        <v>35.700000000000003</v>
      </c>
      <c r="J1718">
        <v>126</v>
      </c>
      <c r="N1718" t="s">
        <v>28</v>
      </c>
    </row>
    <row r="1719" spans="1:14" customFormat="1" x14ac:dyDescent="0.2">
      <c r="A1719">
        <v>13</v>
      </c>
      <c r="B1719">
        <v>1</v>
      </c>
      <c r="C1719" s="1">
        <v>43342</v>
      </c>
      <c r="D1719" t="s">
        <v>6</v>
      </c>
      <c r="E1719" t="s">
        <v>8</v>
      </c>
      <c r="F1719">
        <v>5</v>
      </c>
      <c r="G1719">
        <v>1</v>
      </c>
      <c r="H1719">
        <v>26.91</v>
      </c>
      <c r="I1719">
        <v>36.200000000000003</v>
      </c>
      <c r="J1719">
        <v>149</v>
      </c>
      <c r="N1719" t="s">
        <v>28</v>
      </c>
    </row>
    <row r="1720" spans="1:14" customFormat="1" x14ac:dyDescent="0.2">
      <c r="A1720">
        <v>14</v>
      </c>
      <c r="B1720">
        <v>1</v>
      </c>
      <c r="C1720" s="1">
        <v>43342</v>
      </c>
      <c r="D1720" t="s">
        <v>6</v>
      </c>
      <c r="E1720" t="s">
        <v>8</v>
      </c>
      <c r="F1720">
        <v>6</v>
      </c>
      <c r="G1720">
        <v>1</v>
      </c>
      <c r="H1720">
        <v>23.99</v>
      </c>
      <c r="I1720">
        <v>36.9</v>
      </c>
      <c r="J1720">
        <v>170</v>
      </c>
      <c r="N1720" t="s">
        <v>28</v>
      </c>
    </row>
    <row r="1721" spans="1:14" customFormat="1" x14ac:dyDescent="0.2">
      <c r="A1721">
        <v>15</v>
      </c>
      <c r="B1721">
        <v>1</v>
      </c>
      <c r="C1721" s="1">
        <v>43342</v>
      </c>
      <c r="D1721" t="s">
        <v>6</v>
      </c>
      <c r="E1721" t="s">
        <v>8</v>
      </c>
      <c r="F1721">
        <v>7</v>
      </c>
      <c r="G1721">
        <v>1</v>
      </c>
      <c r="H1721">
        <v>26.82</v>
      </c>
      <c r="I1721">
        <v>35.700000000000003</v>
      </c>
      <c r="J1721">
        <v>170</v>
      </c>
      <c r="N1721" t="s">
        <v>28</v>
      </c>
    </row>
    <row r="1722" spans="1:14" customFormat="1" x14ac:dyDescent="0.2">
      <c r="A1722">
        <v>2</v>
      </c>
      <c r="B1722">
        <v>1</v>
      </c>
      <c r="C1722" s="1">
        <v>43356</v>
      </c>
      <c r="D1722" t="s">
        <v>7</v>
      </c>
      <c r="E1722" t="s">
        <v>9</v>
      </c>
      <c r="F1722">
        <v>1</v>
      </c>
      <c r="G1722">
        <v>2</v>
      </c>
      <c r="H1722">
        <v>26.37</v>
      </c>
      <c r="I1722">
        <v>37.299999999999997</v>
      </c>
      <c r="J1722">
        <v>135</v>
      </c>
      <c r="N1722" t="s">
        <v>25</v>
      </c>
    </row>
    <row r="1723" spans="1:14" customFormat="1" x14ac:dyDescent="0.2">
      <c r="A1723">
        <v>3</v>
      </c>
      <c r="B1723">
        <v>1</v>
      </c>
      <c r="C1723" s="1">
        <v>43356</v>
      </c>
      <c r="D1723" t="s">
        <v>7</v>
      </c>
      <c r="E1723" t="s">
        <v>9</v>
      </c>
      <c r="F1723">
        <v>1</v>
      </c>
      <c r="G1723">
        <v>3</v>
      </c>
      <c r="H1723">
        <v>23.19</v>
      </c>
      <c r="I1723">
        <v>37.200000000000003</v>
      </c>
      <c r="J1723">
        <v>158</v>
      </c>
      <c r="N1723" t="s">
        <v>25</v>
      </c>
    </row>
    <row r="1724" spans="1:14" customFormat="1" x14ac:dyDescent="0.2">
      <c r="A1724">
        <v>4</v>
      </c>
      <c r="B1724">
        <v>1</v>
      </c>
      <c r="C1724" s="1">
        <v>43356</v>
      </c>
      <c r="D1724" t="s">
        <v>7</v>
      </c>
      <c r="E1724" t="s">
        <v>9</v>
      </c>
      <c r="F1724">
        <v>1</v>
      </c>
      <c r="G1724">
        <v>4</v>
      </c>
      <c r="H1724">
        <v>21.59</v>
      </c>
      <c r="I1724">
        <v>37.5</v>
      </c>
      <c r="J1724">
        <v>153</v>
      </c>
      <c r="N1724" t="s">
        <v>25</v>
      </c>
    </row>
    <row r="1725" spans="1:14" customFormat="1" x14ac:dyDescent="0.2">
      <c r="A1725">
        <v>8</v>
      </c>
      <c r="B1725">
        <v>1</v>
      </c>
      <c r="C1725" s="1">
        <v>43356</v>
      </c>
      <c r="D1725" t="s">
        <v>7</v>
      </c>
      <c r="E1725" t="s">
        <v>9</v>
      </c>
      <c r="F1725">
        <v>2</v>
      </c>
      <c r="G1725">
        <v>3</v>
      </c>
      <c r="H1725">
        <v>30.08</v>
      </c>
      <c r="I1725">
        <v>37</v>
      </c>
      <c r="J1725">
        <v>164</v>
      </c>
      <c r="N1725" t="s">
        <v>25</v>
      </c>
    </row>
    <row r="1726" spans="1:14" customFormat="1" x14ac:dyDescent="0.2">
      <c r="A1726">
        <v>9</v>
      </c>
      <c r="B1726">
        <v>1</v>
      </c>
      <c r="C1726" s="1">
        <v>43356</v>
      </c>
      <c r="D1726" t="s">
        <v>7</v>
      </c>
      <c r="E1726" t="s">
        <v>9</v>
      </c>
      <c r="F1726">
        <v>2</v>
      </c>
      <c r="G1726">
        <v>4</v>
      </c>
      <c r="H1726">
        <v>26.77</v>
      </c>
      <c r="I1726">
        <v>36.200000000000003</v>
      </c>
      <c r="J1726">
        <v>114</v>
      </c>
      <c r="N1726" t="s">
        <v>25</v>
      </c>
    </row>
    <row r="1727" spans="1:14" customFormat="1" x14ac:dyDescent="0.2">
      <c r="A1727">
        <v>10</v>
      </c>
      <c r="B1727">
        <v>1</v>
      </c>
      <c r="C1727" s="1">
        <v>43356</v>
      </c>
      <c r="D1727" t="s">
        <v>7</v>
      </c>
      <c r="E1727" t="s">
        <v>9</v>
      </c>
      <c r="F1727">
        <v>2</v>
      </c>
      <c r="G1727">
        <v>5</v>
      </c>
      <c r="H1727">
        <v>24.4</v>
      </c>
      <c r="I1727">
        <v>36</v>
      </c>
      <c r="J1727">
        <v>155</v>
      </c>
      <c r="N1727" t="s">
        <v>25</v>
      </c>
    </row>
    <row r="1728" spans="1:14" customFormat="1" x14ac:dyDescent="0.2">
      <c r="A1728">
        <v>11</v>
      </c>
      <c r="B1728">
        <v>1</v>
      </c>
      <c r="C1728" s="1">
        <v>43356</v>
      </c>
      <c r="D1728" t="s">
        <v>7</v>
      </c>
      <c r="E1728" t="s">
        <v>9</v>
      </c>
      <c r="F1728">
        <v>3</v>
      </c>
      <c r="G1728">
        <v>1</v>
      </c>
      <c r="H1728">
        <v>28.96</v>
      </c>
      <c r="I1728">
        <v>37.1</v>
      </c>
      <c r="J1728">
        <v>180</v>
      </c>
      <c r="N1728" t="s">
        <v>25</v>
      </c>
    </row>
    <row r="1729" spans="1:14" customFormat="1" x14ac:dyDescent="0.2">
      <c r="A1729">
        <v>12</v>
      </c>
      <c r="B1729">
        <v>1</v>
      </c>
      <c r="C1729" s="1">
        <v>43356</v>
      </c>
      <c r="D1729" t="s">
        <v>7</v>
      </c>
      <c r="E1729" t="s">
        <v>9</v>
      </c>
      <c r="F1729">
        <v>3</v>
      </c>
      <c r="G1729">
        <v>2</v>
      </c>
      <c r="H1729">
        <v>27.09</v>
      </c>
      <c r="I1729">
        <v>37.200000000000003</v>
      </c>
      <c r="J1729">
        <v>157</v>
      </c>
      <c r="N1729" t="s">
        <v>25</v>
      </c>
    </row>
    <row r="1730" spans="1:14" customFormat="1" x14ac:dyDescent="0.2">
      <c r="A1730">
        <v>14</v>
      </c>
      <c r="B1730">
        <v>1</v>
      </c>
      <c r="C1730" s="1">
        <v>43356</v>
      </c>
      <c r="D1730" t="s">
        <v>7</v>
      </c>
      <c r="E1730" t="s">
        <v>9</v>
      </c>
      <c r="F1730">
        <v>3</v>
      </c>
      <c r="G1730">
        <v>4</v>
      </c>
      <c r="H1730">
        <v>25.36</v>
      </c>
      <c r="I1730">
        <v>37.1</v>
      </c>
      <c r="J1730">
        <v>148</v>
      </c>
      <c r="N1730" t="s">
        <v>25</v>
      </c>
    </row>
    <row r="1731" spans="1:14" customFormat="1" x14ac:dyDescent="0.2">
      <c r="A1731">
        <v>15</v>
      </c>
      <c r="B1731">
        <v>1</v>
      </c>
      <c r="C1731" s="1">
        <v>43356</v>
      </c>
      <c r="D1731" t="s">
        <v>7</v>
      </c>
      <c r="E1731" t="s">
        <v>9</v>
      </c>
      <c r="F1731">
        <v>3</v>
      </c>
      <c r="G1731">
        <v>5</v>
      </c>
      <c r="H1731">
        <v>25.81</v>
      </c>
      <c r="I1731">
        <v>37</v>
      </c>
      <c r="J1731">
        <v>130</v>
      </c>
      <c r="N1731" t="s">
        <v>25</v>
      </c>
    </row>
    <row r="1732" spans="1:14" customFormat="1" x14ac:dyDescent="0.2">
      <c r="A1732">
        <v>16</v>
      </c>
      <c r="B1732">
        <v>1</v>
      </c>
      <c r="C1732" s="1">
        <v>43356</v>
      </c>
      <c r="D1732" t="s">
        <v>7</v>
      </c>
      <c r="E1732" t="s">
        <v>9</v>
      </c>
      <c r="F1732">
        <v>4</v>
      </c>
      <c r="G1732">
        <v>1</v>
      </c>
      <c r="H1732">
        <v>23.98</v>
      </c>
      <c r="I1732">
        <v>37.9</v>
      </c>
      <c r="J1732">
        <v>182</v>
      </c>
      <c r="N1732" t="s">
        <v>25</v>
      </c>
    </row>
    <row r="1733" spans="1:14" customFormat="1" x14ac:dyDescent="0.2">
      <c r="A1733">
        <v>17</v>
      </c>
      <c r="B1733">
        <v>1</v>
      </c>
      <c r="C1733" s="1">
        <v>43356</v>
      </c>
      <c r="D1733" t="s">
        <v>7</v>
      </c>
      <c r="E1733" t="s">
        <v>9</v>
      </c>
      <c r="F1733">
        <v>4</v>
      </c>
      <c r="G1733">
        <v>2</v>
      </c>
      <c r="H1733">
        <v>25.09</v>
      </c>
      <c r="I1733">
        <v>37.200000000000003</v>
      </c>
      <c r="J1733">
        <v>140</v>
      </c>
      <c r="N1733" t="s">
        <v>25</v>
      </c>
    </row>
    <row r="1734" spans="1:14" customFormat="1" x14ac:dyDescent="0.2">
      <c r="A1734">
        <v>18</v>
      </c>
      <c r="B1734">
        <v>1</v>
      </c>
      <c r="C1734" s="1">
        <v>43356</v>
      </c>
      <c r="D1734" t="s">
        <v>7</v>
      </c>
      <c r="E1734" t="s">
        <v>9</v>
      </c>
      <c r="F1734">
        <v>4</v>
      </c>
      <c r="G1734">
        <v>3</v>
      </c>
      <c r="H1734">
        <v>29.87</v>
      </c>
      <c r="I1734">
        <v>37.1</v>
      </c>
      <c r="J1734">
        <v>165</v>
      </c>
      <c r="N1734" t="s">
        <v>25</v>
      </c>
    </row>
    <row r="1735" spans="1:14" customFormat="1" x14ac:dyDescent="0.2">
      <c r="A1735">
        <v>20</v>
      </c>
      <c r="B1735">
        <v>1</v>
      </c>
      <c r="C1735" s="1">
        <v>43356</v>
      </c>
      <c r="D1735" t="s">
        <v>7</v>
      </c>
      <c r="E1735" t="s">
        <v>9</v>
      </c>
      <c r="F1735">
        <v>4</v>
      </c>
      <c r="G1735">
        <v>5</v>
      </c>
      <c r="H1735">
        <v>28.6</v>
      </c>
      <c r="I1735">
        <v>36.9</v>
      </c>
      <c r="J1735">
        <v>147</v>
      </c>
      <c r="N1735" t="s">
        <v>25</v>
      </c>
    </row>
    <row r="1736" spans="1:14" customFormat="1" x14ac:dyDescent="0.2">
      <c r="A1736">
        <v>26</v>
      </c>
      <c r="B1736">
        <v>1</v>
      </c>
      <c r="C1736" s="1">
        <v>43356</v>
      </c>
      <c r="D1736" t="s">
        <v>7</v>
      </c>
      <c r="E1736" t="s">
        <v>8</v>
      </c>
      <c r="F1736">
        <v>2</v>
      </c>
      <c r="G1736">
        <v>1</v>
      </c>
      <c r="H1736">
        <v>20.260000000000002</v>
      </c>
      <c r="I1736">
        <v>37.200000000000003</v>
      </c>
      <c r="J1736">
        <v>168</v>
      </c>
      <c r="N1736" t="s">
        <v>25</v>
      </c>
    </row>
    <row r="1737" spans="1:14" customFormat="1" x14ac:dyDescent="0.2">
      <c r="A1737">
        <v>27</v>
      </c>
      <c r="B1737">
        <v>1</v>
      </c>
      <c r="C1737" s="1">
        <v>43356</v>
      </c>
      <c r="D1737" t="s">
        <v>7</v>
      </c>
      <c r="E1737" t="s">
        <v>8</v>
      </c>
      <c r="F1737">
        <v>2</v>
      </c>
      <c r="G1737">
        <v>2</v>
      </c>
      <c r="H1737">
        <v>24.06</v>
      </c>
      <c r="I1737">
        <v>36.6</v>
      </c>
      <c r="J1737">
        <v>146</v>
      </c>
      <c r="N1737" t="s">
        <v>25</v>
      </c>
    </row>
    <row r="1738" spans="1:14" customFormat="1" x14ac:dyDescent="0.2">
      <c r="A1738">
        <v>23</v>
      </c>
      <c r="B1738">
        <v>1</v>
      </c>
      <c r="C1738" s="1">
        <v>43356</v>
      </c>
      <c r="D1738" t="s">
        <v>7</v>
      </c>
      <c r="E1738" t="s">
        <v>8</v>
      </c>
      <c r="F1738">
        <v>1</v>
      </c>
      <c r="G1738">
        <v>3</v>
      </c>
      <c r="H1738">
        <v>21.56</v>
      </c>
      <c r="I1738">
        <v>37</v>
      </c>
      <c r="J1738">
        <v>161</v>
      </c>
      <c r="N1738" t="s">
        <v>25</v>
      </c>
    </row>
    <row r="1739" spans="1:14" customFormat="1" x14ac:dyDescent="0.2">
      <c r="A1739">
        <v>24</v>
      </c>
      <c r="B1739">
        <v>1</v>
      </c>
      <c r="C1739" s="1">
        <v>43356</v>
      </c>
      <c r="D1739" t="s">
        <v>7</v>
      </c>
      <c r="E1739" t="s">
        <v>8</v>
      </c>
      <c r="F1739">
        <v>1</v>
      </c>
      <c r="G1739">
        <v>4</v>
      </c>
      <c r="H1739">
        <v>24.54</v>
      </c>
      <c r="I1739">
        <v>36.200000000000003</v>
      </c>
      <c r="J1739">
        <v>170</v>
      </c>
      <c r="N1739" t="s">
        <v>25</v>
      </c>
    </row>
    <row r="1740" spans="1:14" customFormat="1" x14ac:dyDescent="0.2">
      <c r="A1740">
        <v>25</v>
      </c>
      <c r="B1740">
        <v>1</v>
      </c>
      <c r="C1740" s="1">
        <v>43356</v>
      </c>
      <c r="D1740" t="s">
        <v>7</v>
      </c>
      <c r="E1740" t="s">
        <v>8</v>
      </c>
      <c r="F1740">
        <v>1</v>
      </c>
      <c r="G1740">
        <v>5</v>
      </c>
      <c r="H1740">
        <v>21.84</v>
      </c>
      <c r="I1740">
        <v>36.200000000000003</v>
      </c>
      <c r="J1740">
        <v>135</v>
      </c>
      <c r="N1740" t="s">
        <v>25</v>
      </c>
    </row>
    <row r="1741" spans="1:14" customFormat="1" x14ac:dyDescent="0.2">
      <c r="A1741">
        <v>1</v>
      </c>
      <c r="B1741">
        <v>2</v>
      </c>
      <c r="C1741" s="1">
        <v>43356</v>
      </c>
      <c r="D1741" t="s">
        <v>7</v>
      </c>
      <c r="E1741" t="s">
        <v>9</v>
      </c>
      <c r="F1741">
        <v>1</v>
      </c>
      <c r="G1741">
        <v>1</v>
      </c>
      <c r="H1741">
        <v>25.58</v>
      </c>
      <c r="I1741">
        <v>37.6</v>
      </c>
      <c r="J1741">
        <v>179</v>
      </c>
      <c r="N1741" t="s">
        <v>25</v>
      </c>
    </row>
    <row r="1742" spans="1:14" customFormat="1" x14ac:dyDescent="0.2">
      <c r="A1742">
        <v>2</v>
      </c>
      <c r="B1742">
        <v>2</v>
      </c>
      <c r="C1742" s="1">
        <v>43356</v>
      </c>
      <c r="D1742" t="s">
        <v>7</v>
      </c>
      <c r="E1742" t="s">
        <v>9</v>
      </c>
      <c r="F1742">
        <v>1</v>
      </c>
      <c r="G1742">
        <v>2</v>
      </c>
      <c r="H1742">
        <v>31.28</v>
      </c>
      <c r="I1742">
        <v>37.6</v>
      </c>
      <c r="J1742">
        <v>183</v>
      </c>
      <c r="N1742" t="s">
        <v>25</v>
      </c>
    </row>
    <row r="1743" spans="1:14" customFormat="1" x14ac:dyDescent="0.2">
      <c r="A1743">
        <v>3</v>
      </c>
      <c r="B1743">
        <v>2</v>
      </c>
      <c r="C1743" s="1">
        <v>43356</v>
      </c>
      <c r="D1743" t="s">
        <v>7</v>
      </c>
      <c r="E1743" t="s">
        <v>9</v>
      </c>
      <c r="F1743">
        <v>1</v>
      </c>
      <c r="G1743">
        <v>3</v>
      </c>
      <c r="H1743">
        <v>26.29</v>
      </c>
      <c r="I1743">
        <v>37.200000000000003</v>
      </c>
      <c r="J1743">
        <v>190</v>
      </c>
      <c r="N1743" t="s">
        <v>25</v>
      </c>
    </row>
    <row r="1744" spans="1:14" customFormat="1" x14ac:dyDescent="0.2">
      <c r="A1744">
        <v>4</v>
      </c>
      <c r="B1744">
        <v>2</v>
      </c>
      <c r="C1744" s="1">
        <v>43356</v>
      </c>
      <c r="D1744" t="s">
        <v>7</v>
      </c>
      <c r="E1744" t="s">
        <v>9</v>
      </c>
      <c r="F1744">
        <v>1</v>
      </c>
      <c r="G1744">
        <v>4</v>
      </c>
      <c r="H1744">
        <v>36.32</v>
      </c>
      <c r="I1744">
        <v>37.1</v>
      </c>
      <c r="J1744">
        <v>178</v>
      </c>
      <c r="N1744" t="s">
        <v>25</v>
      </c>
    </row>
    <row r="1745" spans="1:14" customFormat="1" x14ac:dyDescent="0.2">
      <c r="A1745">
        <v>5</v>
      </c>
      <c r="B1745">
        <v>2</v>
      </c>
      <c r="C1745" s="1">
        <v>43356</v>
      </c>
      <c r="D1745" t="s">
        <v>7</v>
      </c>
      <c r="E1745" t="s">
        <v>9</v>
      </c>
      <c r="F1745">
        <v>1</v>
      </c>
      <c r="G1745">
        <v>5</v>
      </c>
      <c r="H1745">
        <v>21.23</v>
      </c>
      <c r="I1745">
        <v>37</v>
      </c>
      <c r="J1745">
        <v>179</v>
      </c>
      <c r="N1745" t="s">
        <v>25</v>
      </c>
    </row>
    <row r="1746" spans="1:14" customFormat="1" x14ac:dyDescent="0.2">
      <c r="A1746">
        <v>6</v>
      </c>
      <c r="B1746">
        <v>2</v>
      </c>
      <c r="C1746" s="1">
        <v>43356</v>
      </c>
      <c r="D1746" t="s">
        <v>7</v>
      </c>
      <c r="E1746" t="s">
        <v>9</v>
      </c>
      <c r="F1746">
        <v>2</v>
      </c>
      <c r="G1746">
        <v>1</v>
      </c>
      <c r="H1746">
        <v>21.48</v>
      </c>
      <c r="I1746">
        <v>36.9</v>
      </c>
      <c r="J1746">
        <v>111</v>
      </c>
      <c r="N1746" t="s">
        <v>25</v>
      </c>
    </row>
    <row r="1747" spans="1:14" customFormat="1" x14ac:dyDescent="0.2">
      <c r="A1747">
        <v>7</v>
      </c>
      <c r="B1747">
        <v>2</v>
      </c>
      <c r="C1747" s="1">
        <v>43356</v>
      </c>
      <c r="D1747" t="s">
        <v>7</v>
      </c>
      <c r="E1747" t="s">
        <v>9</v>
      </c>
      <c r="F1747">
        <v>2</v>
      </c>
      <c r="G1747">
        <v>2</v>
      </c>
      <c r="H1747">
        <v>27.36</v>
      </c>
      <c r="I1747">
        <v>37.6</v>
      </c>
      <c r="J1747">
        <v>165</v>
      </c>
      <c r="N1747" t="s">
        <v>25</v>
      </c>
    </row>
    <row r="1748" spans="1:14" customFormat="1" x14ac:dyDescent="0.2">
      <c r="A1748">
        <v>8</v>
      </c>
      <c r="B1748">
        <v>2</v>
      </c>
      <c r="C1748" s="1">
        <v>43356</v>
      </c>
      <c r="D1748" t="s">
        <v>7</v>
      </c>
      <c r="E1748" t="s">
        <v>9</v>
      </c>
      <c r="F1748">
        <v>2</v>
      </c>
      <c r="G1748">
        <v>3</v>
      </c>
      <c r="H1748">
        <v>29.26</v>
      </c>
      <c r="I1748">
        <v>37.200000000000003</v>
      </c>
      <c r="J1748">
        <v>141</v>
      </c>
      <c r="N1748" t="s">
        <v>25</v>
      </c>
    </row>
    <row r="1749" spans="1:14" customFormat="1" x14ac:dyDescent="0.2">
      <c r="A1749">
        <v>9</v>
      </c>
      <c r="B1749">
        <v>2</v>
      </c>
      <c r="C1749" s="1">
        <v>43356</v>
      </c>
      <c r="D1749" t="s">
        <v>7</v>
      </c>
      <c r="E1749" t="s">
        <v>9</v>
      </c>
      <c r="F1749">
        <v>2</v>
      </c>
      <c r="G1749">
        <v>4</v>
      </c>
      <c r="H1749">
        <v>19.899999999999999</v>
      </c>
      <c r="I1749">
        <v>36.799999999999997</v>
      </c>
      <c r="J1749">
        <v>103</v>
      </c>
      <c r="N1749" t="s">
        <v>25</v>
      </c>
    </row>
    <row r="1750" spans="1:14" customFormat="1" x14ac:dyDescent="0.2">
      <c r="A1750">
        <v>10</v>
      </c>
      <c r="B1750">
        <v>2</v>
      </c>
      <c r="C1750" s="1">
        <v>43356</v>
      </c>
      <c r="D1750" t="s">
        <v>7</v>
      </c>
      <c r="E1750" t="s">
        <v>9</v>
      </c>
      <c r="F1750">
        <v>2</v>
      </c>
      <c r="G1750">
        <v>5</v>
      </c>
      <c r="H1750">
        <v>31.66</v>
      </c>
      <c r="I1750">
        <v>37.299999999999997</v>
      </c>
      <c r="J1750">
        <v>188</v>
      </c>
      <c r="N1750" t="s">
        <v>25</v>
      </c>
    </row>
    <row r="1751" spans="1:14" customFormat="1" x14ac:dyDescent="0.2">
      <c r="A1751">
        <v>11</v>
      </c>
      <c r="B1751">
        <v>2</v>
      </c>
      <c r="C1751" s="1">
        <v>43356</v>
      </c>
      <c r="D1751" t="s">
        <v>7</v>
      </c>
      <c r="E1751" t="s">
        <v>9</v>
      </c>
      <c r="F1751">
        <v>3</v>
      </c>
      <c r="G1751">
        <v>1</v>
      </c>
      <c r="H1751">
        <v>20.46</v>
      </c>
      <c r="I1751">
        <v>36.9</v>
      </c>
      <c r="J1751">
        <v>121</v>
      </c>
      <c r="N1751" t="s">
        <v>25</v>
      </c>
    </row>
    <row r="1752" spans="1:14" customFormat="1" x14ac:dyDescent="0.2">
      <c r="A1752">
        <v>12</v>
      </c>
      <c r="B1752">
        <v>2</v>
      </c>
      <c r="C1752" s="1">
        <v>43356</v>
      </c>
      <c r="D1752" t="s">
        <v>7</v>
      </c>
      <c r="E1752" t="s">
        <v>9</v>
      </c>
      <c r="F1752">
        <v>3</v>
      </c>
      <c r="G1752">
        <v>2</v>
      </c>
      <c r="H1752">
        <v>22.96</v>
      </c>
      <c r="I1752">
        <v>36.9</v>
      </c>
      <c r="J1752">
        <v>152</v>
      </c>
      <c r="N1752" t="s">
        <v>25</v>
      </c>
    </row>
    <row r="1753" spans="1:14" customFormat="1" x14ac:dyDescent="0.2">
      <c r="A1753">
        <v>13</v>
      </c>
      <c r="B1753">
        <v>2</v>
      </c>
      <c r="C1753" s="1">
        <v>43356</v>
      </c>
      <c r="D1753" t="s">
        <v>7</v>
      </c>
      <c r="E1753" t="s">
        <v>9</v>
      </c>
      <c r="F1753">
        <v>3</v>
      </c>
      <c r="G1753">
        <v>3</v>
      </c>
      <c r="H1753">
        <v>29.21</v>
      </c>
      <c r="I1753">
        <v>37.299999999999997</v>
      </c>
      <c r="J1753">
        <v>202</v>
      </c>
      <c r="N1753" t="s">
        <v>25</v>
      </c>
    </row>
    <row r="1754" spans="1:14" customFormat="1" x14ac:dyDescent="0.2">
      <c r="A1754">
        <v>14</v>
      </c>
      <c r="B1754">
        <v>2</v>
      </c>
      <c r="C1754" s="1">
        <v>43356</v>
      </c>
      <c r="D1754" t="s">
        <v>7</v>
      </c>
      <c r="E1754" t="s">
        <v>9</v>
      </c>
      <c r="F1754">
        <v>3</v>
      </c>
      <c r="G1754">
        <v>4</v>
      </c>
      <c r="H1754">
        <v>31.65</v>
      </c>
      <c r="I1754">
        <v>37.200000000000003</v>
      </c>
      <c r="J1754">
        <v>176</v>
      </c>
      <c r="N1754" t="s">
        <v>25</v>
      </c>
    </row>
    <row r="1755" spans="1:14" customFormat="1" x14ac:dyDescent="0.2">
      <c r="A1755">
        <v>15</v>
      </c>
      <c r="B1755">
        <v>2</v>
      </c>
      <c r="C1755" s="1">
        <v>43356</v>
      </c>
      <c r="D1755" t="s">
        <v>7</v>
      </c>
      <c r="E1755" t="s">
        <v>9</v>
      </c>
      <c r="F1755">
        <v>3</v>
      </c>
      <c r="G1755">
        <v>5</v>
      </c>
      <c r="H1755">
        <v>24.58</v>
      </c>
      <c r="I1755">
        <v>37.299999999999997</v>
      </c>
      <c r="J1755">
        <v>153</v>
      </c>
      <c r="N1755" t="s">
        <v>25</v>
      </c>
    </row>
    <row r="1756" spans="1:14" customFormat="1" x14ac:dyDescent="0.2">
      <c r="A1756">
        <v>16</v>
      </c>
      <c r="B1756">
        <v>2</v>
      </c>
      <c r="C1756" s="1">
        <v>43356</v>
      </c>
      <c r="D1756" t="s">
        <v>7</v>
      </c>
      <c r="E1756" t="s">
        <v>9</v>
      </c>
      <c r="F1756">
        <v>4</v>
      </c>
      <c r="G1756">
        <v>1</v>
      </c>
      <c r="H1756">
        <v>24.68</v>
      </c>
      <c r="I1756">
        <v>37.299999999999997</v>
      </c>
      <c r="J1756">
        <v>153</v>
      </c>
      <c r="N1756" t="s">
        <v>25</v>
      </c>
    </row>
    <row r="1757" spans="1:14" customFormat="1" x14ac:dyDescent="0.2">
      <c r="A1757">
        <v>17</v>
      </c>
      <c r="B1757">
        <v>2</v>
      </c>
      <c r="C1757" s="1">
        <v>43356</v>
      </c>
      <c r="D1757" t="s">
        <v>7</v>
      </c>
      <c r="E1757" t="s">
        <v>9</v>
      </c>
      <c r="F1757">
        <v>4</v>
      </c>
      <c r="G1757">
        <v>2</v>
      </c>
      <c r="H1757">
        <v>24.51</v>
      </c>
      <c r="I1757">
        <v>37.6</v>
      </c>
      <c r="J1757">
        <v>180</v>
      </c>
      <c r="N1757" t="s">
        <v>25</v>
      </c>
    </row>
    <row r="1758" spans="1:14" customFormat="1" x14ac:dyDescent="0.2">
      <c r="A1758">
        <v>18</v>
      </c>
      <c r="B1758">
        <v>2</v>
      </c>
      <c r="C1758" s="1">
        <v>43356</v>
      </c>
      <c r="D1758" t="s">
        <v>7</v>
      </c>
      <c r="E1758" t="s">
        <v>9</v>
      </c>
      <c r="F1758">
        <v>4</v>
      </c>
      <c r="G1758">
        <v>3</v>
      </c>
      <c r="H1758">
        <v>34.159999999999997</v>
      </c>
      <c r="I1758">
        <v>37.6</v>
      </c>
      <c r="J1758">
        <v>204</v>
      </c>
      <c r="N1758" t="s">
        <v>25</v>
      </c>
    </row>
    <row r="1759" spans="1:14" customFormat="1" x14ac:dyDescent="0.2">
      <c r="A1759">
        <v>19</v>
      </c>
      <c r="B1759">
        <v>2</v>
      </c>
      <c r="C1759" s="1">
        <v>43356</v>
      </c>
      <c r="D1759" t="s">
        <v>7</v>
      </c>
      <c r="E1759" t="s">
        <v>9</v>
      </c>
      <c r="F1759">
        <v>4</v>
      </c>
      <c r="G1759">
        <v>4</v>
      </c>
      <c r="H1759">
        <v>23.98</v>
      </c>
      <c r="I1759">
        <v>36.5</v>
      </c>
      <c r="J1759">
        <v>123</v>
      </c>
      <c r="N1759" t="s">
        <v>25</v>
      </c>
    </row>
    <row r="1760" spans="1:14" customFormat="1" x14ac:dyDescent="0.2">
      <c r="A1760">
        <v>20</v>
      </c>
      <c r="B1760">
        <v>2</v>
      </c>
      <c r="C1760" s="1">
        <v>43356</v>
      </c>
      <c r="D1760" t="s">
        <v>7</v>
      </c>
      <c r="E1760" t="s">
        <v>9</v>
      </c>
      <c r="F1760">
        <v>4</v>
      </c>
      <c r="G1760">
        <v>5</v>
      </c>
      <c r="H1760">
        <v>23.67</v>
      </c>
      <c r="I1760">
        <v>37.299999999999997</v>
      </c>
      <c r="J1760">
        <v>159</v>
      </c>
      <c r="N1760" t="s">
        <v>25</v>
      </c>
    </row>
    <row r="1761" spans="1:14" customFormat="1" x14ac:dyDescent="0.2">
      <c r="A1761">
        <v>21</v>
      </c>
      <c r="B1761">
        <v>2</v>
      </c>
      <c r="C1761" s="1">
        <v>43356</v>
      </c>
      <c r="D1761" t="s">
        <v>7</v>
      </c>
      <c r="E1761" t="s">
        <v>8</v>
      </c>
      <c r="F1761">
        <v>1</v>
      </c>
      <c r="G1761">
        <v>1</v>
      </c>
      <c r="H1761">
        <v>23.51</v>
      </c>
      <c r="I1761">
        <v>35.799999999999997</v>
      </c>
      <c r="J1761">
        <v>113</v>
      </c>
      <c r="N1761" t="s">
        <v>25</v>
      </c>
    </row>
    <row r="1762" spans="1:14" customFormat="1" x14ac:dyDescent="0.2">
      <c r="A1762">
        <v>22</v>
      </c>
      <c r="B1762">
        <v>2</v>
      </c>
      <c r="C1762" s="1">
        <v>43356</v>
      </c>
      <c r="D1762" t="s">
        <v>7</v>
      </c>
      <c r="E1762" t="s">
        <v>8</v>
      </c>
      <c r="F1762">
        <v>1</v>
      </c>
      <c r="G1762">
        <v>2</v>
      </c>
      <c r="H1762">
        <v>20.76</v>
      </c>
      <c r="I1762">
        <v>37.200000000000003</v>
      </c>
      <c r="J1762">
        <v>142</v>
      </c>
      <c r="N1762" t="s">
        <v>25</v>
      </c>
    </row>
    <row r="1763" spans="1:14" customFormat="1" x14ac:dyDescent="0.2">
      <c r="A1763">
        <v>23</v>
      </c>
      <c r="B1763">
        <v>2</v>
      </c>
      <c r="C1763" s="1">
        <v>43356</v>
      </c>
      <c r="D1763" t="s">
        <v>7</v>
      </c>
      <c r="E1763" t="s">
        <v>8</v>
      </c>
      <c r="F1763">
        <v>1</v>
      </c>
      <c r="G1763">
        <v>3</v>
      </c>
      <c r="H1763">
        <v>22.33</v>
      </c>
      <c r="I1763">
        <v>36.200000000000003</v>
      </c>
      <c r="J1763">
        <v>129</v>
      </c>
      <c r="N1763" t="s">
        <v>25</v>
      </c>
    </row>
    <row r="1764" spans="1:14" customFormat="1" x14ac:dyDescent="0.2">
      <c r="A1764">
        <v>24</v>
      </c>
      <c r="B1764">
        <v>2</v>
      </c>
      <c r="C1764" s="1">
        <v>43356</v>
      </c>
      <c r="D1764" t="s">
        <v>7</v>
      </c>
      <c r="E1764" t="s">
        <v>8</v>
      </c>
      <c r="F1764">
        <v>1</v>
      </c>
      <c r="G1764">
        <v>4</v>
      </c>
      <c r="H1764">
        <v>21.93</v>
      </c>
      <c r="I1764">
        <v>36.6</v>
      </c>
      <c r="J1764">
        <v>150</v>
      </c>
      <c r="N1764" t="s">
        <v>25</v>
      </c>
    </row>
    <row r="1765" spans="1:14" customFormat="1" x14ac:dyDescent="0.2">
      <c r="A1765">
        <v>25</v>
      </c>
      <c r="B1765">
        <v>2</v>
      </c>
      <c r="C1765" s="1">
        <v>43356</v>
      </c>
      <c r="D1765" t="s">
        <v>7</v>
      </c>
      <c r="E1765" t="s">
        <v>8</v>
      </c>
      <c r="F1765">
        <v>1</v>
      </c>
      <c r="G1765">
        <v>5</v>
      </c>
      <c r="H1765">
        <v>25.43</v>
      </c>
      <c r="I1765">
        <v>36.9</v>
      </c>
      <c r="J1765">
        <v>164</v>
      </c>
      <c r="N1765" t="s">
        <v>25</v>
      </c>
    </row>
    <row r="1766" spans="1:14" customFormat="1" x14ac:dyDescent="0.2">
      <c r="A1766">
        <v>26</v>
      </c>
      <c r="B1766">
        <v>2</v>
      </c>
      <c r="C1766" s="1">
        <v>43356</v>
      </c>
      <c r="D1766" t="s">
        <v>7</v>
      </c>
      <c r="E1766" t="s">
        <v>8</v>
      </c>
      <c r="F1766">
        <v>2</v>
      </c>
      <c r="G1766">
        <v>1</v>
      </c>
      <c r="H1766">
        <v>26.37</v>
      </c>
      <c r="I1766">
        <v>36.9</v>
      </c>
      <c r="J1766">
        <v>156</v>
      </c>
      <c r="N1766" t="s">
        <v>25</v>
      </c>
    </row>
    <row r="1767" spans="1:14" customFormat="1" x14ac:dyDescent="0.2">
      <c r="A1767">
        <v>27</v>
      </c>
      <c r="B1767">
        <v>2</v>
      </c>
      <c r="C1767" s="1">
        <v>43356</v>
      </c>
      <c r="D1767" t="s">
        <v>7</v>
      </c>
      <c r="E1767" t="s">
        <v>8</v>
      </c>
      <c r="F1767">
        <v>2</v>
      </c>
      <c r="G1767">
        <v>2</v>
      </c>
      <c r="H1767">
        <v>21.14</v>
      </c>
      <c r="I1767">
        <v>37.200000000000003</v>
      </c>
      <c r="J1767">
        <v>134</v>
      </c>
      <c r="N1767" t="s">
        <v>25</v>
      </c>
    </row>
    <row r="1768" spans="1:14" customFormat="1" x14ac:dyDescent="0.2">
      <c r="A1768">
        <v>28</v>
      </c>
      <c r="B1768">
        <v>2</v>
      </c>
      <c r="C1768" s="1">
        <v>43356</v>
      </c>
      <c r="D1768" t="s">
        <v>7</v>
      </c>
      <c r="E1768" t="s">
        <v>8</v>
      </c>
      <c r="F1768">
        <v>2</v>
      </c>
      <c r="G1768">
        <v>3</v>
      </c>
      <c r="H1768">
        <v>21.31</v>
      </c>
      <c r="I1768">
        <v>37.200000000000003</v>
      </c>
      <c r="J1768">
        <v>149</v>
      </c>
      <c r="N1768" t="s">
        <v>25</v>
      </c>
    </row>
    <row r="1769" spans="1:14" customFormat="1" x14ac:dyDescent="0.2">
      <c r="A1769">
        <v>29</v>
      </c>
      <c r="B1769">
        <v>2</v>
      </c>
      <c r="C1769" s="1">
        <v>43356</v>
      </c>
      <c r="D1769" t="s">
        <v>7</v>
      </c>
      <c r="E1769" t="s">
        <v>8</v>
      </c>
      <c r="F1769">
        <v>2</v>
      </c>
      <c r="G1769">
        <v>4</v>
      </c>
      <c r="H1769">
        <v>20.02</v>
      </c>
      <c r="I1769">
        <v>37</v>
      </c>
      <c r="J1769">
        <v>132</v>
      </c>
      <c r="N1769" t="s">
        <v>25</v>
      </c>
    </row>
    <row r="1770" spans="1:14" customFormat="1" x14ac:dyDescent="0.2">
      <c r="A1770">
        <v>30</v>
      </c>
      <c r="B1770">
        <v>2</v>
      </c>
      <c r="C1770" s="1">
        <v>43356</v>
      </c>
      <c r="D1770" t="s">
        <v>7</v>
      </c>
      <c r="E1770" t="s">
        <v>8</v>
      </c>
      <c r="F1770">
        <v>2</v>
      </c>
      <c r="G1770">
        <v>5</v>
      </c>
      <c r="H1770">
        <v>23.38</v>
      </c>
      <c r="I1770">
        <v>36.6</v>
      </c>
      <c r="J1770">
        <v>111</v>
      </c>
      <c r="N1770" t="s">
        <v>25</v>
      </c>
    </row>
    <row r="1771" spans="1:14" customFormat="1" x14ac:dyDescent="0.2">
      <c r="A1771">
        <v>1</v>
      </c>
      <c r="B1771">
        <v>3</v>
      </c>
      <c r="C1771" s="1">
        <v>43356</v>
      </c>
      <c r="D1771" t="s">
        <v>7</v>
      </c>
      <c r="E1771" t="s">
        <v>9</v>
      </c>
      <c r="F1771">
        <v>1</v>
      </c>
      <c r="G1771">
        <v>1</v>
      </c>
      <c r="H1771">
        <v>22.22</v>
      </c>
      <c r="I1771">
        <v>37.4</v>
      </c>
      <c r="J1771">
        <v>180</v>
      </c>
      <c r="N1771" t="s">
        <v>25</v>
      </c>
    </row>
    <row r="1772" spans="1:14" customFormat="1" x14ac:dyDescent="0.2">
      <c r="A1772">
        <v>2</v>
      </c>
      <c r="B1772">
        <v>3</v>
      </c>
      <c r="C1772" s="1">
        <v>43356</v>
      </c>
      <c r="D1772" t="s">
        <v>7</v>
      </c>
      <c r="E1772" t="s">
        <v>9</v>
      </c>
      <c r="F1772">
        <v>1</v>
      </c>
      <c r="G1772">
        <v>2</v>
      </c>
      <c r="H1772">
        <v>20.18</v>
      </c>
      <c r="I1772">
        <v>38</v>
      </c>
      <c r="J1772">
        <v>200</v>
      </c>
      <c r="N1772" t="s">
        <v>25</v>
      </c>
    </row>
    <row r="1773" spans="1:14" customFormat="1" x14ac:dyDescent="0.2">
      <c r="A1773">
        <v>3</v>
      </c>
      <c r="B1773">
        <v>3</v>
      </c>
      <c r="C1773" s="1">
        <v>43356</v>
      </c>
      <c r="D1773" t="s">
        <v>7</v>
      </c>
      <c r="E1773" t="s">
        <v>9</v>
      </c>
      <c r="F1773">
        <v>1</v>
      </c>
      <c r="G1773">
        <v>3</v>
      </c>
      <c r="H1773">
        <v>20.83</v>
      </c>
      <c r="I1773">
        <v>37.299999999999997</v>
      </c>
      <c r="J1773">
        <v>174</v>
      </c>
      <c r="N1773" t="s">
        <v>25</v>
      </c>
    </row>
    <row r="1774" spans="1:14" customFormat="1" x14ac:dyDescent="0.2">
      <c r="A1774">
        <v>4</v>
      </c>
      <c r="B1774">
        <v>3</v>
      </c>
      <c r="C1774" s="1">
        <v>43356</v>
      </c>
      <c r="D1774" t="s">
        <v>7</v>
      </c>
      <c r="E1774" t="s">
        <v>9</v>
      </c>
      <c r="F1774">
        <v>1</v>
      </c>
      <c r="G1774">
        <v>4</v>
      </c>
      <c r="H1774">
        <v>23.07</v>
      </c>
      <c r="I1774">
        <v>37.6</v>
      </c>
      <c r="J1774">
        <v>192</v>
      </c>
      <c r="N1774" t="s">
        <v>25</v>
      </c>
    </row>
    <row r="1775" spans="1:14" customFormat="1" x14ac:dyDescent="0.2">
      <c r="A1775">
        <v>5</v>
      </c>
      <c r="B1775">
        <v>3</v>
      </c>
      <c r="C1775" s="1">
        <v>43356</v>
      </c>
      <c r="D1775" t="s">
        <v>7</v>
      </c>
      <c r="E1775" t="s">
        <v>9</v>
      </c>
      <c r="F1775">
        <v>1</v>
      </c>
      <c r="G1775">
        <v>5</v>
      </c>
      <c r="H1775">
        <v>22.48</v>
      </c>
      <c r="I1775">
        <v>36.9</v>
      </c>
      <c r="J1775">
        <v>156</v>
      </c>
      <c r="N1775" t="s">
        <v>25</v>
      </c>
    </row>
    <row r="1776" spans="1:14" customFormat="1" x14ac:dyDescent="0.2">
      <c r="A1776">
        <v>6</v>
      </c>
      <c r="B1776">
        <v>3</v>
      </c>
      <c r="C1776" s="1">
        <v>43356</v>
      </c>
      <c r="D1776" t="s">
        <v>7</v>
      </c>
      <c r="E1776" t="s">
        <v>9</v>
      </c>
      <c r="F1776">
        <v>2</v>
      </c>
      <c r="G1776">
        <v>1</v>
      </c>
      <c r="H1776">
        <v>19.190000000000001</v>
      </c>
      <c r="I1776">
        <v>37.6</v>
      </c>
      <c r="J1776">
        <v>156</v>
      </c>
      <c r="N1776" t="s">
        <v>25</v>
      </c>
    </row>
    <row r="1777" spans="1:14" customFormat="1" x14ac:dyDescent="0.2">
      <c r="A1777">
        <v>7</v>
      </c>
      <c r="B1777">
        <v>3</v>
      </c>
      <c r="C1777" s="1">
        <v>43356</v>
      </c>
      <c r="D1777" t="s">
        <v>7</v>
      </c>
      <c r="E1777" t="s">
        <v>9</v>
      </c>
      <c r="F1777">
        <v>2</v>
      </c>
      <c r="G1777">
        <v>2</v>
      </c>
      <c r="H1777">
        <v>21.22</v>
      </c>
      <c r="I1777">
        <v>37.5</v>
      </c>
      <c r="J1777">
        <v>193</v>
      </c>
      <c r="N1777" t="s">
        <v>25</v>
      </c>
    </row>
    <row r="1778" spans="1:14" customFormat="1" x14ac:dyDescent="0.2">
      <c r="A1778">
        <v>8</v>
      </c>
      <c r="B1778">
        <v>3</v>
      </c>
      <c r="C1778" s="1">
        <v>43356</v>
      </c>
      <c r="D1778" t="s">
        <v>7</v>
      </c>
      <c r="E1778" t="s">
        <v>9</v>
      </c>
      <c r="F1778">
        <v>2</v>
      </c>
      <c r="G1778">
        <v>3</v>
      </c>
      <c r="H1778">
        <v>20.28</v>
      </c>
      <c r="I1778">
        <v>37.299999999999997</v>
      </c>
      <c r="J1778">
        <v>147</v>
      </c>
      <c r="N1778" t="s">
        <v>25</v>
      </c>
    </row>
    <row r="1779" spans="1:14" customFormat="1" x14ac:dyDescent="0.2">
      <c r="A1779">
        <v>9</v>
      </c>
      <c r="B1779">
        <v>3</v>
      </c>
      <c r="C1779" s="1">
        <v>43356</v>
      </c>
      <c r="D1779" t="s">
        <v>7</v>
      </c>
      <c r="E1779" t="s">
        <v>9</v>
      </c>
      <c r="F1779">
        <v>2</v>
      </c>
      <c r="G1779">
        <v>4</v>
      </c>
      <c r="H1779">
        <v>21.49</v>
      </c>
      <c r="I1779">
        <v>37.700000000000003</v>
      </c>
      <c r="J1779">
        <v>179</v>
      </c>
      <c r="N1779" t="s">
        <v>25</v>
      </c>
    </row>
    <row r="1780" spans="1:14" customFormat="1" x14ac:dyDescent="0.2">
      <c r="A1780">
        <v>10</v>
      </c>
      <c r="B1780">
        <v>3</v>
      </c>
      <c r="C1780" s="1">
        <v>43356</v>
      </c>
      <c r="D1780" t="s">
        <v>7</v>
      </c>
      <c r="E1780" t="s">
        <v>9</v>
      </c>
      <c r="F1780">
        <v>2</v>
      </c>
      <c r="G1780">
        <v>5</v>
      </c>
      <c r="H1780">
        <v>22.75</v>
      </c>
      <c r="I1780">
        <v>37.6</v>
      </c>
      <c r="J1780">
        <v>196</v>
      </c>
      <c r="N1780" t="s">
        <v>25</v>
      </c>
    </row>
    <row r="1781" spans="1:14" customFormat="1" x14ac:dyDescent="0.2">
      <c r="A1781">
        <v>11</v>
      </c>
      <c r="B1781">
        <v>3</v>
      </c>
      <c r="C1781" s="1">
        <v>43356</v>
      </c>
      <c r="D1781" t="s">
        <v>7</v>
      </c>
      <c r="E1781" t="s">
        <v>9</v>
      </c>
      <c r="F1781">
        <v>3</v>
      </c>
      <c r="G1781">
        <v>1</v>
      </c>
      <c r="H1781">
        <v>20.45</v>
      </c>
      <c r="I1781">
        <v>37.799999999999997</v>
      </c>
      <c r="J1781">
        <v>184</v>
      </c>
      <c r="N1781" t="s">
        <v>25</v>
      </c>
    </row>
    <row r="1782" spans="1:14" customFormat="1" x14ac:dyDescent="0.2">
      <c r="A1782">
        <v>12</v>
      </c>
      <c r="B1782">
        <v>3</v>
      </c>
      <c r="C1782" s="1">
        <v>43356</v>
      </c>
      <c r="D1782" t="s">
        <v>7</v>
      </c>
      <c r="E1782" t="s">
        <v>9</v>
      </c>
      <c r="F1782">
        <v>3</v>
      </c>
      <c r="G1782">
        <v>2</v>
      </c>
      <c r="H1782">
        <v>19.29</v>
      </c>
      <c r="I1782">
        <v>38.299999999999997</v>
      </c>
      <c r="J1782">
        <v>176</v>
      </c>
      <c r="N1782" t="s">
        <v>25</v>
      </c>
    </row>
    <row r="1783" spans="1:14" customFormat="1" x14ac:dyDescent="0.2">
      <c r="A1783">
        <v>13</v>
      </c>
      <c r="B1783">
        <v>3</v>
      </c>
      <c r="C1783" s="1">
        <v>43356</v>
      </c>
      <c r="D1783" t="s">
        <v>7</v>
      </c>
      <c r="E1783" t="s">
        <v>9</v>
      </c>
      <c r="F1783">
        <v>3</v>
      </c>
      <c r="G1783">
        <v>3</v>
      </c>
      <c r="H1783">
        <v>27.62</v>
      </c>
      <c r="I1783">
        <v>37.799999999999997</v>
      </c>
      <c r="J1783">
        <v>174</v>
      </c>
      <c r="N1783" t="s">
        <v>25</v>
      </c>
    </row>
    <row r="1784" spans="1:14" customFormat="1" x14ac:dyDescent="0.2">
      <c r="A1784">
        <v>14</v>
      </c>
      <c r="B1784">
        <v>3</v>
      </c>
      <c r="C1784" s="1">
        <v>43356</v>
      </c>
      <c r="D1784" t="s">
        <v>7</v>
      </c>
      <c r="E1784" t="s">
        <v>9</v>
      </c>
      <c r="F1784">
        <v>3</v>
      </c>
      <c r="G1784">
        <v>4</v>
      </c>
      <c r="H1784">
        <v>20.239999999999998</v>
      </c>
      <c r="I1784">
        <v>37.200000000000003</v>
      </c>
      <c r="J1784">
        <v>168</v>
      </c>
      <c r="N1784" t="s">
        <v>25</v>
      </c>
    </row>
    <row r="1785" spans="1:14" customFormat="1" x14ac:dyDescent="0.2">
      <c r="A1785">
        <v>15</v>
      </c>
      <c r="B1785">
        <v>3</v>
      </c>
      <c r="C1785" s="1">
        <v>43356</v>
      </c>
      <c r="D1785" t="s">
        <v>7</v>
      </c>
      <c r="E1785" t="s">
        <v>9</v>
      </c>
      <c r="F1785">
        <v>3</v>
      </c>
      <c r="G1785">
        <v>5</v>
      </c>
      <c r="H1785">
        <v>20.83</v>
      </c>
      <c r="I1785">
        <v>37.700000000000003</v>
      </c>
      <c r="J1785">
        <v>197</v>
      </c>
      <c r="N1785" t="s">
        <v>25</v>
      </c>
    </row>
    <row r="1786" spans="1:14" customFormat="1" x14ac:dyDescent="0.2">
      <c r="A1786">
        <v>16</v>
      </c>
      <c r="B1786">
        <v>3</v>
      </c>
      <c r="C1786" s="1">
        <v>43356</v>
      </c>
      <c r="D1786" t="s">
        <v>7</v>
      </c>
      <c r="E1786" t="s">
        <v>9</v>
      </c>
      <c r="F1786">
        <v>4</v>
      </c>
      <c r="G1786">
        <v>1</v>
      </c>
      <c r="H1786">
        <v>19.93</v>
      </c>
      <c r="I1786">
        <v>38.1</v>
      </c>
      <c r="J1786">
        <v>145</v>
      </c>
      <c r="N1786" t="s">
        <v>25</v>
      </c>
    </row>
    <row r="1787" spans="1:14" customFormat="1" x14ac:dyDescent="0.2">
      <c r="A1787">
        <v>17</v>
      </c>
      <c r="B1787">
        <v>3</v>
      </c>
      <c r="C1787" s="1">
        <v>43356</v>
      </c>
      <c r="D1787" t="s">
        <v>7</v>
      </c>
      <c r="E1787" t="s">
        <v>9</v>
      </c>
      <c r="F1787">
        <v>4</v>
      </c>
      <c r="G1787">
        <v>2</v>
      </c>
      <c r="H1787">
        <v>19.88</v>
      </c>
      <c r="I1787">
        <v>38.5</v>
      </c>
      <c r="J1787">
        <v>118</v>
      </c>
      <c r="N1787" t="s">
        <v>25</v>
      </c>
    </row>
    <row r="1788" spans="1:14" customFormat="1" x14ac:dyDescent="0.2">
      <c r="A1788">
        <v>18</v>
      </c>
      <c r="B1788">
        <v>3</v>
      </c>
      <c r="C1788" s="1">
        <v>43356</v>
      </c>
      <c r="D1788" t="s">
        <v>7</v>
      </c>
      <c r="E1788" t="s">
        <v>9</v>
      </c>
      <c r="F1788">
        <v>4</v>
      </c>
      <c r="G1788">
        <v>3</v>
      </c>
      <c r="H1788">
        <v>20.28</v>
      </c>
      <c r="I1788">
        <v>38.1</v>
      </c>
      <c r="J1788">
        <v>114</v>
      </c>
      <c r="N1788" t="s">
        <v>25</v>
      </c>
    </row>
    <row r="1789" spans="1:14" customFormat="1" x14ac:dyDescent="0.2">
      <c r="A1789">
        <v>19</v>
      </c>
      <c r="B1789">
        <v>3</v>
      </c>
      <c r="C1789" s="1">
        <v>43356</v>
      </c>
      <c r="D1789" t="s">
        <v>7</v>
      </c>
      <c r="E1789" t="s">
        <v>9</v>
      </c>
      <c r="F1789">
        <v>4</v>
      </c>
      <c r="G1789">
        <v>4</v>
      </c>
      <c r="H1789">
        <v>21.32</v>
      </c>
      <c r="I1789">
        <v>38.299999999999997</v>
      </c>
      <c r="J1789">
        <v>124</v>
      </c>
      <c r="N1789" t="s">
        <v>25</v>
      </c>
    </row>
    <row r="1790" spans="1:14" customFormat="1" x14ac:dyDescent="0.2">
      <c r="A1790">
        <v>20</v>
      </c>
      <c r="B1790">
        <v>3</v>
      </c>
      <c r="C1790" s="1">
        <v>43356</v>
      </c>
      <c r="D1790" t="s">
        <v>7</v>
      </c>
      <c r="E1790" t="s">
        <v>9</v>
      </c>
      <c r="F1790">
        <v>4</v>
      </c>
      <c r="G1790">
        <v>5</v>
      </c>
      <c r="H1790">
        <v>22.27</v>
      </c>
      <c r="I1790">
        <v>38.1</v>
      </c>
      <c r="J1790">
        <v>179</v>
      </c>
      <c r="N1790" t="s">
        <v>25</v>
      </c>
    </row>
    <row r="1791" spans="1:14" customFormat="1" x14ac:dyDescent="0.2">
      <c r="A1791">
        <v>21</v>
      </c>
      <c r="B1791">
        <v>3</v>
      </c>
      <c r="C1791" s="1">
        <v>43356</v>
      </c>
      <c r="D1791" t="s">
        <v>7</v>
      </c>
      <c r="E1791" t="s">
        <v>8</v>
      </c>
      <c r="F1791">
        <v>1</v>
      </c>
      <c r="G1791">
        <v>1</v>
      </c>
      <c r="H1791">
        <v>22.35</v>
      </c>
      <c r="I1791">
        <v>35.799999999999997</v>
      </c>
      <c r="J1791">
        <v>122</v>
      </c>
      <c r="N1791" t="s">
        <v>25</v>
      </c>
    </row>
    <row r="1792" spans="1:14" customFormat="1" x14ac:dyDescent="0.2">
      <c r="A1792">
        <v>22</v>
      </c>
      <c r="B1792">
        <v>3</v>
      </c>
      <c r="C1792" s="1">
        <v>43356</v>
      </c>
      <c r="D1792" t="s">
        <v>7</v>
      </c>
      <c r="E1792" t="s">
        <v>8</v>
      </c>
      <c r="F1792">
        <v>1</v>
      </c>
      <c r="G1792">
        <v>2</v>
      </c>
      <c r="H1792">
        <v>19.53</v>
      </c>
      <c r="I1792">
        <v>38</v>
      </c>
      <c r="J1792">
        <v>172</v>
      </c>
      <c r="N1792" t="s">
        <v>25</v>
      </c>
    </row>
    <row r="1793" spans="1:14" customFormat="1" x14ac:dyDescent="0.2">
      <c r="A1793">
        <v>23</v>
      </c>
      <c r="B1793">
        <v>3</v>
      </c>
      <c r="C1793" s="1">
        <v>43356</v>
      </c>
      <c r="D1793" t="s">
        <v>7</v>
      </c>
      <c r="E1793" t="s">
        <v>8</v>
      </c>
      <c r="F1793">
        <v>1</v>
      </c>
      <c r="G1793">
        <v>3</v>
      </c>
      <c r="H1793">
        <v>20.46</v>
      </c>
      <c r="I1793">
        <v>36.799999999999997</v>
      </c>
      <c r="J1793">
        <v>127</v>
      </c>
      <c r="N1793" t="s">
        <v>25</v>
      </c>
    </row>
    <row r="1794" spans="1:14" customFormat="1" x14ac:dyDescent="0.2">
      <c r="A1794">
        <v>24</v>
      </c>
      <c r="B1794">
        <v>3</v>
      </c>
      <c r="C1794" s="1">
        <v>43356</v>
      </c>
      <c r="D1794" t="s">
        <v>7</v>
      </c>
      <c r="E1794" t="s">
        <v>8</v>
      </c>
      <c r="F1794">
        <v>1</v>
      </c>
      <c r="G1794">
        <v>4</v>
      </c>
      <c r="H1794">
        <v>19.78</v>
      </c>
      <c r="I1794">
        <v>37.299999999999997</v>
      </c>
      <c r="J1794">
        <v>169</v>
      </c>
      <c r="N1794" t="s">
        <v>25</v>
      </c>
    </row>
    <row r="1795" spans="1:14" customFormat="1" x14ac:dyDescent="0.2">
      <c r="A1795">
        <v>25</v>
      </c>
      <c r="B1795">
        <v>3</v>
      </c>
      <c r="C1795" s="1">
        <v>43356</v>
      </c>
      <c r="D1795" t="s">
        <v>7</v>
      </c>
      <c r="E1795" t="s">
        <v>8</v>
      </c>
      <c r="F1795">
        <v>1</v>
      </c>
      <c r="G1795">
        <v>5</v>
      </c>
      <c r="H1795">
        <v>23.22</v>
      </c>
      <c r="I1795">
        <v>37.200000000000003</v>
      </c>
      <c r="J1795">
        <v>149</v>
      </c>
      <c r="N1795" t="s">
        <v>25</v>
      </c>
    </row>
    <row r="1796" spans="1:14" customFormat="1" x14ac:dyDescent="0.2">
      <c r="A1796">
        <v>26</v>
      </c>
      <c r="B1796">
        <v>3</v>
      </c>
      <c r="C1796" s="1">
        <v>43356</v>
      </c>
      <c r="D1796" t="s">
        <v>7</v>
      </c>
      <c r="E1796" t="s">
        <v>8</v>
      </c>
      <c r="F1796">
        <v>2</v>
      </c>
      <c r="G1796">
        <v>1</v>
      </c>
      <c r="H1796">
        <v>22.89</v>
      </c>
      <c r="I1796">
        <v>37.299999999999997</v>
      </c>
      <c r="J1796">
        <v>182</v>
      </c>
      <c r="N1796" t="s">
        <v>25</v>
      </c>
    </row>
    <row r="1797" spans="1:14" customFormat="1" x14ac:dyDescent="0.2">
      <c r="A1797">
        <v>27</v>
      </c>
      <c r="B1797">
        <v>3</v>
      </c>
      <c r="C1797" s="1">
        <v>43356</v>
      </c>
      <c r="D1797" t="s">
        <v>7</v>
      </c>
      <c r="E1797" t="s">
        <v>8</v>
      </c>
      <c r="F1797">
        <v>2</v>
      </c>
      <c r="G1797">
        <v>2</v>
      </c>
      <c r="H1797">
        <v>19.78</v>
      </c>
      <c r="I1797">
        <v>36.700000000000003</v>
      </c>
      <c r="J1797">
        <v>103</v>
      </c>
      <c r="N1797" t="s">
        <v>25</v>
      </c>
    </row>
    <row r="1798" spans="1:14" customFormat="1" x14ac:dyDescent="0.2">
      <c r="A1798">
        <v>28</v>
      </c>
      <c r="B1798">
        <v>3</v>
      </c>
      <c r="C1798" s="1">
        <v>43356</v>
      </c>
      <c r="D1798" t="s">
        <v>7</v>
      </c>
      <c r="E1798" t="s">
        <v>8</v>
      </c>
      <c r="F1798">
        <v>2</v>
      </c>
      <c r="G1798">
        <v>3</v>
      </c>
      <c r="H1798">
        <v>22.92</v>
      </c>
      <c r="I1798">
        <v>37.6</v>
      </c>
      <c r="J1798">
        <v>159</v>
      </c>
      <c r="N1798" t="s">
        <v>25</v>
      </c>
    </row>
    <row r="1799" spans="1:14" customFormat="1" x14ac:dyDescent="0.2">
      <c r="A1799">
        <v>29</v>
      </c>
      <c r="B1799">
        <v>3</v>
      </c>
      <c r="C1799" s="1">
        <v>43356</v>
      </c>
      <c r="D1799" t="s">
        <v>7</v>
      </c>
      <c r="E1799" t="s">
        <v>8</v>
      </c>
      <c r="F1799">
        <v>2</v>
      </c>
      <c r="G1799">
        <v>4</v>
      </c>
      <c r="H1799">
        <v>20.3</v>
      </c>
      <c r="I1799">
        <v>37.4</v>
      </c>
      <c r="J1799">
        <v>166</v>
      </c>
      <c r="N1799" t="s">
        <v>25</v>
      </c>
    </row>
    <row r="1800" spans="1:14" customFormat="1" x14ac:dyDescent="0.2">
      <c r="A1800">
        <v>30</v>
      </c>
      <c r="B1800">
        <v>3</v>
      </c>
      <c r="C1800" s="1">
        <v>43356</v>
      </c>
      <c r="D1800" t="s">
        <v>7</v>
      </c>
      <c r="E1800" t="s">
        <v>8</v>
      </c>
      <c r="F1800">
        <v>2</v>
      </c>
      <c r="G1800">
        <v>5</v>
      </c>
      <c r="H1800">
        <v>21.61</v>
      </c>
      <c r="I1800">
        <v>36.700000000000003</v>
      </c>
      <c r="J1800">
        <v>128</v>
      </c>
      <c r="N1800" t="s">
        <v>25</v>
      </c>
    </row>
    <row r="1801" spans="1:14" customFormat="1" x14ac:dyDescent="0.2">
      <c r="A1801">
        <v>11</v>
      </c>
      <c r="B1801">
        <v>1</v>
      </c>
      <c r="C1801" s="1">
        <v>43363</v>
      </c>
      <c r="D1801" t="s">
        <v>6</v>
      </c>
      <c r="E1801" t="s">
        <v>9</v>
      </c>
      <c r="F1801">
        <v>3</v>
      </c>
      <c r="G1801">
        <v>1</v>
      </c>
      <c r="H1801">
        <v>30.82</v>
      </c>
      <c r="I1801">
        <v>36.6</v>
      </c>
      <c r="J1801">
        <v>184</v>
      </c>
      <c r="N1801" t="s">
        <v>25</v>
      </c>
    </row>
    <row r="1802" spans="1:14" customFormat="1" x14ac:dyDescent="0.2">
      <c r="A1802">
        <v>3</v>
      </c>
      <c r="B1802">
        <v>1</v>
      </c>
      <c r="C1802" s="1">
        <v>43363</v>
      </c>
      <c r="D1802" t="s">
        <v>6</v>
      </c>
      <c r="E1802" t="s">
        <v>9</v>
      </c>
      <c r="F1802">
        <v>1</v>
      </c>
      <c r="G1802">
        <v>2</v>
      </c>
      <c r="H1802">
        <v>43.91</v>
      </c>
      <c r="I1802">
        <v>36.799999999999997</v>
      </c>
      <c r="J1802">
        <v>164</v>
      </c>
      <c r="N1802" t="s">
        <v>25</v>
      </c>
    </row>
    <row r="1803" spans="1:14" customFormat="1" x14ac:dyDescent="0.2">
      <c r="A1803">
        <v>4</v>
      </c>
      <c r="B1803">
        <v>1</v>
      </c>
      <c r="C1803" s="1">
        <v>43363</v>
      </c>
      <c r="D1803" t="s">
        <v>6</v>
      </c>
      <c r="E1803" t="s">
        <v>9</v>
      </c>
      <c r="F1803">
        <v>1</v>
      </c>
      <c r="G1803">
        <v>3</v>
      </c>
      <c r="H1803">
        <v>36.799999999999997</v>
      </c>
      <c r="I1803">
        <v>36.299999999999997</v>
      </c>
      <c r="J1803">
        <v>196</v>
      </c>
      <c r="N1803" t="s">
        <v>25</v>
      </c>
    </row>
    <row r="1804" spans="1:14" customFormat="1" x14ac:dyDescent="0.2">
      <c r="A1804">
        <v>5</v>
      </c>
      <c r="B1804">
        <v>1</v>
      </c>
      <c r="C1804" s="1">
        <v>43363</v>
      </c>
      <c r="D1804" t="s">
        <v>6</v>
      </c>
      <c r="E1804" t="s">
        <v>9</v>
      </c>
      <c r="F1804">
        <v>1</v>
      </c>
      <c r="G1804">
        <v>4</v>
      </c>
      <c r="H1804">
        <v>36.1</v>
      </c>
      <c r="I1804">
        <v>36.5</v>
      </c>
      <c r="J1804">
        <v>188</v>
      </c>
      <c r="N1804" t="s">
        <v>25</v>
      </c>
    </row>
    <row r="1805" spans="1:14" customFormat="1" x14ac:dyDescent="0.2">
      <c r="A1805">
        <v>12</v>
      </c>
      <c r="B1805">
        <v>1</v>
      </c>
      <c r="C1805" s="1">
        <v>43363</v>
      </c>
      <c r="D1805" t="s">
        <v>6</v>
      </c>
      <c r="E1805" t="s">
        <v>9</v>
      </c>
      <c r="F1805">
        <v>3</v>
      </c>
      <c r="G1805">
        <v>2</v>
      </c>
      <c r="H1805">
        <v>37.159999999999997</v>
      </c>
      <c r="I1805">
        <v>36.9</v>
      </c>
      <c r="J1805">
        <v>191</v>
      </c>
      <c r="N1805" t="s">
        <v>25</v>
      </c>
    </row>
    <row r="1806" spans="1:14" customFormat="1" x14ac:dyDescent="0.2">
      <c r="A1806">
        <v>8</v>
      </c>
      <c r="B1806">
        <v>1</v>
      </c>
      <c r="C1806" s="1">
        <v>43363</v>
      </c>
      <c r="D1806" t="s">
        <v>6</v>
      </c>
      <c r="E1806" t="s">
        <v>9</v>
      </c>
      <c r="F1806">
        <v>2</v>
      </c>
      <c r="G1806">
        <v>3</v>
      </c>
      <c r="H1806">
        <v>41.48</v>
      </c>
      <c r="I1806">
        <v>36.4</v>
      </c>
      <c r="J1806">
        <v>163</v>
      </c>
      <c r="N1806" t="s">
        <v>25</v>
      </c>
    </row>
    <row r="1807" spans="1:14" customFormat="1" x14ac:dyDescent="0.2">
      <c r="A1807">
        <v>9</v>
      </c>
      <c r="B1807">
        <v>1</v>
      </c>
      <c r="C1807" s="1">
        <v>43363</v>
      </c>
      <c r="D1807" t="s">
        <v>6</v>
      </c>
      <c r="E1807" t="s">
        <v>9</v>
      </c>
      <c r="F1807">
        <v>2</v>
      </c>
      <c r="G1807">
        <v>4</v>
      </c>
      <c r="H1807">
        <v>41.91</v>
      </c>
      <c r="I1807">
        <v>36.799999999999997</v>
      </c>
      <c r="J1807">
        <v>176</v>
      </c>
      <c r="N1807" t="s">
        <v>25</v>
      </c>
    </row>
    <row r="1808" spans="1:14" customFormat="1" x14ac:dyDescent="0.2">
      <c r="A1808">
        <v>10</v>
      </c>
      <c r="B1808">
        <v>1</v>
      </c>
      <c r="C1808" s="1">
        <v>43363</v>
      </c>
      <c r="D1808" t="s">
        <v>6</v>
      </c>
      <c r="E1808" t="s">
        <v>9</v>
      </c>
      <c r="F1808">
        <v>2</v>
      </c>
      <c r="G1808">
        <v>5</v>
      </c>
      <c r="H1808">
        <v>34.22</v>
      </c>
      <c r="I1808">
        <v>36.799999999999997</v>
      </c>
      <c r="J1808">
        <v>191</v>
      </c>
      <c r="N1808" t="s">
        <v>25</v>
      </c>
    </row>
    <row r="1809" spans="1:14" customFormat="1" x14ac:dyDescent="0.2">
      <c r="A1809">
        <v>17</v>
      </c>
      <c r="B1809">
        <v>1</v>
      </c>
      <c r="C1809" s="1">
        <v>43363</v>
      </c>
      <c r="D1809" t="s">
        <v>6</v>
      </c>
      <c r="E1809" t="s">
        <v>8</v>
      </c>
      <c r="F1809">
        <v>1</v>
      </c>
      <c r="G1809">
        <v>2</v>
      </c>
      <c r="H1809">
        <v>28.98</v>
      </c>
      <c r="I1809">
        <v>36.1</v>
      </c>
      <c r="J1809">
        <v>160</v>
      </c>
      <c r="N1809" t="s">
        <v>25</v>
      </c>
    </row>
    <row r="1810" spans="1:14" customFormat="1" x14ac:dyDescent="0.2">
      <c r="A1810">
        <v>18</v>
      </c>
      <c r="B1810">
        <v>1</v>
      </c>
      <c r="C1810" s="1">
        <v>43363</v>
      </c>
      <c r="D1810" t="s">
        <v>6</v>
      </c>
      <c r="E1810" t="s">
        <v>8</v>
      </c>
      <c r="F1810">
        <v>1</v>
      </c>
      <c r="G1810">
        <v>3</v>
      </c>
      <c r="H1810">
        <v>28.91</v>
      </c>
      <c r="I1810">
        <v>36</v>
      </c>
      <c r="J1810">
        <v>133</v>
      </c>
      <c r="N1810" t="s">
        <v>25</v>
      </c>
    </row>
    <row r="1811" spans="1:14" customFormat="1" x14ac:dyDescent="0.2">
      <c r="A1811">
        <v>24</v>
      </c>
      <c r="B1811">
        <v>1</v>
      </c>
      <c r="C1811" s="1">
        <v>43363</v>
      </c>
      <c r="D1811" t="s">
        <v>6</v>
      </c>
      <c r="E1811" t="s">
        <v>8</v>
      </c>
      <c r="F1811">
        <v>3</v>
      </c>
      <c r="G1811">
        <v>1</v>
      </c>
      <c r="H1811">
        <v>24.47</v>
      </c>
      <c r="I1811">
        <v>37.1</v>
      </c>
      <c r="J1811">
        <v>195</v>
      </c>
      <c r="N1811" t="s">
        <v>25</v>
      </c>
    </row>
    <row r="1812" spans="1:14" customFormat="1" x14ac:dyDescent="0.2">
      <c r="A1812">
        <v>25</v>
      </c>
      <c r="B1812">
        <v>1</v>
      </c>
      <c r="C1812" s="1">
        <v>43363</v>
      </c>
      <c r="D1812" t="s">
        <v>6</v>
      </c>
      <c r="E1812" t="s">
        <v>8</v>
      </c>
      <c r="F1812">
        <v>3</v>
      </c>
      <c r="G1812">
        <v>2</v>
      </c>
      <c r="H1812">
        <v>29.87</v>
      </c>
      <c r="I1812">
        <v>36.299999999999997</v>
      </c>
      <c r="J1812">
        <v>181</v>
      </c>
      <c r="N1812" t="s">
        <v>25</v>
      </c>
    </row>
    <row r="1813" spans="1:14" customFormat="1" x14ac:dyDescent="0.2">
      <c r="A1813">
        <v>22</v>
      </c>
      <c r="B1813">
        <v>1</v>
      </c>
      <c r="C1813" s="1">
        <v>43363</v>
      </c>
      <c r="D1813" t="s">
        <v>6</v>
      </c>
      <c r="E1813" t="s">
        <v>8</v>
      </c>
      <c r="F1813">
        <v>2</v>
      </c>
      <c r="G1813">
        <v>3</v>
      </c>
      <c r="H1813">
        <v>23.62</v>
      </c>
      <c r="I1813">
        <v>36.799999999999997</v>
      </c>
      <c r="J1813">
        <v>150</v>
      </c>
      <c r="N1813" t="s">
        <v>25</v>
      </c>
    </row>
    <row r="1814" spans="1:14" customFormat="1" x14ac:dyDescent="0.2">
      <c r="A1814">
        <v>27</v>
      </c>
      <c r="B1814">
        <v>1</v>
      </c>
      <c r="C1814" s="1">
        <v>43363</v>
      </c>
      <c r="D1814" t="s">
        <v>6</v>
      </c>
      <c r="E1814" t="s">
        <v>8</v>
      </c>
      <c r="F1814">
        <v>3</v>
      </c>
      <c r="G1814">
        <v>4</v>
      </c>
      <c r="H1814">
        <v>24.93</v>
      </c>
      <c r="I1814">
        <v>36.6</v>
      </c>
      <c r="J1814">
        <v>194</v>
      </c>
      <c r="N1814" t="s">
        <v>25</v>
      </c>
    </row>
    <row r="1815" spans="1:14" customFormat="1" x14ac:dyDescent="0.2">
      <c r="A1815">
        <v>7</v>
      </c>
      <c r="B1815">
        <v>2</v>
      </c>
      <c r="C1815" s="1">
        <v>43363</v>
      </c>
      <c r="D1815" t="s">
        <v>6</v>
      </c>
      <c r="E1815" t="s">
        <v>9</v>
      </c>
      <c r="F1815">
        <v>2</v>
      </c>
      <c r="G1815">
        <v>2</v>
      </c>
      <c r="H1815">
        <v>27.36</v>
      </c>
      <c r="I1815">
        <v>36.700000000000003</v>
      </c>
      <c r="J1815">
        <v>191</v>
      </c>
      <c r="N1815" t="s">
        <v>25</v>
      </c>
    </row>
    <row r="1816" spans="1:14" customFormat="1" x14ac:dyDescent="0.2">
      <c r="A1816">
        <v>3</v>
      </c>
      <c r="B1816">
        <v>2</v>
      </c>
      <c r="C1816" s="1">
        <v>43363</v>
      </c>
      <c r="D1816" t="s">
        <v>6</v>
      </c>
      <c r="E1816" t="s">
        <v>9</v>
      </c>
      <c r="F1816">
        <v>1</v>
      </c>
      <c r="G1816">
        <v>3</v>
      </c>
      <c r="H1816">
        <v>28.71</v>
      </c>
      <c r="I1816">
        <v>37.5</v>
      </c>
      <c r="J1816">
        <v>210</v>
      </c>
      <c r="N1816" t="s">
        <v>25</v>
      </c>
    </row>
    <row r="1817" spans="1:14" customFormat="1" x14ac:dyDescent="0.2">
      <c r="A1817">
        <v>4</v>
      </c>
      <c r="B1817">
        <v>2</v>
      </c>
      <c r="C1817" s="1">
        <v>43363</v>
      </c>
      <c r="D1817" t="s">
        <v>6</v>
      </c>
      <c r="E1817" t="s">
        <v>9</v>
      </c>
      <c r="F1817">
        <v>1</v>
      </c>
      <c r="G1817">
        <v>4</v>
      </c>
      <c r="H1817">
        <v>38.17</v>
      </c>
      <c r="I1817">
        <v>37.299999999999997</v>
      </c>
      <c r="J1817">
        <v>203</v>
      </c>
      <c r="N1817" t="s">
        <v>25</v>
      </c>
    </row>
    <row r="1818" spans="1:14" customFormat="1" x14ac:dyDescent="0.2">
      <c r="A1818">
        <v>5</v>
      </c>
      <c r="B1818">
        <v>2</v>
      </c>
      <c r="C1818" s="1">
        <v>43363</v>
      </c>
      <c r="D1818" t="s">
        <v>6</v>
      </c>
      <c r="E1818" t="s">
        <v>9</v>
      </c>
      <c r="F1818">
        <v>1</v>
      </c>
      <c r="G1818">
        <v>5</v>
      </c>
      <c r="H1818">
        <v>24.63</v>
      </c>
      <c r="I1818">
        <v>37.5</v>
      </c>
      <c r="J1818">
        <v>202</v>
      </c>
      <c r="N1818" t="s">
        <v>25</v>
      </c>
    </row>
    <row r="1819" spans="1:14" customFormat="1" x14ac:dyDescent="0.2">
      <c r="A1819">
        <v>11</v>
      </c>
      <c r="B1819">
        <v>2</v>
      </c>
      <c r="C1819" s="1">
        <v>43363</v>
      </c>
      <c r="D1819" t="s">
        <v>6</v>
      </c>
      <c r="E1819" t="s">
        <v>9</v>
      </c>
      <c r="F1819">
        <v>3</v>
      </c>
      <c r="G1819">
        <v>1</v>
      </c>
      <c r="H1819">
        <v>32.68</v>
      </c>
      <c r="I1819">
        <v>37.299999999999997</v>
      </c>
      <c r="J1819">
        <v>197</v>
      </c>
      <c r="N1819" t="s">
        <v>25</v>
      </c>
    </row>
    <row r="1820" spans="1:14" customFormat="1" x14ac:dyDescent="0.2">
      <c r="A1820">
        <v>12</v>
      </c>
      <c r="B1820">
        <v>2</v>
      </c>
      <c r="C1820" s="1">
        <v>43363</v>
      </c>
      <c r="D1820" t="s">
        <v>6</v>
      </c>
      <c r="E1820" t="s">
        <v>9</v>
      </c>
      <c r="F1820">
        <v>3</v>
      </c>
      <c r="G1820">
        <v>2</v>
      </c>
      <c r="H1820">
        <v>35.64</v>
      </c>
      <c r="I1820">
        <v>37.299999999999997</v>
      </c>
      <c r="J1820">
        <v>202</v>
      </c>
      <c r="N1820" t="s">
        <v>25</v>
      </c>
    </row>
    <row r="1821" spans="1:14" customFormat="1" x14ac:dyDescent="0.2">
      <c r="A1821">
        <v>13</v>
      </c>
      <c r="B1821">
        <v>2</v>
      </c>
      <c r="C1821" s="1">
        <v>43363</v>
      </c>
      <c r="D1821" t="s">
        <v>6</v>
      </c>
      <c r="E1821" t="s">
        <v>9</v>
      </c>
      <c r="F1821">
        <v>3</v>
      </c>
      <c r="G1821">
        <v>3</v>
      </c>
      <c r="H1821">
        <v>38.93</v>
      </c>
      <c r="I1821">
        <v>37.5</v>
      </c>
      <c r="J1821">
        <v>164</v>
      </c>
      <c r="N1821" t="s">
        <v>25</v>
      </c>
    </row>
    <row r="1822" spans="1:14" customFormat="1" x14ac:dyDescent="0.2">
      <c r="A1822">
        <v>9</v>
      </c>
      <c r="B1822">
        <v>2</v>
      </c>
      <c r="C1822" s="1">
        <v>43363</v>
      </c>
      <c r="D1822" t="s">
        <v>6</v>
      </c>
      <c r="E1822" t="s">
        <v>9</v>
      </c>
      <c r="F1822">
        <v>2</v>
      </c>
      <c r="G1822">
        <v>4</v>
      </c>
      <c r="H1822">
        <v>28.56</v>
      </c>
      <c r="I1822">
        <v>37.700000000000003</v>
      </c>
      <c r="J1822">
        <v>208</v>
      </c>
      <c r="N1822" t="s">
        <v>25</v>
      </c>
    </row>
    <row r="1823" spans="1:14" customFormat="1" x14ac:dyDescent="0.2">
      <c r="A1823">
        <v>15</v>
      </c>
      <c r="B1823">
        <v>2</v>
      </c>
      <c r="C1823" s="1">
        <v>43363</v>
      </c>
      <c r="D1823" t="s">
        <v>6</v>
      </c>
      <c r="E1823" t="s">
        <v>9</v>
      </c>
      <c r="F1823">
        <v>3</v>
      </c>
      <c r="G1823">
        <v>5</v>
      </c>
      <c r="H1823">
        <v>29.38</v>
      </c>
      <c r="I1823">
        <v>37.299999999999997</v>
      </c>
      <c r="J1823">
        <v>175</v>
      </c>
      <c r="N1823" t="s">
        <v>25</v>
      </c>
    </row>
    <row r="1824" spans="1:14" customFormat="1" x14ac:dyDescent="0.2">
      <c r="A1824">
        <v>16</v>
      </c>
      <c r="B1824">
        <v>2</v>
      </c>
      <c r="C1824" s="1">
        <v>43363</v>
      </c>
      <c r="D1824" t="s">
        <v>6</v>
      </c>
      <c r="E1824" t="s">
        <v>9</v>
      </c>
      <c r="F1824">
        <v>4</v>
      </c>
      <c r="G1824">
        <v>1</v>
      </c>
      <c r="H1824">
        <v>31.48</v>
      </c>
      <c r="I1824">
        <v>37.200000000000003</v>
      </c>
      <c r="J1824">
        <v>198</v>
      </c>
      <c r="N1824" t="s">
        <v>25</v>
      </c>
    </row>
    <row r="1825" spans="1:14" customFormat="1" x14ac:dyDescent="0.2">
      <c r="A1825">
        <v>17</v>
      </c>
      <c r="B1825">
        <v>2</v>
      </c>
      <c r="C1825" s="1">
        <v>43363</v>
      </c>
      <c r="D1825" t="s">
        <v>6</v>
      </c>
      <c r="E1825" t="s">
        <v>9</v>
      </c>
      <c r="F1825">
        <v>4</v>
      </c>
      <c r="G1825">
        <v>2</v>
      </c>
      <c r="H1825">
        <v>28.888999999999999</v>
      </c>
      <c r="I1825">
        <v>37.5</v>
      </c>
      <c r="J1825">
        <v>195</v>
      </c>
      <c r="N1825" t="s">
        <v>25</v>
      </c>
    </row>
    <row r="1826" spans="1:14" customFormat="1" x14ac:dyDescent="0.2">
      <c r="A1826">
        <v>18</v>
      </c>
      <c r="B1826">
        <v>2</v>
      </c>
      <c r="C1826" s="1">
        <v>43363</v>
      </c>
      <c r="D1826" t="s">
        <v>6</v>
      </c>
      <c r="E1826" t="s">
        <v>9</v>
      </c>
      <c r="F1826">
        <v>4</v>
      </c>
      <c r="G1826">
        <v>3</v>
      </c>
      <c r="H1826">
        <v>23.28</v>
      </c>
      <c r="I1826">
        <v>37</v>
      </c>
      <c r="J1826">
        <v>161</v>
      </c>
      <c r="N1826" t="s">
        <v>25</v>
      </c>
    </row>
    <row r="1827" spans="1:14" customFormat="1" x14ac:dyDescent="0.2">
      <c r="A1827">
        <v>19</v>
      </c>
      <c r="B1827">
        <v>2</v>
      </c>
      <c r="C1827" s="1">
        <v>43363</v>
      </c>
      <c r="D1827" t="s">
        <v>6</v>
      </c>
      <c r="E1827" t="s">
        <v>9</v>
      </c>
      <c r="F1827">
        <v>4</v>
      </c>
      <c r="G1827">
        <v>4</v>
      </c>
      <c r="H1827">
        <v>31.66</v>
      </c>
      <c r="I1827">
        <v>36.799999999999997</v>
      </c>
      <c r="J1827">
        <v>146</v>
      </c>
      <c r="N1827" t="s">
        <v>25</v>
      </c>
    </row>
    <row r="1828" spans="1:14" customFormat="1" x14ac:dyDescent="0.2">
      <c r="A1828">
        <v>10</v>
      </c>
      <c r="B1828">
        <v>2</v>
      </c>
      <c r="C1828" s="1">
        <v>43363</v>
      </c>
      <c r="D1828" t="s">
        <v>6</v>
      </c>
      <c r="E1828" t="s">
        <v>9</v>
      </c>
      <c r="F1828">
        <v>2</v>
      </c>
      <c r="G1828">
        <v>5</v>
      </c>
      <c r="H1828">
        <v>25.03</v>
      </c>
      <c r="I1828">
        <v>37.200000000000003</v>
      </c>
      <c r="J1828">
        <v>172</v>
      </c>
      <c r="N1828" t="s">
        <v>25</v>
      </c>
    </row>
    <row r="1829" spans="1:14" customFormat="1" x14ac:dyDescent="0.2">
      <c r="A1829">
        <v>26</v>
      </c>
      <c r="B1829">
        <v>2</v>
      </c>
      <c r="C1829" s="1">
        <v>43363</v>
      </c>
      <c r="D1829" t="s">
        <v>6</v>
      </c>
      <c r="E1829" t="s">
        <v>8</v>
      </c>
      <c r="F1829">
        <v>2</v>
      </c>
      <c r="G1829">
        <v>1</v>
      </c>
      <c r="H1829">
        <v>20.72</v>
      </c>
      <c r="I1829">
        <v>37.4</v>
      </c>
      <c r="J1829">
        <v>176</v>
      </c>
      <c r="N1829" t="s">
        <v>25</v>
      </c>
    </row>
    <row r="1830" spans="1:14" customFormat="1" x14ac:dyDescent="0.2">
      <c r="A1830">
        <v>27</v>
      </c>
      <c r="B1830">
        <v>2</v>
      </c>
      <c r="C1830" s="1">
        <v>43363</v>
      </c>
      <c r="D1830" t="s">
        <v>6</v>
      </c>
      <c r="E1830" t="s">
        <v>8</v>
      </c>
      <c r="F1830">
        <v>2</v>
      </c>
      <c r="G1830">
        <v>2</v>
      </c>
      <c r="H1830">
        <v>21.09</v>
      </c>
      <c r="I1830">
        <v>37.6</v>
      </c>
      <c r="J1830">
        <v>191</v>
      </c>
      <c r="N1830" t="s">
        <v>25</v>
      </c>
    </row>
    <row r="1831" spans="1:14" customFormat="1" x14ac:dyDescent="0.2">
      <c r="A1831">
        <v>23</v>
      </c>
      <c r="B1831">
        <v>2</v>
      </c>
      <c r="C1831" s="1">
        <v>43363</v>
      </c>
      <c r="D1831" t="s">
        <v>6</v>
      </c>
      <c r="E1831" t="s">
        <v>8</v>
      </c>
      <c r="F1831">
        <v>1</v>
      </c>
      <c r="G1831">
        <v>3</v>
      </c>
      <c r="H1831">
        <v>26.53</v>
      </c>
      <c r="I1831">
        <v>37.1</v>
      </c>
      <c r="J1831">
        <v>181</v>
      </c>
      <c r="N1831" t="s">
        <v>25</v>
      </c>
    </row>
    <row r="1832" spans="1:14" customFormat="1" x14ac:dyDescent="0.2">
      <c r="A1832">
        <v>24</v>
      </c>
      <c r="B1832">
        <v>2</v>
      </c>
      <c r="C1832" s="1">
        <v>43363</v>
      </c>
      <c r="D1832" t="s">
        <v>6</v>
      </c>
      <c r="E1832" t="s">
        <v>8</v>
      </c>
      <c r="F1832">
        <v>1</v>
      </c>
      <c r="G1832">
        <v>4</v>
      </c>
      <c r="H1832">
        <v>21.35</v>
      </c>
      <c r="I1832">
        <v>36.9</v>
      </c>
      <c r="J1832">
        <v>185</v>
      </c>
      <c r="N1832" t="s">
        <v>25</v>
      </c>
    </row>
    <row r="1833" spans="1:14" customFormat="1" x14ac:dyDescent="0.2">
      <c r="A1833">
        <v>25</v>
      </c>
      <c r="B1833">
        <v>2</v>
      </c>
      <c r="C1833" s="1">
        <v>43363</v>
      </c>
      <c r="D1833" t="s">
        <v>6</v>
      </c>
      <c r="E1833" t="s">
        <v>8</v>
      </c>
      <c r="F1833">
        <v>1</v>
      </c>
      <c r="G1833">
        <v>5</v>
      </c>
      <c r="H1833">
        <v>24.22</v>
      </c>
      <c r="I1833">
        <v>37.1</v>
      </c>
      <c r="J1833">
        <v>188</v>
      </c>
      <c r="N1833" t="s">
        <v>25</v>
      </c>
    </row>
    <row r="1834" spans="1:14" customFormat="1" x14ac:dyDescent="0.2">
      <c r="A1834">
        <v>32</v>
      </c>
      <c r="B1834">
        <v>2</v>
      </c>
      <c r="C1834" s="1">
        <v>43363</v>
      </c>
      <c r="D1834" t="s">
        <v>6</v>
      </c>
      <c r="E1834" t="s">
        <v>8</v>
      </c>
      <c r="F1834">
        <v>3</v>
      </c>
      <c r="G1834">
        <v>2</v>
      </c>
      <c r="H1834">
        <v>29.05</v>
      </c>
      <c r="I1834">
        <v>37.6</v>
      </c>
      <c r="J1834">
        <v>159</v>
      </c>
      <c r="N1834" t="s">
        <v>25</v>
      </c>
    </row>
    <row r="1835" spans="1:14" customFormat="1" x14ac:dyDescent="0.2">
      <c r="A1835">
        <v>33</v>
      </c>
      <c r="B1835">
        <v>2</v>
      </c>
      <c r="C1835" s="1">
        <v>43363</v>
      </c>
      <c r="D1835" t="s">
        <v>6</v>
      </c>
      <c r="E1835" t="s">
        <v>8</v>
      </c>
      <c r="F1835">
        <v>3</v>
      </c>
      <c r="G1835">
        <v>3</v>
      </c>
      <c r="H1835">
        <v>25.18</v>
      </c>
      <c r="I1835">
        <v>37.4</v>
      </c>
      <c r="J1835">
        <v>164</v>
      </c>
      <c r="N1835" t="s">
        <v>25</v>
      </c>
    </row>
    <row r="1836" spans="1:14" customFormat="1" x14ac:dyDescent="0.2">
      <c r="A1836">
        <v>34</v>
      </c>
      <c r="B1836">
        <v>2</v>
      </c>
      <c r="C1836" s="1">
        <v>43363</v>
      </c>
      <c r="D1836" t="s">
        <v>6</v>
      </c>
      <c r="E1836" t="s">
        <v>8</v>
      </c>
      <c r="F1836">
        <v>3</v>
      </c>
      <c r="G1836">
        <v>4</v>
      </c>
      <c r="H1836">
        <v>23.48</v>
      </c>
      <c r="I1836">
        <v>37.1</v>
      </c>
      <c r="J1836">
        <v>164</v>
      </c>
      <c r="N1836" t="s">
        <v>25</v>
      </c>
    </row>
    <row r="1837" spans="1:14" customFormat="1" x14ac:dyDescent="0.2">
      <c r="A1837">
        <v>30</v>
      </c>
      <c r="B1837">
        <v>2</v>
      </c>
      <c r="C1837" s="1">
        <v>43363</v>
      </c>
      <c r="D1837" t="s">
        <v>6</v>
      </c>
      <c r="E1837" t="s">
        <v>8</v>
      </c>
      <c r="F1837">
        <v>2</v>
      </c>
      <c r="G1837">
        <v>5</v>
      </c>
      <c r="H1837">
        <v>21.51</v>
      </c>
      <c r="I1837">
        <v>37.6</v>
      </c>
      <c r="J1837">
        <v>156</v>
      </c>
      <c r="N1837" t="s">
        <v>25</v>
      </c>
    </row>
    <row r="1838" spans="1:14" customFormat="1" x14ac:dyDescent="0.2">
      <c r="A1838">
        <v>1</v>
      </c>
      <c r="B1838">
        <v>3</v>
      </c>
      <c r="C1838" s="1">
        <v>43363</v>
      </c>
      <c r="D1838" t="s">
        <v>6</v>
      </c>
      <c r="E1838" t="s">
        <v>9</v>
      </c>
      <c r="F1838">
        <v>1</v>
      </c>
      <c r="G1838">
        <v>1</v>
      </c>
      <c r="H1838">
        <v>32.409999999999997</v>
      </c>
      <c r="I1838">
        <v>36.5</v>
      </c>
      <c r="J1838">
        <v>236</v>
      </c>
      <c r="N1838" t="s">
        <v>25</v>
      </c>
    </row>
    <row r="1839" spans="1:14" customFormat="1" x14ac:dyDescent="0.2">
      <c r="A1839">
        <v>2</v>
      </c>
      <c r="B1839">
        <v>3</v>
      </c>
      <c r="C1839" s="1">
        <v>43363</v>
      </c>
      <c r="D1839" t="s">
        <v>6</v>
      </c>
      <c r="E1839" t="s">
        <v>9</v>
      </c>
      <c r="F1839">
        <v>1</v>
      </c>
      <c r="G1839">
        <v>2</v>
      </c>
      <c r="H1839">
        <v>28.8</v>
      </c>
      <c r="I1839">
        <v>36.4</v>
      </c>
      <c r="J1839">
        <v>153</v>
      </c>
      <c r="N1839" t="s">
        <v>25</v>
      </c>
    </row>
    <row r="1840" spans="1:14" customFormat="1" x14ac:dyDescent="0.2">
      <c r="A1840">
        <v>3</v>
      </c>
      <c r="B1840">
        <v>3</v>
      </c>
      <c r="C1840" s="1">
        <v>43363</v>
      </c>
      <c r="D1840" t="s">
        <v>6</v>
      </c>
      <c r="E1840" t="s">
        <v>9</v>
      </c>
      <c r="F1840">
        <v>1</v>
      </c>
      <c r="G1840">
        <v>3</v>
      </c>
      <c r="H1840">
        <v>30.4</v>
      </c>
      <c r="I1840">
        <v>36.4</v>
      </c>
      <c r="J1840">
        <v>173</v>
      </c>
      <c r="N1840" t="s">
        <v>25</v>
      </c>
    </row>
    <row r="1841" spans="1:14" customFormat="1" x14ac:dyDescent="0.2">
      <c r="A1841">
        <v>4</v>
      </c>
      <c r="B1841">
        <v>3</v>
      </c>
      <c r="C1841" s="1">
        <v>43363</v>
      </c>
      <c r="D1841" t="s">
        <v>6</v>
      </c>
      <c r="E1841" t="s">
        <v>9</v>
      </c>
      <c r="F1841">
        <v>1</v>
      </c>
      <c r="G1841">
        <v>4</v>
      </c>
      <c r="H1841">
        <v>35.75</v>
      </c>
      <c r="I1841">
        <v>36.1</v>
      </c>
      <c r="J1841">
        <v>159</v>
      </c>
      <c r="N1841" t="s">
        <v>25</v>
      </c>
    </row>
    <row r="1842" spans="1:14" customFormat="1" x14ac:dyDescent="0.2">
      <c r="A1842">
        <v>5</v>
      </c>
      <c r="B1842">
        <v>3</v>
      </c>
      <c r="C1842" s="1">
        <v>43363</v>
      </c>
      <c r="D1842" t="s">
        <v>6</v>
      </c>
      <c r="E1842" t="s">
        <v>9</v>
      </c>
      <c r="F1842">
        <v>1</v>
      </c>
      <c r="G1842">
        <v>5</v>
      </c>
      <c r="H1842">
        <v>28.82</v>
      </c>
      <c r="I1842">
        <v>36.4</v>
      </c>
      <c r="J1842">
        <v>179</v>
      </c>
      <c r="N1842" t="s">
        <v>25</v>
      </c>
    </row>
    <row r="1843" spans="1:14" customFormat="1" x14ac:dyDescent="0.2">
      <c r="A1843">
        <v>6</v>
      </c>
      <c r="B1843">
        <v>3</v>
      </c>
      <c r="C1843" s="1">
        <v>43363</v>
      </c>
      <c r="D1843" t="s">
        <v>6</v>
      </c>
      <c r="E1843" t="s">
        <v>9</v>
      </c>
      <c r="F1843">
        <v>2</v>
      </c>
      <c r="G1843">
        <v>1</v>
      </c>
      <c r="H1843">
        <v>30.87</v>
      </c>
      <c r="I1843">
        <v>37.1</v>
      </c>
      <c r="J1843">
        <v>196</v>
      </c>
      <c r="N1843" t="s">
        <v>25</v>
      </c>
    </row>
    <row r="1844" spans="1:14" customFormat="1" x14ac:dyDescent="0.2">
      <c r="A1844">
        <v>7</v>
      </c>
      <c r="B1844">
        <v>3</v>
      </c>
      <c r="C1844" s="1">
        <v>43363</v>
      </c>
      <c r="D1844" t="s">
        <v>6</v>
      </c>
      <c r="E1844" t="s">
        <v>9</v>
      </c>
      <c r="F1844">
        <v>2</v>
      </c>
      <c r="G1844">
        <v>2</v>
      </c>
      <c r="H1844">
        <v>24.87</v>
      </c>
      <c r="I1844">
        <v>36.700000000000003</v>
      </c>
      <c r="J1844">
        <v>151</v>
      </c>
      <c r="N1844" t="s">
        <v>25</v>
      </c>
    </row>
    <row r="1845" spans="1:14" customFormat="1" x14ac:dyDescent="0.2">
      <c r="A1845">
        <v>8</v>
      </c>
      <c r="B1845">
        <v>3</v>
      </c>
      <c r="C1845" s="1">
        <v>43363</v>
      </c>
      <c r="D1845" t="s">
        <v>6</v>
      </c>
      <c r="E1845" t="s">
        <v>9</v>
      </c>
      <c r="F1845">
        <v>2</v>
      </c>
      <c r="G1845">
        <v>3</v>
      </c>
      <c r="H1845">
        <v>27.08</v>
      </c>
      <c r="I1845">
        <v>37.4</v>
      </c>
      <c r="J1845">
        <v>222</v>
      </c>
      <c r="N1845" t="s">
        <v>25</v>
      </c>
    </row>
    <row r="1846" spans="1:14" customFormat="1" x14ac:dyDescent="0.2">
      <c r="A1846">
        <v>9</v>
      </c>
      <c r="B1846">
        <v>3</v>
      </c>
      <c r="C1846" s="1">
        <v>43363</v>
      </c>
      <c r="D1846" t="s">
        <v>6</v>
      </c>
      <c r="E1846" t="s">
        <v>9</v>
      </c>
      <c r="F1846">
        <v>2</v>
      </c>
      <c r="G1846">
        <v>4</v>
      </c>
      <c r="H1846">
        <v>33.68</v>
      </c>
      <c r="I1846">
        <v>37</v>
      </c>
      <c r="J1846">
        <v>177</v>
      </c>
      <c r="N1846" t="s">
        <v>25</v>
      </c>
    </row>
    <row r="1847" spans="1:14" customFormat="1" x14ac:dyDescent="0.2">
      <c r="A1847">
        <v>10</v>
      </c>
      <c r="B1847">
        <v>3</v>
      </c>
      <c r="C1847" s="1">
        <v>43363</v>
      </c>
      <c r="D1847" t="s">
        <v>6</v>
      </c>
      <c r="E1847" t="s">
        <v>9</v>
      </c>
      <c r="F1847">
        <v>2</v>
      </c>
      <c r="G1847">
        <v>5</v>
      </c>
      <c r="H1847">
        <v>40.67</v>
      </c>
      <c r="I1847">
        <v>36.5</v>
      </c>
      <c r="J1847">
        <v>177</v>
      </c>
      <c r="N1847" t="s">
        <v>25</v>
      </c>
    </row>
    <row r="1848" spans="1:14" customFormat="1" x14ac:dyDescent="0.2">
      <c r="A1848">
        <v>11</v>
      </c>
      <c r="B1848">
        <v>3</v>
      </c>
      <c r="C1848" s="1">
        <v>43363</v>
      </c>
      <c r="D1848" t="s">
        <v>6</v>
      </c>
      <c r="E1848" t="s">
        <v>9</v>
      </c>
      <c r="F1848">
        <v>3</v>
      </c>
      <c r="G1848">
        <v>1</v>
      </c>
      <c r="H1848">
        <v>31.44</v>
      </c>
      <c r="I1848">
        <v>37.1</v>
      </c>
      <c r="J1848">
        <v>206</v>
      </c>
      <c r="N1848" t="s">
        <v>25</v>
      </c>
    </row>
    <row r="1849" spans="1:14" customFormat="1" x14ac:dyDescent="0.2">
      <c r="A1849">
        <v>12</v>
      </c>
      <c r="B1849">
        <v>3</v>
      </c>
      <c r="C1849" s="1">
        <v>43363</v>
      </c>
      <c r="D1849" t="s">
        <v>6</v>
      </c>
      <c r="E1849" t="s">
        <v>9</v>
      </c>
      <c r="F1849">
        <v>3</v>
      </c>
      <c r="G1849">
        <v>2</v>
      </c>
      <c r="H1849">
        <v>30.12</v>
      </c>
      <c r="I1849">
        <v>36.5</v>
      </c>
      <c r="J1849">
        <v>193</v>
      </c>
      <c r="N1849" t="s">
        <v>25</v>
      </c>
    </row>
    <row r="1850" spans="1:14" customFormat="1" x14ac:dyDescent="0.2">
      <c r="A1850">
        <v>13</v>
      </c>
      <c r="B1850">
        <v>3</v>
      </c>
      <c r="C1850" s="1">
        <v>43363</v>
      </c>
      <c r="D1850" t="s">
        <v>6</v>
      </c>
      <c r="E1850" t="s">
        <v>9</v>
      </c>
      <c r="F1850">
        <v>3</v>
      </c>
      <c r="G1850">
        <v>3</v>
      </c>
      <c r="H1850">
        <v>33.5</v>
      </c>
      <c r="I1850">
        <v>37.299999999999997</v>
      </c>
      <c r="J1850">
        <v>185</v>
      </c>
      <c r="N1850" t="s">
        <v>25</v>
      </c>
    </row>
    <row r="1851" spans="1:14" customFormat="1" x14ac:dyDescent="0.2">
      <c r="A1851">
        <v>14</v>
      </c>
      <c r="B1851">
        <v>3</v>
      </c>
      <c r="C1851" s="1">
        <v>43363</v>
      </c>
      <c r="D1851" t="s">
        <v>6</v>
      </c>
      <c r="E1851" t="s">
        <v>9</v>
      </c>
      <c r="F1851">
        <v>3</v>
      </c>
      <c r="G1851">
        <v>4</v>
      </c>
      <c r="H1851">
        <v>29.23</v>
      </c>
      <c r="I1851">
        <v>36.6</v>
      </c>
      <c r="J1851">
        <v>169</v>
      </c>
      <c r="N1851" t="s">
        <v>25</v>
      </c>
    </row>
    <row r="1852" spans="1:14" customFormat="1" x14ac:dyDescent="0.2">
      <c r="A1852">
        <v>15</v>
      </c>
      <c r="B1852">
        <v>3</v>
      </c>
      <c r="C1852" s="1">
        <v>43363</v>
      </c>
      <c r="D1852" t="s">
        <v>6</v>
      </c>
      <c r="E1852" t="s">
        <v>9</v>
      </c>
      <c r="F1852">
        <v>3</v>
      </c>
      <c r="G1852">
        <v>5</v>
      </c>
      <c r="H1852">
        <v>34.06</v>
      </c>
      <c r="I1852">
        <v>36.700000000000003</v>
      </c>
      <c r="J1852">
        <v>159</v>
      </c>
      <c r="N1852" t="s">
        <v>25</v>
      </c>
    </row>
    <row r="1853" spans="1:14" customFormat="1" x14ac:dyDescent="0.2">
      <c r="A1853">
        <v>16</v>
      </c>
      <c r="B1853">
        <v>3</v>
      </c>
      <c r="C1853" s="1">
        <v>43363</v>
      </c>
      <c r="D1853" t="s">
        <v>6</v>
      </c>
      <c r="E1853" t="s">
        <v>9</v>
      </c>
      <c r="F1853">
        <v>4</v>
      </c>
      <c r="G1853">
        <v>1</v>
      </c>
      <c r="H1853">
        <v>27.57</v>
      </c>
      <c r="I1853">
        <v>36.6</v>
      </c>
      <c r="J1853">
        <v>175</v>
      </c>
      <c r="N1853" t="s">
        <v>25</v>
      </c>
    </row>
    <row r="1854" spans="1:14" customFormat="1" x14ac:dyDescent="0.2">
      <c r="A1854">
        <v>17</v>
      </c>
      <c r="B1854">
        <v>3</v>
      </c>
      <c r="C1854" s="1">
        <v>43363</v>
      </c>
      <c r="D1854" t="s">
        <v>6</v>
      </c>
      <c r="E1854" t="s">
        <v>9</v>
      </c>
      <c r="F1854">
        <v>4</v>
      </c>
      <c r="G1854">
        <v>2</v>
      </c>
      <c r="H1854">
        <v>33.630000000000003</v>
      </c>
      <c r="I1854">
        <v>36.9</v>
      </c>
      <c r="J1854">
        <v>203</v>
      </c>
      <c r="N1854" t="s">
        <v>25</v>
      </c>
    </row>
    <row r="1855" spans="1:14" customFormat="1" x14ac:dyDescent="0.2">
      <c r="A1855">
        <v>18</v>
      </c>
      <c r="B1855">
        <v>3</v>
      </c>
      <c r="C1855" s="1">
        <v>43363</v>
      </c>
      <c r="D1855" t="s">
        <v>6</v>
      </c>
      <c r="E1855" t="s">
        <v>9</v>
      </c>
      <c r="F1855">
        <v>4</v>
      </c>
      <c r="G1855">
        <v>3</v>
      </c>
      <c r="H1855">
        <v>30.12</v>
      </c>
      <c r="I1855">
        <v>36.700000000000003</v>
      </c>
      <c r="J1855">
        <v>176</v>
      </c>
      <c r="N1855" t="s">
        <v>25</v>
      </c>
    </row>
    <row r="1856" spans="1:14" customFormat="1" x14ac:dyDescent="0.2">
      <c r="A1856">
        <v>19</v>
      </c>
      <c r="B1856">
        <v>3</v>
      </c>
      <c r="C1856" s="1">
        <v>43363</v>
      </c>
      <c r="D1856" t="s">
        <v>6</v>
      </c>
      <c r="E1856" t="s">
        <v>9</v>
      </c>
      <c r="F1856">
        <v>4</v>
      </c>
      <c r="G1856">
        <v>4</v>
      </c>
      <c r="H1856">
        <v>27.97</v>
      </c>
      <c r="I1856">
        <v>36.799999999999997</v>
      </c>
      <c r="J1856">
        <v>152</v>
      </c>
      <c r="N1856" t="s">
        <v>25</v>
      </c>
    </row>
    <row r="1857" spans="1:14" customFormat="1" x14ac:dyDescent="0.2">
      <c r="A1857">
        <v>20</v>
      </c>
      <c r="B1857">
        <v>3</v>
      </c>
      <c r="C1857" s="1">
        <v>43363</v>
      </c>
      <c r="D1857" t="s">
        <v>6</v>
      </c>
      <c r="E1857" t="s">
        <v>9</v>
      </c>
      <c r="F1857">
        <v>4</v>
      </c>
      <c r="G1857">
        <v>5</v>
      </c>
      <c r="H1857">
        <v>33.409999999999997</v>
      </c>
      <c r="I1857">
        <v>36.6</v>
      </c>
      <c r="J1857">
        <v>147</v>
      </c>
      <c r="N1857" t="s">
        <v>25</v>
      </c>
    </row>
    <row r="1858" spans="1:14" customFormat="1" x14ac:dyDescent="0.2">
      <c r="A1858">
        <v>21</v>
      </c>
      <c r="B1858">
        <v>3</v>
      </c>
      <c r="C1858" s="1">
        <v>43363</v>
      </c>
      <c r="D1858" t="s">
        <v>6</v>
      </c>
      <c r="E1858" t="s">
        <v>8</v>
      </c>
      <c r="F1858">
        <v>1</v>
      </c>
      <c r="G1858">
        <v>1</v>
      </c>
      <c r="H1858">
        <v>23.74</v>
      </c>
      <c r="I1858">
        <v>36.200000000000003</v>
      </c>
      <c r="J1858">
        <v>123</v>
      </c>
      <c r="N1858" t="s">
        <v>25</v>
      </c>
    </row>
    <row r="1859" spans="1:14" customFormat="1" x14ac:dyDescent="0.2">
      <c r="A1859">
        <v>22</v>
      </c>
      <c r="B1859">
        <v>3</v>
      </c>
      <c r="C1859" s="1">
        <v>43363</v>
      </c>
      <c r="D1859" t="s">
        <v>6</v>
      </c>
      <c r="E1859" t="s">
        <v>8</v>
      </c>
      <c r="F1859">
        <v>1</v>
      </c>
      <c r="G1859">
        <v>2</v>
      </c>
      <c r="H1859">
        <v>20.99</v>
      </c>
      <c r="J1859">
        <v>182</v>
      </c>
      <c r="N1859" t="s">
        <v>25</v>
      </c>
    </row>
    <row r="1860" spans="1:14" customFormat="1" x14ac:dyDescent="0.2">
      <c r="A1860">
        <v>23</v>
      </c>
      <c r="B1860">
        <v>3</v>
      </c>
      <c r="C1860" s="1">
        <v>43363</v>
      </c>
      <c r="D1860" t="s">
        <v>6</v>
      </c>
      <c r="E1860" t="s">
        <v>8</v>
      </c>
      <c r="F1860">
        <v>1</v>
      </c>
      <c r="G1860">
        <v>3</v>
      </c>
      <c r="H1860">
        <v>23.31</v>
      </c>
      <c r="I1860">
        <v>36.200000000000003</v>
      </c>
      <c r="J1860">
        <v>157</v>
      </c>
      <c r="N1860" t="s">
        <v>25</v>
      </c>
    </row>
    <row r="1861" spans="1:14" customFormat="1" x14ac:dyDescent="0.2">
      <c r="A1861">
        <v>24</v>
      </c>
      <c r="B1861">
        <v>3</v>
      </c>
      <c r="C1861" s="1">
        <v>43363</v>
      </c>
      <c r="D1861" t="s">
        <v>6</v>
      </c>
      <c r="E1861" t="s">
        <v>8</v>
      </c>
      <c r="F1861">
        <v>1</v>
      </c>
      <c r="G1861">
        <v>4</v>
      </c>
      <c r="H1861">
        <v>19.579999999999998</v>
      </c>
      <c r="I1861">
        <v>36.4</v>
      </c>
      <c r="J1861">
        <v>144</v>
      </c>
      <c r="N1861" t="s">
        <v>25</v>
      </c>
    </row>
    <row r="1862" spans="1:14" customFormat="1" x14ac:dyDescent="0.2">
      <c r="A1862">
        <v>25</v>
      </c>
      <c r="B1862">
        <v>3</v>
      </c>
      <c r="C1862" s="1">
        <v>43363</v>
      </c>
      <c r="D1862" t="s">
        <v>6</v>
      </c>
      <c r="E1862" t="s">
        <v>8</v>
      </c>
      <c r="F1862">
        <v>1</v>
      </c>
      <c r="G1862">
        <v>5</v>
      </c>
      <c r="H1862">
        <v>22.55</v>
      </c>
      <c r="I1862">
        <v>36.299999999999997</v>
      </c>
      <c r="J1862">
        <v>136</v>
      </c>
      <c r="N1862" t="s">
        <v>25</v>
      </c>
    </row>
    <row r="1863" spans="1:14" customFormat="1" x14ac:dyDescent="0.2">
      <c r="A1863">
        <v>26</v>
      </c>
      <c r="B1863">
        <v>3</v>
      </c>
      <c r="C1863" s="1">
        <v>43363</v>
      </c>
      <c r="D1863" t="s">
        <v>6</v>
      </c>
      <c r="E1863" t="s">
        <v>8</v>
      </c>
      <c r="F1863">
        <v>2</v>
      </c>
      <c r="G1863">
        <v>1</v>
      </c>
      <c r="H1863">
        <v>21.56</v>
      </c>
      <c r="I1863">
        <v>36.9</v>
      </c>
      <c r="J1863">
        <v>140</v>
      </c>
      <c r="N1863" t="s">
        <v>25</v>
      </c>
    </row>
    <row r="1864" spans="1:14" customFormat="1" x14ac:dyDescent="0.2">
      <c r="A1864">
        <v>27</v>
      </c>
      <c r="B1864">
        <v>3</v>
      </c>
      <c r="C1864" s="1">
        <v>43363</v>
      </c>
      <c r="D1864" t="s">
        <v>6</v>
      </c>
      <c r="E1864" t="s">
        <v>8</v>
      </c>
      <c r="F1864">
        <v>2</v>
      </c>
      <c r="G1864">
        <v>2</v>
      </c>
      <c r="H1864">
        <v>24.66</v>
      </c>
      <c r="I1864">
        <v>36.799999999999997</v>
      </c>
      <c r="J1864">
        <v>193</v>
      </c>
      <c r="N1864" t="s">
        <v>25</v>
      </c>
    </row>
    <row r="1865" spans="1:14" customFormat="1" x14ac:dyDescent="0.2">
      <c r="A1865">
        <v>28</v>
      </c>
      <c r="B1865">
        <v>3</v>
      </c>
      <c r="C1865" s="1">
        <v>43363</v>
      </c>
      <c r="D1865" t="s">
        <v>6</v>
      </c>
      <c r="E1865" t="s">
        <v>8</v>
      </c>
      <c r="F1865">
        <v>2</v>
      </c>
      <c r="G1865">
        <v>3</v>
      </c>
      <c r="H1865">
        <v>20.23</v>
      </c>
      <c r="I1865">
        <v>36.9</v>
      </c>
      <c r="J1865">
        <v>159</v>
      </c>
      <c r="N1865" t="s">
        <v>25</v>
      </c>
    </row>
    <row r="1866" spans="1:14" customFormat="1" x14ac:dyDescent="0.2">
      <c r="A1866">
        <v>29</v>
      </c>
      <c r="B1866">
        <v>3</v>
      </c>
      <c r="C1866" s="1">
        <v>43363</v>
      </c>
      <c r="D1866" t="s">
        <v>6</v>
      </c>
      <c r="E1866" t="s">
        <v>8</v>
      </c>
      <c r="F1866">
        <v>2</v>
      </c>
      <c r="G1866">
        <v>4</v>
      </c>
      <c r="H1866">
        <v>19.22</v>
      </c>
      <c r="I1866">
        <v>36.799999999999997</v>
      </c>
      <c r="J1866">
        <v>149</v>
      </c>
      <c r="N1866" t="s">
        <v>25</v>
      </c>
    </row>
    <row r="1867" spans="1:14" customFormat="1" x14ac:dyDescent="0.2">
      <c r="A1867">
        <v>30</v>
      </c>
      <c r="B1867">
        <v>3</v>
      </c>
      <c r="C1867" s="1">
        <v>43363</v>
      </c>
      <c r="D1867" t="s">
        <v>6</v>
      </c>
      <c r="E1867" t="s">
        <v>8</v>
      </c>
      <c r="F1867">
        <v>2</v>
      </c>
      <c r="G1867">
        <v>5</v>
      </c>
      <c r="H1867">
        <v>27.48</v>
      </c>
      <c r="I1867">
        <v>36.700000000000003</v>
      </c>
      <c r="J1867">
        <v>188</v>
      </c>
      <c r="N1867" t="s">
        <v>25</v>
      </c>
    </row>
    <row r="1868" spans="1:14" customFormat="1" x14ac:dyDescent="0.2">
      <c r="A1868">
        <v>31</v>
      </c>
      <c r="B1868">
        <v>3</v>
      </c>
      <c r="C1868" s="1">
        <v>43363</v>
      </c>
      <c r="D1868" t="s">
        <v>6</v>
      </c>
      <c r="E1868" t="s">
        <v>8</v>
      </c>
      <c r="F1868">
        <v>3</v>
      </c>
      <c r="G1868">
        <v>1</v>
      </c>
      <c r="H1868">
        <v>21.27</v>
      </c>
      <c r="I1868">
        <v>36.299999999999997</v>
      </c>
      <c r="J1868">
        <v>128</v>
      </c>
      <c r="N1868" t="s">
        <v>25</v>
      </c>
    </row>
    <row r="1869" spans="1:14" customFormat="1" x14ac:dyDescent="0.2">
      <c r="A1869">
        <v>32</v>
      </c>
      <c r="B1869">
        <v>3</v>
      </c>
      <c r="C1869" s="1">
        <v>43363</v>
      </c>
      <c r="D1869" t="s">
        <v>6</v>
      </c>
      <c r="E1869" t="s">
        <v>8</v>
      </c>
      <c r="F1869">
        <v>3</v>
      </c>
      <c r="G1869">
        <v>2</v>
      </c>
      <c r="H1869">
        <v>20.12</v>
      </c>
      <c r="I1869">
        <v>36.799999999999997</v>
      </c>
      <c r="J1869">
        <v>123</v>
      </c>
      <c r="N1869" t="s">
        <v>25</v>
      </c>
    </row>
    <row r="1870" spans="1:14" customFormat="1" x14ac:dyDescent="0.2">
      <c r="A1870">
        <v>33</v>
      </c>
      <c r="B1870">
        <v>3</v>
      </c>
      <c r="C1870" s="1">
        <v>43363</v>
      </c>
      <c r="D1870" t="s">
        <v>6</v>
      </c>
      <c r="E1870" t="s">
        <v>8</v>
      </c>
      <c r="F1870">
        <v>3</v>
      </c>
      <c r="G1870">
        <v>3</v>
      </c>
      <c r="H1870">
        <v>20.58</v>
      </c>
      <c r="I1870">
        <v>36.6</v>
      </c>
      <c r="J1870">
        <v>132</v>
      </c>
      <c r="N1870" t="s">
        <v>25</v>
      </c>
    </row>
    <row r="1871" spans="1:14" customFormat="1" x14ac:dyDescent="0.2">
      <c r="A1871">
        <v>34</v>
      </c>
      <c r="B1871">
        <v>3</v>
      </c>
      <c r="C1871" s="1">
        <v>43363</v>
      </c>
      <c r="D1871" t="s">
        <v>6</v>
      </c>
      <c r="E1871" t="s">
        <v>8</v>
      </c>
      <c r="F1871">
        <v>3</v>
      </c>
      <c r="G1871">
        <v>4</v>
      </c>
      <c r="H1871">
        <v>22.48</v>
      </c>
      <c r="I1871">
        <v>36.700000000000003</v>
      </c>
      <c r="J1871">
        <v>148</v>
      </c>
      <c r="N1871" t="s">
        <v>25</v>
      </c>
    </row>
    <row r="1872" spans="1:14" customFormat="1" x14ac:dyDescent="0.2">
      <c r="A1872">
        <v>35</v>
      </c>
      <c r="B1872">
        <v>3</v>
      </c>
      <c r="C1872" s="1">
        <v>43363</v>
      </c>
      <c r="D1872" t="s">
        <v>6</v>
      </c>
      <c r="E1872" t="s">
        <v>8</v>
      </c>
      <c r="F1872">
        <v>3</v>
      </c>
      <c r="G1872">
        <v>5</v>
      </c>
      <c r="H1872">
        <v>22.92</v>
      </c>
      <c r="I1872">
        <v>36.799999999999997</v>
      </c>
      <c r="J1872">
        <v>156</v>
      </c>
      <c r="N1872" t="s">
        <v>25</v>
      </c>
    </row>
    <row r="1873" spans="1:14" customFormat="1" x14ac:dyDescent="0.2">
      <c r="A1873">
        <v>1</v>
      </c>
      <c r="B1873">
        <v>1</v>
      </c>
      <c r="C1873" s="1">
        <v>43363</v>
      </c>
      <c r="D1873" t="s">
        <v>6</v>
      </c>
      <c r="E1873" t="s">
        <v>9</v>
      </c>
      <c r="F1873">
        <v>1</v>
      </c>
      <c r="G1873">
        <v>1</v>
      </c>
      <c r="H1873">
        <v>36.18</v>
      </c>
      <c r="I1873">
        <v>35.700000000000003</v>
      </c>
      <c r="J1873">
        <v>227</v>
      </c>
      <c r="N1873" t="s">
        <v>28</v>
      </c>
    </row>
    <row r="1874" spans="1:14" customFormat="1" x14ac:dyDescent="0.2">
      <c r="A1874">
        <v>2</v>
      </c>
      <c r="B1874">
        <v>1</v>
      </c>
      <c r="C1874" s="1">
        <v>43363</v>
      </c>
      <c r="D1874" t="s">
        <v>6</v>
      </c>
      <c r="E1874" t="s">
        <v>9</v>
      </c>
      <c r="F1874">
        <v>2</v>
      </c>
      <c r="G1874">
        <v>1</v>
      </c>
      <c r="H1874">
        <v>31.97</v>
      </c>
      <c r="I1874">
        <v>36.299999999999997</v>
      </c>
      <c r="J1874">
        <v>192</v>
      </c>
      <c r="N1874" t="s">
        <v>28</v>
      </c>
    </row>
    <row r="1875" spans="1:14" customFormat="1" x14ac:dyDescent="0.2">
      <c r="A1875">
        <v>3</v>
      </c>
      <c r="B1875">
        <v>1</v>
      </c>
      <c r="C1875" s="1">
        <v>43363</v>
      </c>
      <c r="D1875" t="s">
        <v>6</v>
      </c>
      <c r="E1875" t="s">
        <v>9</v>
      </c>
      <c r="F1875">
        <v>3</v>
      </c>
      <c r="G1875">
        <v>1</v>
      </c>
      <c r="H1875">
        <v>33.79</v>
      </c>
      <c r="I1875">
        <v>36</v>
      </c>
      <c r="J1875">
        <v>208</v>
      </c>
      <c r="N1875" t="s">
        <v>28</v>
      </c>
    </row>
    <row r="1876" spans="1:14" customFormat="1" x14ac:dyDescent="0.2">
      <c r="A1876">
        <v>4</v>
      </c>
      <c r="B1876">
        <v>1</v>
      </c>
      <c r="C1876" s="1">
        <v>43363</v>
      </c>
      <c r="D1876" t="s">
        <v>6</v>
      </c>
      <c r="E1876" t="s">
        <v>9</v>
      </c>
      <c r="F1876">
        <v>4</v>
      </c>
      <c r="G1876">
        <v>1</v>
      </c>
      <c r="H1876">
        <v>36.49</v>
      </c>
      <c r="I1876">
        <v>36.1</v>
      </c>
      <c r="J1876">
        <v>217</v>
      </c>
      <c r="N1876" t="s">
        <v>28</v>
      </c>
    </row>
    <row r="1877" spans="1:14" customFormat="1" x14ac:dyDescent="0.2">
      <c r="A1877">
        <v>5</v>
      </c>
      <c r="B1877">
        <v>1</v>
      </c>
      <c r="C1877" s="1">
        <v>43363</v>
      </c>
      <c r="D1877" t="s">
        <v>6</v>
      </c>
      <c r="E1877" t="s">
        <v>9</v>
      </c>
      <c r="F1877">
        <v>5</v>
      </c>
      <c r="G1877">
        <v>1</v>
      </c>
      <c r="H1877">
        <v>35.72</v>
      </c>
      <c r="I1877">
        <v>39</v>
      </c>
      <c r="J1877">
        <v>256</v>
      </c>
      <c r="N1877" t="s">
        <v>28</v>
      </c>
    </row>
    <row r="1878" spans="1:14" customFormat="1" x14ac:dyDescent="0.2">
      <c r="A1878">
        <v>6</v>
      </c>
      <c r="B1878">
        <v>1</v>
      </c>
      <c r="C1878" s="1">
        <v>43363</v>
      </c>
      <c r="D1878" t="s">
        <v>6</v>
      </c>
      <c r="E1878" t="s">
        <v>9</v>
      </c>
      <c r="F1878">
        <v>6</v>
      </c>
      <c r="G1878">
        <v>1</v>
      </c>
      <c r="H1878">
        <v>36.520000000000003</v>
      </c>
      <c r="I1878" s="3">
        <v>37</v>
      </c>
      <c r="J1878" s="2">
        <v>198</v>
      </c>
      <c r="N1878" t="s">
        <v>28</v>
      </c>
    </row>
    <row r="1879" spans="1:14" customFormat="1" x14ac:dyDescent="0.2">
      <c r="A1879">
        <v>7</v>
      </c>
      <c r="B1879">
        <v>1</v>
      </c>
      <c r="C1879" s="1">
        <v>43363</v>
      </c>
      <c r="D1879" t="s">
        <v>6</v>
      </c>
      <c r="E1879" t="s">
        <v>9</v>
      </c>
      <c r="F1879">
        <v>7</v>
      </c>
      <c r="G1879">
        <v>1</v>
      </c>
      <c r="H1879">
        <v>34.700000000000003</v>
      </c>
      <c r="I1879">
        <v>36.200000000000003</v>
      </c>
      <c r="J1879" s="2">
        <v>200</v>
      </c>
      <c r="N1879" t="s">
        <v>28</v>
      </c>
    </row>
    <row r="1880" spans="1:14" customFormat="1" x14ac:dyDescent="0.2">
      <c r="A1880">
        <v>8</v>
      </c>
      <c r="B1880">
        <v>1</v>
      </c>
      <c r="C1880" s="1">
        <v>43363</v>
      </c>
      <c r="D1880" t="s">
        <v>6</v>
      </c>
      <c r="E1880" t="s">
        <v>9</v>
      </c>
      <c r="F1880">
        <v>8</v>
      </c>
      <c r="G1880">
        <v>1</v>
      </c>
      <c r="H1880">
        <v>26.74</v>
      </c>
      <c r="I1880">
        <v>36.5</v>
      </c>
      <c r="J1880" s="2">
        <v>204</v>
      </c>
      <c r="N1880" t="s">
        <v>28</v>
      </c>
    </row>
    <row r="1881" spans="1:14" customFormat="1" x14ac:dyDescent="0.2">
      <c r="A1881">
        <v>9</v>
      </c>
      <c r="B1881">
        <v>1</v>
      </c>
      <c r="C1881" s="1">
        <v>43363</v>
      </c>
      <c r="D1881" t="s">
        <v>6</v>
      </c>
      <c r="E1881" t="s">
        <v>8</v>
      </c>
      <c r="F1881">
        <v>1</v>
      </c>
      <c r="G1881">
        <v>1</v>
      </c>
      <c r="H1881">
        <v>29.31</v>
      </c>
      <c r="I1881">
        <v>36.1</v>
      </c>
      <c r="J1881" s="2">
        <v>178</v>
      </c>
      <c r="N1881" t="s">
        <v>28</v>
      </c>
    </row>
    <row r="1882" spans="1:14" customFormat="1" x14ac:dyDescent="0.2">
      <c r="A1882">
        <v>10</v>
      </c>
      <c r="B1882">
        <v>1</v>
      </c>
      <c r="C1882" s="1">
        <v>43363</v>
      </c>
      <c r="D1882" t="s">
        <v>6</v>
      </c>
      <c r="E1882" t="s">
        <v>8</v>
      </c>
      <c r="F1882">
        <v>2</v>
      </c>
      <c r="G1882">
        <v>1</v>
      </c>
      <c r="H1882">
        <v>27.71</v>
      </c>
      <c r="I1882">
        <v>36</v>
      </c>
      <c r="J1882" s="2">
        <v>179</v>
      </c>
      <c r="N1882" t="s">
        <v>28</v>
      </c>
    </row>
    <row r="1883" spans="1:14" customFormat="1" x14ac:dyDescent="0.2">
      <c r="A1883">
        <v>11</v>
      </c>
      <c r="B1883">
        <v>1</v>
      </c>
      <c r="C1883" s="1">
        <v>43363</v>
      </c>
      <c r="D1883" t="s">
        <v>6</v>
      </c>
      <c r="E1883" t="s">
        <v>8</v>
      </c>
      <c r="F1883">
        <v>3</v>
      </c>
      <c r="G1883">
        <v>1</v>
      </c>
      <c r="H1883">
        <v>28.76</v>
      </c>
      <c r="I1883">
        <v>36.799999999999997</v>
      </c>
      <c r="J1883" s="2">
        <v>186</v>
      </c>
      <c r="N1883" t="s">
        <v>28</v>
      </c>
    </row>
    <row r="1884" spans="1:14" customFormat="1" x14ac:dyDescent="0.2">
      <c r="A1884">
        <v>12</v>
      </c>
      <c r="B1884">
        <v>1</v>
      </c>
      <c r="C1884" s="1">
        <v>43363</v>
      </c>
      <c r="D1884" t="s">
        <v>6</v>
      </c>
      <c r="E1884" t="s">
        <v>8</v>
      </c>
      <c r="F1884">
        <v>4</v>
      </c>
      <c r="G1884">
        <v>1</v>
      </c>
      <c r="H1884">
        <v>20.14</v>
      </c>
      <c r="I1884">
        <v>36.6</v>
      </c>
      <c r="J1884" s="2">
        <v>160</v>
      </c>
      <c r="N1884" t="s">
        <v>28</v>
      </c>
    </row>
    <row r="1885" spans="1:14" customFormat="1" x14ac:dyDescent="0.2">
      <c r="A1885">
        <v>13</v>
      </c>
      <c r="B1885">
        <v>1</v>
      </c>
      <c r="C1885" s="1">
        <v>43363</v>
      </c>
      <c r="D1885" t="s">
        <v>6</v>
      </c>
      <c r="E1885" t="s">
        <v>8</v>
      </c>
      <c r="F1885">
        <v>5</v>
      </c>
      <c r="G1885">
        <v>1</v>
      </c>
      <c r="H1885">
        <v>30.34</v>
      </c>
      <c r="I1885">
        <v>37.5</v>
      </c>
      <c r="J1885" s="2">
        <v>179</v>
      </c>
      <c r="N1885" t="s">
        <v>28</v>
      </c>
    </row>
    <row r="1886" spans="1:14" customFormat="1" x14ac:dyDescent="0.2">
      <c r="A1886">
        <v>14</v>
      </c>
      <c r="B1886">
        <v>1</v>
      </c>
      <c r="C1886" s="1">
        <v>43363</v>
      </c>
      <c r="D1886" t="s">
        <v>6</v>
      </c>
      <c r="E1886" t="s">
        <v>8</v>
      </c>
      <c r="F1886">
        <v>6</v>
      </c>
      <c r="G1886">
        <v>1</v>
      </c>
      <c r="H1886">
        <v>26.01</v>
      </c>
      <c r="I1886">
        <v>36.5</v>
      </c>
      <c r="J1886" s="2">
        <v>173</v>
      </c>
      <c r="N1886" t="s">
        <v>28</v>
      </c>
    </row>
    <row r="1887" spans="1:14" customFormat="1" x14ac:dyDescent="0.2">
      <c r="A1887">
        <v>15</v>
      </c>
      <c r="B1887">
        <v>1</v>
      </c>
      <c r="C1887" s="1">
        <v>43363</v>
      </c>
      <c r="D1887" t="s">
        <v>6</v>
      </c>
      <c r="E1887" t="s">
        <v>8</v>
      </c>
      <c r="F1887">
        <v>7</v>
      </c>
      <c r="G1887">
        <v>1</v>
      </c>
      <c r="H1887">
        <v>29.88</v>
      </c>
      <c r="I1887">
        <v>35.4</v>
      </c>
      <c r="J1887" s="2">
        <v>165</v>
      </c>
      <c r="N1887" t="s">
        <v>28</v>
      </c>
    </row>
    <row r="1888" spans="1:14" customFormat="1" x14ac:dyDescent="0.2">
      <c r="A1888">
        <v>1</v>
      </c>
      <c r="B1888">
        <v>1</v>
      </c>
      <c r="C1888" s="1">
        <v>43364</v>
      </c>
      <c r="D1888" t="s">
        <v>7</v>
      </c>
      <c r="E1888" t="s">
        <v>9</v>
      </c>
      <c r="F1888">
        <v>1</v>
      </c>
      <c r="G1888">
        <v>1</v>
      </c>
      <c r="H1888">
        <v>24.94</v>
      </c>
      <c r="I1888">
        <v>36.5</v>
      </c>
      <c r="J1888" s="2">
        <v>161</v>
      </c>
      <c r="N1888" t="s">
        <v>28</v>
      </c>
    </row>
    <row r="1889" spans="1:14" customFormat="1" x14ac:dyDescent="0.2">
      <c r="A1889">
        <v>2</v>
      </c>
      <c r="B1889">
        <v>1</v>
      </c>
      <c r="C1889" s="1">
        <v>43364</v>
      </c>
      <c r="D1889" t="s">
        <v>7</v>
      </c>
      <c r="E1889" t="s">
        <v>9</v>
      </c>
      <c r="F1889">
        <v>2</v>
      </c>
      <c r="G1889">
        <v>1</v>
      </c>
      <c r="H1889">
        <v>28.03</v>
      </c>
      <c r="I1889">
        <v>36.200000000000003</v>
      </c>
      <c r="J1889" s="2">
        <v>168</v>
      </c>
      <c r="N1889" t="s">
        <v>28</v>
      </c>
    </row>
    <row r="1890" spans="1:14" customFormat="1" x14ac:dyDescent="0.2">
      <c r="A1890">
        <v>3</v>
      </c>
      <c r="B1890">
        <v>1</v>
      </c>
      <c r="C1890" s="1">
        <v>43364</v>
      </c>
      <c r="D1890" t="s">
        <v>7</v>
      </c>
      <c r="E1890" t="s">
        <v>9</v>
      </c>
      <c r="F1890">
        <v>3</v>
      </c>
      <c r="G1890">
        <v>1</v>
      </c>
      <c r="H1890">
        <v>26.78</v>
      </c>
      <c r="I1890">
        <v>36.6</v>
      </c>
      <c r="J1890" s="2">
        <v>158</v>
      </c>
      <c r="N1890" t="s">
        <v>28</v>
      </c>
    </row>
    <row r="1891" spans="1:14" customFormat="1" x14ac:dyDescent="0.2">
      <c r="A1891">
        <v>4</v>
      </c>
      <c r="B1891">
        <v>1</v>
      </c>
      <c r="C1891" s="1">
        <v>43364</v>
      </c>
      <c r="D1891" t="s">
        <v>7</v>
      </c>
      <c r="E1891" t="s">
        <v>9</v>
      </c>
      <c r="F1891">
        <v>4</v>
      </c>
      <c r="G1891">
        <v>1</v>
      </c>
      <c r="H1891">
        <v>23.69</v>
      </c>
      <c r="I1891">
        <v>36.4</v>
      </c>
      <c r="J1891" s="2">
        <v>173</v>
      </c>
      <c r="N1891" t="s">
        <v>28</v>
      </c>
    </row>
    <row r="1892" spans="1:14" customFormat="1" x14ac:dyDescent="0.2">
      <c r="A1892">
        <v>5</v>
      </c>
      <c r="B1892">
        <v>1</v>
      </c>
      <c r="C1892" s="1">
        <v>43364</v>
      </c>
      <c r="D1892" t="s">
        <v>7</v>
      </c>
      <c r="E1892" t="s">
        <v>9</v>
      </c>
      <c r="F1892">
        <v>5</v>
      </c>
      <c r="G1892">
        <v>1</v>
      </c>
      <c r="H1892">
        <v>24.18</v>
      </c>
      <c r="I1892">
        <v>36.5</v>
      </c>
      <c r="J1892" s="2">
        <v>148</v>
      </c>
      <c r="N1892" t="s">
        <v>28</v>
      </c>
    </row>
    <row r="1893" spans="1:14" customFormat="1" x14ac:dyDescent="0.2">
      <c r="A1893">
        <v>6</v>
      </c>
      <c r="B1893">
        <v>1</v>
      </c>
      <c r="C1893" s="1">
        <v>43364</v>
      </c>
      <c r="D1893" t="s">
        <v>7</v>
      </c>
      <c r="E1893" t="s">
        <v>9</v>
      </c>
      <c r="F1893">
        <v>6</v>
      </c>
      <c r="G1893">
        <v>1</v>
      </c>
      <c r="H1893">
        <v>29.37</v>
      </c>
      <c r="I1893">
        <v>35.700000000000003</v>
      </c>
      <c r="J1893" s="2">
        <v>181</v>
      </c>
      <c r="N1893" t="s">
        <v>28</v>
      </c>
    </row>
    <row r="1894" spans="1:14" customFormat="1" x14ac:dyDescent="0.2">
      <c r="A1894">
        <v>7</v>
      </c>
      <c r="B1894">
        <v>1</v>
      </c>
      <c r="C1894" s="1">
        <v>43364</v>
      </c>
      <c r="D1894" t="s">
        <v>7</v>
      </c>
      <c r="E1894" t="s">
        <v>9</v>
      </c>
      <c r="F1894">
        <v>7</v>
      </c>
      <c r="G1894">
        <v>1</v>
      </c>
      <c r="H1894">
        <v>23.74</v>
      </c>
      <c r="I1894">
        <v>36.4</v>
      </c>
      <c r="J1894" s="2">
        <v>174</v>
      </c>
      <c r="N1894" t="s">
        <v>28</v>
      </c>
    </row>
    <row r="1895" spans="1:14" customFormat="1" x14ac:dyDescent="0.2">
      <c r="A1895">
        <v>8</v>
      </c>
      <c r="B1895">
        <v>1</v>
      </c>
      <c r="C1895" s="1">
        <v>43364</v>
      </c>
      <c r="D1895" t="s">
        <v>7</v>
      </c>
      <c r="E1895" t="s">
        <v>9</v>
      </c>
      <c r="F1895">
        <v>8</v>
      </c>
      <c r="G1895">
        <v>1</v>
      </c>
      <c r="H1895">
        <v>27.55</v>
      </c>
      <c r="I1895">
        <v>36.4</v>
      </c>
      <c r="J1895" s="2">
        <v>201</v>
      </c>
      <c r="N1895" t="s">
        <v>28</v>
      </c>
    </row>
    <row r="1896" spans="1:14" customFormat="1" x14ac:dyDescent="0.2">
      <c r="A1896">
        <v>9</v>
      </c>
      <c r="B1896">
        <v>1</v>
      </c>
      <c r="C1896" s="1">
        <v>43364</v>
      </c>
      <c r="D1896" t="s">
        <v>7</v>
      </c>
      <c r="E1896" t="s">
        <v>8</v>
      </c>
      <c r="F1896">
        <v>1</v>
      </c>
      <c r="G1896">
        <v>1</v>
      </c>
      <c r="H1896">
        <v>24.86</v>
      </c>
      <c r="I1896">
        <v>35.9</v>
      </c>
      <c r="J1896" s="2">
        <v>153</v>
      </c>
      <c r="N1896" t="s">
        <v>28</v>
      </c>
    </row>
    <row r="1897" spans="1:14" customFormat="1" x14ac:dyDescent="0.2">
      <c r="A1897">
        <v>10</v>
      </c>
      <c r="B1897">
        <v>1</v>
      </c>
      <c r="C1897" s="1">
        <v>43364</v>
      </c>
      <c r="D1897" t="s">
        <v>7</v>
      </c>
      <c r="E1897" t="s">
        <v>8</v>
      </c>
      <c r="F1897">
        <v>2</v>
      </c>
      <c r="G1897">
        <v>1</v>
      </c>
      <c r="H1897">
        <v>23.21</v>
      </c>
      <c r="I1897">
        <v>35.700000000000003</v>
      </c>
      <c r="J1897" s="2">
        <v>149</v>
      </c>
      <c r="N1897" t="s">
        <v>28</v>
      </c>
    </row>
    <row r="1898" spans="1:14" customFormat="1" x14ac:dyDescent="0.2">
      <c r="A1898">
        <v>11</v>
      </c>
      <c r="B1898">
        <v>1</v>
      </c>
      <c r="C1898" s="1">
        <v>43364</v>
      </c>
      <c r="D1898" t="s">
        <v>7</v>
      </c>
      <c r="E1898" t="s">
        <v>8</v>
      </c>
      <c r="F1898">
        <v>3</v>
      </c>
      <c r="G1898">
        <v>1</v>
      </c>
      <c r="H1898">
        <v>25.4</v>
      </c>
      <c r="I1898">
        <v>36.4</v>
      </c>
      <c r="J1898" s="2">
        <v>145</v>
      </c>
      <c r="N1898" t="s">
        <v>28</v>
      </c>
    </row>
    <row r="1899" spans="1:14" customFormat="1" x14ac:dyDescent="0.2">
      <c r="A1899">
        <v>12</v>
      </c>
      <c r="B1899">
        <v>1</v>
      </c>
      <c r="C1899" s="1">
        <v>43364</v>
      </c>
      <c r="D1899" t="s">
        <v>7</v>
      </c>
      <c r="E1899" t="s">
        <v>8</v>
      </c>
      <c r="F1899">
        <v>4</v>
      </c>
      <c r="G1899">
        <v>1</v>
      </c>
      <c r="H1899">
        <v>26.44</v>
      </c>
      <c r="I1899">
        <v>36.200000000000003</v>
      </c>
      <c r="J1899" s="2">
        <v>175</v>
      </c>
      <c r="N1899" t="s">
        <v>28</v>
      </c>
    </row>
    <row r="1900" spans="1:14" customFormat="1" x14ac:dyDescent="0.2">
      <c r="A1900">
        <v>13</v>
      </c>
      <c r="B1900">
        <v>1</v>
      </c>
      <c r="C1900" s="1">
        <v>43364</v>
      </c>
      <c r="D1900" t="s">
        <v>7</v>
      </c>
      <c r="E1900" t="s">
        <v>8</v>
      </c>
      <c r="F1900">
        <v>5</v>
      </c>
      <c r="G1900">
        <v>1</v>
      </c>
      <c r="H1900">
        <v>22.15</v>
      </c>
      <c r="I1900">
        <v>36.200000000000003</v>
      </c>
      <c r="J1900" s="2">
        <v>158</v>
      </c>
      <c r="N1900" t="s">
        <v>28</v>
      </c>
    </row>
    <row r="1901" spans="1:14" customFormat="1" x14ac:dyDescent="0.2">
      <c r="A1901">
        <v>14</v>
      </c>
      <c r="B1901">
        <v>1</v>
      </c>
      <c r="C1901" s="1">
        <v>43364</v>
      </c>
      <c r="D1901" t="s">
        <v>7</v>
      </c>
      <c r="E1901" t="s">
        <v>8</v>
      </c>
      <c r="F1901">
        <v>6</v>
      </c>
      <c r="G1901">
        <v>1</v>
      </c>
      <c r="H1901">
        <v>26.22</v>
      </c>
      <c r="I1901">
        <v>36</v>
      </c>
      <c r="J1901" s="2">
        <v>127</v>
      </c>
      <c r="N1901" t="s">
        <v>28</v>
      </c>
    </row>
    <row r="1902" spans="1:14" customFormat="1" x14ac:dyDescent="0.2">
      <c r="A1902">
        <v>15</v>
      </c>
      <c r="B1902">
        <v>1</v>
      </c>
      <c r="C1902" s="1">
        <v>43364</v>
      </c>
      <c r="D1902" t="s">
        <v>7</v>
      </c>
      <c r="E1902" t="s">
        <v>8</v>
      </c>
      <c r="F1902">
        <v>7</v>
      </c>
      <c r="G1902">
        <v>1</v>
      </c>
      <c r="H1902">
        <v>23.41</v>
      </c>
      <c r="I1902">
        <v>36.299999999999997</v>
      </c>
      <c r="J1902" s="2">
        <v>152</v>
      </c>
      <c r="N1902" t="s">
        <v>28</v>
      </c>
    </row>
    <row r="1903" spans="1:14" customFormat="1" x14ac:dyDescent="0.2">
      <c r="A1903">
        <v>2</v>
      </c>
      <c r="B1903">
        <v>1</v>
      </c>
      <c r="C1903" s="1">
        <v>43364</v>
      </c>
      <c r="D1903" t="s">
        <v>7</v>
      </c>
      <c r="E1903" t="s">
        <v>9</v>
      </c>
      <c r="F1903">
        <v>1</v>
      </c>
      <c r="G1903">
        <v>2</v>
      </c>
      <c r="H1903">
        <v>28.3</v>
      </c>
      <c r="I1903">
        <v>37.1</v>
      </c>
      <c r="J1903" s="2">
        <v>149</v>
      </c>
      <c r="N1903" t="s">
        <v>25</v>
      </c>
    </row>
    <row r="1904" spans="1:14" customFormat="1" x14ac:dyDescent="0.2">
      <c r="A1904">
        <v>3</v>
      </c>
      <c r="B1904">
        <v>1</v>
      </c>
      <c r="C1904" s="1">
        <v>43364</v>
      </c>
      <c r="D1904" t="s">
        <v>7</v>
      </c>
      <c r="E1904" t="s">
        <v>9</v>
      </c>
      <c r="F1904">
        <v>1</v>
      </c>
      <c r="G1904">
        <v>3</v>
      </c>
      <c r="H1904">
        <v>24.38</v>
      </c>
      <c r="I1904">
        <v>37</v>
      </c>
      <c r="J1904" s="2">
        <v>152</v>
      </c>
      <c r="N1904" t="s">
        <v>25</v>
      </c>
    </row>
    <row r="1905" spans="1:15" customFormat="1" x14ac:dyDescent="0.2">
      <c r="A1905">
        <v>4</v>
      </c>
      <c r="B1905">
        <v>1</v>
      </c>
      <c r="C1905" s="1">
        <v>43364</v>
      </c>
      <c r="D1905" t="s">
        <v>7</v>
      </c>
      <c r="E1905" t="s">
        <v>9</v>
      </c>
      <c r="F1905">
        <v>1</v>
      </c>
      <c r="G1905">
        <v>4</v>
      </c>
      <c r="H1905">
        <v>22.72</v>
      </c>
      <c r="I1905">
        <v>36.700000000000003</v>
      </c>
      <c r="J1905" s="2">
        <v>121</v>
      </c>
      <c r="N1905" t="s">
        <v>25</v>
      </c>
    </row>
    <row r="1906" spans="1:15" customFormat="1" x14ac:dyDescent="0.2">
      <c r="A1906">
        <v>8</v>
      </c>
      <c r="B1906">
        <v>1</v>
      </c>
      <c r="C1906" s="1">
        <v>43364</v>
      </c>
      <c r="D1906" t="s">
        <v>7</v>
      </c>
      <c r="E1906" t="s">
        <v>9</v>
      </c>
      <c r="F1906">
        <v>2</v>
      </c>
      <c r="G1906">
        <v>3</v>
      </c>
      <c r="H1906">
        <v>25.68</v>
      </c>
      <c r="I1906">
        <v>37.1</v>
      </c>
      <c r="J1906" s="2">
        <v>163</v>
      </c>
      <c r="N1906" t="s">
        <v>25</v>
      </c>
    </row>
    <row r="1907" spans="1:15" customFormat="1" x14ac:dyDescent="0.2">
      <c r="A1907">
        <v>9</v>
      </c>
      <c r="B1907">
        <v>1</v>
      </c>
      <c r="C1907" s="1">
        <v>43364</v>
      </c>
      <c r="D1907" t="s">
        <v>7</v>
      </c>
      <c r="E1907" t="s">
        <v>9</v>
      </c>
      <c r="F1907">
        <v>2</v>
      </c>
      <c r="G1907">
        <v>4</v>
      </c>
      <c r="H1907">
        <v>31.98</v>
      </c>
      <c r="I1907">
        <v>37.299999999999997</v>
      </c>
      <c r="J1907" s="2">
        <v>174</v>
      </c>
      <c r="N1907" t="s">
        <v>25</v>
      </c>
    </row>
    <row r="1908" spans="1:15" customFormat="1" x14ac:dyDescent="0.2">
      <c r="A1908">
        <v>10</v>
      </c>
      <c r="B1908">
        <v>1</v>
      </c>
      <c r="C1908" s="1">
        <v>43364</v>
      </c>
      <c r="D1908" t="s">
        <v>7</v>
      </c>
      <c r="E1908" t="s">
        <v>9</v>
      </c>
      <c r="F1908">
        <v>2</v>
      </c>
      <c r="G1908">
        <v>5</v>
      </c>
      <c r="H1908">
        <v>27.43</v>
      </c>
      <c r="I1908">
        <v>37</v>
      </c>
      <c r="J1908" s="2">
        <v>164</v>
      </c>
      <c r="N1908" t="s">
        <v>25</v>
      </c>
    </row>
    <row r="1909" spans="1:15" customFormat="1" x14ac:dyDescent="0.2">
      <c r="A1909">
        <v>11</v>
      </c>
      <c r="B1909">
        <v>1</v>
      </c>
      <c r="C1909" s="1">
        <v>43364</v>
      </c>
      <c r="D1909" t="s">
        <v>7</v>
      </c>
      <c r="E1909" t="s">
        <v>9</v>
      </c>
      <c r="F1909">
        <v>3</v>
      </c>
      <c r="G1909">
        <v>1</v>
      </c>
      <c r="H1909">
        <v>28.78</v>
      </c>
      <c r="I1909">
        <v>36.299999999999997</v>
      </c>
      <c r="J1909" s="2">
        <v>148</v>
      </c>
      <c r="N1909" t="s">
        <v>25</v>
      </c>
    </row>
    <row r="1910" spans="1:15" customFormat="1" x14ac:dyDescent="0.2">
      <c r="A1910">
        <v>12</v>
      </c>
      <c r="B1910">
        <v>1</v>
      </c>
      <c r="C1910" s="1">
        <v>43364</v>
      </c>
      <c r="D1910" t="s">
        <v>7</v>
      </c>
      <c r="E1910" t="s">
        <v>9</v>
      </c>
      <c r="F1910">
        <v>3</v>
      </c>
      <c r="G1910">
        <v>2</v>
      </c>
      <c r="H1910">
        <v>27.06</v>
      </c>
      <c r="I1910">
        <v>36.799999999999997</v>
      </c>
      <c r="J1910" s="2">
        <v>138</v>
      </c>
      <c r="N1910" t="s">
        <v>25</v>
      </c>
    </row>
    <row r="1911" spans="1:15" customFormat="1" x14ac:dyDescent="0.2">
      <c r="A1911">
        <v>14</v>
      </c>
      <c r="B1911">
        <v>1</v>
      </c>
      <c r="C1911" s="1">
        <v>43364</v>
      </c>
      <c r="D1911" t="s">
        <v>7</v>
      </c>
      <c r="E1911" t="s">
        <v>9</v>
      </c>
      <c r="F1911">
        <v>3</v>
      </c>
      <c r="G1911">
        <v>4</v>
      </c>
      <c r="H1911">
        <v>31.39</v>
      </c>
      <c r="I1911">
        <v>37.1</v>
      </c>
      <c r="J1911" s="2">
        <v>178</v>
      </c>
      <c r="N1911" t="s">
        <v>25</v>
      </c>
    </row>
    <row r="1912" spans="1:15" customFormat="1" x14ac:dyDescent="0.2">
      <c r="A1912">
        <v>15</v>
      </c>
      <c r="B1912">
        <v>1</v>
      </c>
      <c r="C1912" s="1">
        <v>43364</v>
      </c>
      <c r="D1912" t="s">
        <v>7</v>
      </c>
      <c r="E1912" t="s">
        <v>9</v>
      </c>
      <c r="F1912">
        <v>3</v>
      </c>
      <c r="G1912">
        <v>5</v>
      </c>
      <c r="H1912">
        <v>26.24</v>
      </c>
      <c r="I1912">
        <v>37.1</v>
      </c>
      <c r="J1912" s="2">
        <v>170</v>
      </c>
      <c r="N1912" t="s">
        <v>25</v>
      </c>
    </row>
    <row r="1913" spans="1:15" customFormat="1" x14ac:dyDescent="0.2">
      <c r="A1913">
        <v>16</v>
      </c>
      <c r="B1913">
        <v>1</v>
      </c>
      <c r="C1913" s="1">
        <v>43364</v>
      </c>
      <c r="D1913" t="s">
        <v>7</v>
      </c>
      <c r="E1913" t="s">
        <v>9</v>
      </c>
      <c r="F1913">
        <v>4</v>
      </c>
      <c r="G1913">
        <v>1</v>
      </c>
      <c r="H1913">
        <v>26.64</v>
      </c>
      <c r="I1913">
        <v>37</v>
      </c>
      <c r="J1913" s="2">
        <v>172</v>
      </c>
      <c r="N1913" t="s">
        <v>25</v>
      </c>
    </row>
    <row r="1914" spans="1:15" customFormat="1" x14ac:dyDescent="0.2">
      <c r="A1914">
        <v>17</v>
      </c>
      <c r="B1914">
        <v>1</v>
      </c>
      <c r="C1914" s="1">
        <v>43364</v>
      </c>
      <c r="D1914" t="s">
        <v>7</v>
      </c>
      <c r="E1914" t="s">
        <v>9</v>
      </c>
      <c r="F1914">
        <v>4</v>
      </c>
      <c r="G1914">
        <v>2</v>
      </c>
      <c r="H1914" s="7"/>
      <c r="I1914" s="8"/>
      <c r="J1914" s="8"/>
      <c r="N1914" t="s">
        <v>25</v>
      </c>
      <c r="O1914" t="s">
        <v>32</v>
      </c>
    </row>
    <row r="1915" spans="1:15" customFormat="1" x14ac:dyDescent="0.2">
      <c r="A1915">
        <v>18</v>
      </c>
      <c r="B1915">
        <v>1</v>
      </c>
      <c r="C1915" s="1">
        <v>43364</v>
      </c>
      <c r="D1915" t="s">
        <v>7</v>
      </c>
      <c r="E1915" t="s">
        <v>9</v>
      </c>
      <c r="F1915">
        <v>4</v>
      </c>
      <c r="G1915">
        <v>3</v>
      </c>
      <c r="H1915">
        <v>34.26</v>
      </c>
      <c r="I1915">
        <v>37.4</v>
      </c>
      <c r="J1915" s="2">
        <v>193</v>
      </c>
      <c r="N1915" t="s">
        <v>25</v>
      </c>
    </row>
    <row r="1916" spans="1:15" customFormat="1" x14ac:dyDescent="0.2">
      <c r="A1916">
        <v>20</v>
      </c>
      <c r="B1916">
        <v>1</v>
      </c>
      <c r="C1916" s="1">
        <v>43364</v>
      </c>
      <c r="D1916" t="s">
        <v>7</v>
      </c>
      <c r="E1916" t="s">
        <v>9</v>
      </c>
      <c r="F1916">
        <v>4</v>
      </c>
      <c r="G1916">
        <v>5</v>
      </c>
      <c r="H1916">
        <v>32.619999999999997</v>
      </c>
      <c r="I1916">
        <v>37.299999999999997</v>
      </c>
      <c r="J1916" s="2">
        <v>206</v>
      </c>
      <c r="N1916" t="s">
        <v>25</v>
      </c>
      <c r="O1916" t="s">
        <v>33</v>
      </c>
    </row>
    <row r="1917" spans="1:15" customFormat="1" x14ac:dyDescent="0.2">
      <c r="A1917">
        <v>26</v>
      </c>
      <c r="B1917">
        <v>1</v>
      </c>
      <c r="C1917" s="1">
        <v>43364</v>
      </c>
      <c r="D1917" t="s">
        <v>7</v>
      </c>
      <c r="E1917" t="s">
        <v>8</v>
      </c>
      <c r="F1917">
        <v>2</v>
      </c>
      <c r="G1917">
        <v>1</v>
      </c>
      <c r="H1917">
        <v>22.21</v>
      </c>
      <c r="I1917">
        <v>37.6</v>
      </c>
      <c r="J1917" s="2">
        <v>155</v>
      </c>
      <c r="N1917" t="s">
        <v>25</v>
      </c>
    </row>
    <row r="1918" spans="1:15" customFormat="1" x14ac:dyDescent="0.2">
      <c r="A1918">
        <v>27</v>
      </c>
      <c r="B1918">
        <v>1</v>
      </c>
      <c r="C1918" s="1">
        <v>43364</v>
      </c>
      <c r="D1918" t="s">
        <v>7</v>
      </c>
      <c r="E1918" t="s">
        <v>8</v>
      </c>
      <c r="F1918">
        <v>2</v>
      </c>
      <c r="G1918">
        <v>2</v>
      </c>
      <c r="H1918">
        <v>23.16</v>
      </c>
      <c r="I1918">
        <v>36.5</v>
      </c>
      <c r="J1918" s="2">
        <v>124</v>
      </c>
      <c r="N1918" t="s">
        <v>25</v>
      </c>
    </row>
    <row r="1919" spans="1:15" customFormat="1" x14ac:dyDescent="0.2">
      <c r="A1919">
        <v>23</v>
      </c>
      <c r="B1919">
        <v>1</v>
      </c>
      <c r="C1919" s="1">
        <v>43364</v>
      </c>
      <c r="D1919" t="s">
        <v>7</v>
      </c>
      <c r="E1919" t="s">
        <v>8</v>
      </c>
      <c r="F1919">
        <v>1</v>
      </c>
      <c r="G1919">
        <v>3</v>
      </c>
      <c r="H1919">
        <v>21.71</v>
      </c>
      <c r="I1919">
        <v>36.799999999999997</v>
      </c>
      <c r="J1919" s="2">
        <v>125</v>
      </c>
      <c r="N1919" t="s">
        <v>25</v>
      </c>
    </row>
    <row r="1920" spans="1:15" customFormat="1" x14ac:dyDescent="0.2">
      <c r="A1920">
        <v>24</v>
      </c>
      <c r="B1920">
        <v>1</v>
      </c>
      <c r="C1920" s="1">
        <v>43364</v>
      </c>
      <c r="D1920" t="s">
        <v>7</v>
      </c>
      <c r="E1920" t="s">
        <v>8</v>
      </c>
      <c r="F1920">
        <v>1</v>
      </c>
      <c r="G1920">
        <v>4</v>
      </c>
      <c r="H1920">
        <v>22.62</v>
      </c>
      <c r="I1920">
        <v>36.200000000000003</v>
      </c>
      <c r="J1920" s="2">
        <v>106</v>
      </c>
      <c r="N1920" t="s">
        <v>25</v>
      </c>
    </row>
    <row r="1921" spans="1:14" customFormat="1" x14ac:dyDescent="0.2">
      <c r="A1921">
        <v>25</v>
      </c>
      <c r="B1921">
        <v>1</v>
      </c>
      <c r="C1921" s="1">
        <v>43364</v>
      </c>
      <c r="D1921" t="s">
        <v>7</v>
      </c>
      <c r="E1921" t="s">
        <v>8</v>
      </c>
      <c r="F1921">
        <v>1</v>
      </c>
      <c r="G1921">
        <v>5</v>
      </c>
      <c r="H1921">
        <v>20.18</v>
      </c>
      <c r="I1921">
        <v>36.700000000000003</v>
      </c>
      <c r="J1921" s="3"/>
      <c r="N1921" t="s">
        <v>25</v>
      </c>
    </row>
    <row r="1922" spans="1:14" customFormat="1" x14ac:dyDescent="0.2">
      <c r="A1922">
        <v>7</v>
      </c>
      <c r="B1922">
        <v>2</v>
      </c>
      <c r="C1922" s="1">
        <v>43364</v>
      </c>
      <c r="D1922" t="s">
        <v>7</v>
      </c>
      <c r="E1922" t="s">
        <v>9</v>
      </c>
      <c r="F1922">
        <v>2</v>
      </c>
      <c r="G1922">
        <v>2</v>
      </c>
      <c r="H1922">
        <v>28.52</v>
      </c>
      <c r="I1922">
        <v>38</v>
      </c>
      <c r="J1922" s="2">
        <v>218</v>
      </c>
      <c r="N1922" t="s">
        <v>25</v>
      </c>
    </row>
    <row r="1923" spans="1:14" customFormat="1" x14ac:dyDescent="0.2">
      <c r="A1923">
        <v>3</v>
      </c>
      <c r="B1923">
        <v>2</v>
      </c>
      <c r="C1923" s="1">
        <v>43364</v>
      </c>
      <c r="D1923" t="s">
        <v>7</v>
      </c>
      <c r="E1923" t="s">
        <v>9</v>
      </c>
      <c r="F1923">
        <v>1</v>
      </c>
      <c r="G1923">
        <v>3</v>
      </c>
      <c r="H1923">
        <v>27.49</v>
      </c>
      <c r="I1923">
        <v>37.700000000000003</v>
      </c>
      <c r="J1923" s="2">
        <v>171</v>
      </c>
      <c r="N1923" t="s">
        <v>25</v>
      </c>
    </row>
    <row r="1924" spans="1:14" customFormat="1" x14ac:dyDescent="0.2">
      <c r="A1924">
        <v>4</v>
      </c>
      <c r="B1924">
        <v>2</v>
      </c>
      <c r="C1924" s="1">
        <v>43364</v>
      </c>
      <c r="D1924" t="s">
        <v>7</v>
      </c>
      <c r="E1924" t="s">
        <v>9</v>
      </c>
      <c r="F1924">
        <v>1</v>
      </c>
      <c r="G1924">
        <v>4</v>
      </c>
      <c r="H1924">
        <v>37.520000000000003</v>
      </c>
      <c r="I1924">
        <v>37.700000000000003</v>
      </c>
      <c r="J1924" s="2">
        <v>218</v>
      </c>
      <c r="N1924" t="s">
        <v>25</v>
      </c>
    </row>
    <row r="1925" spans="1:14" customFormat="1" x14ac:dyDescent="0.2">
      <c r="A1925">
        <v>5</v>
      </c>
      <c r="B1925">
        <v>2</v>
      </c>
      <c r="C1925" s="1">
        <v>43364</v>
      </c>
      <c r="D1925" t="s">
        <v>7</v>
      </c>
      <c r="E1925" t="s">
        <v>9</v>
      </c>
      <c r="F1925">
        <v>1</v>
      </c>
      <c r="G1925">
        <v>5</v>
      </c>
      <c r="H1925">
        <v>21.49</v>
      </c>
      <c r="I1925">
        <v>37.6</v>
      </c>
      <c r="J1925" s="2">
        <v>192</v>
      </c>
      <c r="N1925" t="s">
        <v>25</v>
      </c>
    </row>
    <row r="1926" spans="1:14" customFormat="1" x14ac:dyDescent="0.2">
      <c r="A1926">
        <v>11</v>
      </c>
      <c r="B1926">
        <v>2</v>
      </c>
      <c r="C1926" s="1">
        <v>43364</v>
      </c>
      <c r="D1926" t="s">
        <v>7</v>
      </c>
      <c r="E1926" t="s">
        <v>9</v>
      </c>
      <c r="F1926">
        <v>3</v>
      </c>
      <c r="G1926">
        <v>1</v>
      </c>
      <c r="H1926">
        <v>20.69</v>
      </c>
      <c r="I1926">
        <v>38.200000000000003</v>
      </c>
      <c r="J1926" s="2">
        <v>158</v>
      </c>
      <c r="N1926" t="s">
        <v>25</v>
      </c>
    </row>
    <row r="1927" spans="1:14" customFormat="1" x14ac:dyDescent="0.2">
      <c r="A1927">
        <v>12</v>
      </c>
      <c r="B1927">
        <v>2</v>
      </c>
      <c r="C1927" s="1">
        <v>43364</v>
      </c>
      <c r="D1927" t="s">
        <v>7</v>
      </c>
      <c r="E1927" t="s">
        <v>9</v>
      </c>
      <c r="F1927">
        <v>3</v>
      </c>
      <c r="G1927">
        <v>2</v>
      </c>
      <c r="H1927">
        <v>23.26</v>
      </c>
      <c r="I1927">
        <v>38.299999999999997</v>
      </c>
      <c r="J1927" s="2">
        <v>163</v>
      </c>
      <c r="N1927" t="s">
        <v>25</v>
      </c>
    </row>
    <row r="1928" spans="1:14" customFormat="1" x14ac:dyDescent="0.2">
      <c r="A1928">
        <v>13</v>
      </c>
      <c r="B1928">
        <v>2</v>
      </c>
      <c r="C1928" s="1">
        <v>43364</v>
      </c>
      <c r="D1928" t="s">
        <v>7</v>
      </c>
      <c r="E1928" t="s">
        <v>9</v>
      </c>
      <c r="F1928">
        <v>3</v>
      </c>
      <c r="G1928">
        <v>3</v>
      </c>
      <c r="H1928">
        <v>31.07</v>
      </c>
      <c r="I1928">
        <v>38.1</v>
      </c>
      <c r="J1928" s="2">
        <v>194</v>
      </c>
      <c r="N1928" t="s">
        <v>25</v>
      </c>
    </row>
    <row r="1929" spans="1:14" customFormat="1" x14ac:dyDescent="0.2">
      <c r="A1929">
        <v>9</v>
      </c>
      <c r="B1929">
        <v>2</v>
      </c>
      <c r="C1929" s="1">
        <v>43364</v>
      </c>
      <c r="D1929" t="s">
        <v>7</v>
      </c>
      <c r="E1929" t="s">
        <v>9</v>
      </c>
      <c r="F1929">
        <v>2</v>
      </c>
      <c r="G1929">
        <v>4</v>
      </c>
      <c r="H1929">
        <v>19.899999999999999</v>
      </c>
      <c r="I1929">
        <v>37.799999999999997</v>
      </c>
      <c r="J1929" s="2">
        <v>179</v>
      </c>
      <c r="N1929" t="s">
        <v>25</v>
      </c>
    </row>
    <row r="1930" spans="1:14" customFormat="1" x14ac:dyDescent="0.2">
      <c r="A1930">
        <v>15</v>
      </c>
      <c r="B1930">
        <v>2</v>
      </c>
      <c r="C1930" s="1">
        <v>43364</v>
      </c>
      <c r="D1930" t="s">
        <v>7</v>
      </c>
      <c r="E1930" t="s">
        <v>9</v>
      </c>
      <c r="F1930">
        <v>3</v>
      </c>
      <c r="G1930">
        <v>5</v>
      </c>
      <c r="H1930">
        <v>25.3</v>
      </c>
      <c r="I1930">
        <v>37.799999999999997</v>
      </c>
      <c r="J1930" s="2">
        <v>165</v>
      </c>
      <c r="N1930" t="s">
        <v>25</v>
      </c>
    </row>
    <row r="1931" spans="1:14" customFormat="1" x14ac:dyDescent="0.2">
      <c r="A1931">
        <v>16</v>
      </c>
      <c r="B1931">
        <v>2</v>
      </c>
      <c r="C1931" s="1">
        <v>43364</v>
      </c>
      <c r="D1931" t="s">
        <v>7</v>
      </c>
      <c r="E1931" t="s">
        <v>9</v>
      </c>
      <c r="F1931">
        <v>4</v>
      </c>
      <c r="G1931">
        <v>1</v>
      </c>
      <c r="H1931">
        <v>24.62</v>
      </c>
      <c r="I1931">
        <v>38.1</v>
      </c>
      <c r="J1931" s="2">
        <v>173</v>
      </c>
      <c r="N1931" t="s">
        <v>25</v>
      </c>
    </row>
    <row r="1932" spans="1:14" customFormat="1" x14ac:dyDescent="0.2">
      <c r="A1932">
        <v>17</v>
      </c>
      <c r="B1932">
        <v>2</v>
      </c>
      <c r="C1932" s="1">
        <v>43364</v>
      </c>
      <c r="D1932" t="s">
        <v>7</v>
      </c>
      <c r="E1932" t="s">
        <v>9</v>
      </c>
      <c r="F1932">
        <v>4</v>
      </c>
      <c r="G1932">
        <v>2</v>
      </c>
      <c r="H1932">
        <v>25.04</v>
      </c>
      <c r="I1932">
        <v>37.6</v>
      </c>
      <c r="J1932" s="2">
        <v>176</v>
      </c>
      <c r="N1932" t="s">
        <v>25</v>
      </c>
    </row>
    <row r="1933" spans="1:14" customFormat="1" x14ac:dyDescent="0.2">
      <c r="A1933">
        <v>18</v>
      </c>
      <c r="B1933">
        <v>2</v>
      </c>
      <c r="C1933" s="1">
        <v>43364</v>
      </c>
      <c r="D1933" t="s">
        <v>7</v>
      </c>
      <c r="E1933" t="s">
        <v>9</v>
      </c>
      <c r="F1933">
        <v>4</v>
      </c>
      <c r="G1933">
        <v>3</v>
      </c>
      <c r="H1933">
        <v>33.409999999999997</v>
      </c>
      <c r="I1933">
        <v>37.799999999999997</v>
      </c>
      <c r="J1933" s="2">
        <v>173</v>
      </c>
      <c r="N1933" t="s">
        <v>25</v>
      </c>
    </row>
    <row r="1934" spans="1:14" customFormat="1" x14ac:dyDescent="0.2">
      <c r="A1934">
        <v>19</v>
      </c>
      <c r="B1934">
        <v>2</v>
      </c>
      <c r="C1934" s="1">
        <v>43364</v>
      </c>
      <c r="D1934" t="s">
        <v>7</v>
      </c>
      <c r="E1934" t="s">
        <v>9</v>
      </c>
      <c r="F1934">
        <v>4</v>
      </c>
      <c r="G1934">
        <v>4</v>
      </c>
      <c r="H1934">
        <v>24.08</v>
      </c>
      <c r="I1934">
        <v>37.799999999999997</v>
      </c>
      <c r="J1934" s="2">
        <v>177</v>
      </c>
      <c r="N1934" t="s">
        <v>25</v>
      </c>
    </row>
    <row r="1935" spans="1:14" customFormat="1" x14ac:dyDescent="0.2">
      <c r="A1935">
        <v>10</v>
      </c>
      <c r="B1935">
        <v>2</v>
      </c>
      <c r="C1935" s="1">
        <v>43364</v>
      </c>
      <c r="D1935" t="s">
        <v>7</v>
      </c>
      <c r="E1935" t="s">
        <v>9</v>
      </c>
      <c r="F1935">
        <v>2</v>
      </c>
      <c r="G1935">
        <v>5</v>
      </c>
      <c r="H1935">
        <v>32.28</v>
      </c>
      <c r="I1935">
        <v>37.799999999999997</v>
      </c>
      <c r="J1935" s="2">
        <v>199</v>
      </c>
      <c r="N1935" t="s">
        <v>25</v>
      </c>
    </row>
    <row r="1936" spans="1:14" customFormat="1" x14ac:dyDescent="0.2">
      <c r="A1936">
        <v>26</v>
      </c>
      <c r="B1936">
        <v>2</v>
      </c>
      <c r="C1936" s="1">
        <v>43364</v>
      </c>
      <c r="D1936" t="s">
        <v>7</v>
      </c>
      <c r="E1936" t="s">
        <v>8</v>
      </c>
      <c r="F1936">
        <v>2</v>
      </c>
      <c r="G1936">
        <v>1</v>
      </c>
      <c r="H1936">
        <v>25.77</v>
      </c>
      <c r="I1936">
        <v>36.4</v>
      </c>
      <c r="J1936" s="2">
        <v>158</v>
      </c>
      <c r="N1936" t="s">
        <v>25</v>
      </c>
    </row>
    <row r="1937" spans="1:14" customFormat="1" x14ac:dyDescent="0.2">
      <c r="A1937">
        <v>22</v>
      </c>
      <c r="B1937">
        <v>2</v>
      </c>
      <c r="C1937" s="1">
        <v>43364</v>
      </c>
      <c r="D1937" t="s">
        <v>7</v>
      </c>
      <c r="E1937" t="s">
        <v>8</v>
      </c>
      <c r="F1937">
        <v>1</v>
      </c>
      <c r="G1937">
        <v>2</v>
      </c>
      <c r="H1937">
        <v>20.23</v>
      </c>
      <c r="I1937">
        <v>37.200000000000003</v>
      </c>
      <c r="J1937" s="2">
        <v>133</v>
      </c>
      <c r="N1937" t="s">
        <v>25</v>
      </c>
    </row>
    <row r="1938" spans="1:14" customFormat="1" x14ac:dyDescent="0.2">
      <c r="A1938">
        <v>28</v>
      </c>
      <c r="B1938">
        <v>2</v>
      </c>
      <c r="C1938" s="1">
        <v>43364</v>
      </c>
      <c r="D1938" t="s">
        <v>7</v>
      </c>
      <c r="E1938" t="s">
        <v>8</v>
      </c>
      <c r="F1938">
        <v>2</v>
      </c>
      <c r="G1938">
        <v>3</v>
      </c>
      <c r="H1938">
        <v>20.28</v>
      </c>
      <c r="I1938">
        <v>36.4</v>
      </c>
      <c r="J1938" s="2">
        <v>133</v>
      </c>
      <c r="N1938" t="s">
        <v>25</v>
      </c>
    </row>
    <row r="1939" spans="1:14" customFormat="1" x14ac:dyDescent="0.2">
      <c r="A1939">
        <v>24</v>
      </c>
      <c r="B1939">
        <v>2</v>
      </c>
      <c r="C1939" s="1">
        <v>43364</v>
      </c>
      <c r="D1939" t="s">
        <v>7</v>
      </c>
      <c r="E1939" t="s">
        <v>8</v>
      </c>
      <c r="F1939">
        <v>1</v>
      </c>
      <c r="G1939">
        <v>4</v>
      </c>
      <c r="H1939">
        <v>21.3</v>
      </c>
      <c r="I1939">
        <v>37.4</v>
      </c>
      <c r="J1939" s="2">
        <v>159</v>
      </c>
      <c r="N1939" t="s">
        <v>25</v>
      </c>
    </row>
    <row r="1940" spans="1:14" customFormat="1" x14ac:dyDescent="0.2">
      <c r="A1940">
        <v>30</v>
      </c>
      <c r="B1940">
        <v>2</v>
      </c>
      <c r="C1940" s="1">
        <v>43364</v>
      </c>
      <c r="D1940" t="s">
        <v>7</v>
      </c>
      <c r="E1940" t="s">
        <v>8</v>
      </c>
      <c r="F1940">
        <v>2</v>
      </c>
      <c r="G1940">
        <v>5</v>
      </c>
      <c r="H1940">
        <v>22.47</v>
      </c>
      <c r="I1940">
        <v>36.200000000000003</v>
      </c>
      <c r="J1940" s="2">
        <v>104</v>
      </c>
      <c r="N1940" t="s">
        <v>25</v>
      </c>
    </row>
    <row r="1941" spans="1:14" customFormat="1" x14ac:dyDescent="0.2">
      <c r="A1941">
        <v>1</v>
      </c>
      <c r="B1941">
        <v>3</v>
      </c>
      <c r="C1941" s="1">
        <v>43364</v>
      </c>
      <c r="D1941" t="s">
        <v>7</v>
      </c>
      <c r="E1941" t="s">
        <v>9</v>
      </c>
      <c r="F1941">
        <v>1</v>
      </c>
      <c r="G1941">
        <v>1</v>
      </c>
      <c r="H1941">
        <v>26.46</v>
      </c>
      <c r="I1941">
        <v>37.700000000000003</v>
      </c>
      <c r="J1941" s="2">
        <v>163</v>
      </c>
      <c r="N1941" t="s">
        <v>25</v>
      </c>
    </row>
    <row r="1942" spans="1:14" customFormat="1" x14ac:dyDescent="0.2">
      <c r="A1942">
        <v>2</v>
      </c>
      <c r="B1942">
        <v>3</v>
      </c>
      <c r="C1942" s="1">
        <v>43364</v>
      </c>
      <c r="D1942" t="s">
        <v>7</v>
      </c>
      <c r="E1942" t="s">
        <v>9</v>
      </c>
      <c r="F1942">
        <v>1</v>
      </c>
      <c r="G1942">
        <v>2</v>
      </c>
      <c r="H1942">
        <v>20.100000000000001</v>
      </c>
      <c r="I1942">
        <v>37.4</v>
      </c>
      <c r="J1942" s="2">
        <v>141</v>
      </c>
      <c r="N1942" t="s">
        <v>25</v>
      </c>
    </row>
    <row r="1943" spans="1:14" customFormat="1" x14ac:dyDescent="0.2">
      <c r="A1943">
        <v>3</v>
      </c>
      <c r="B1943">
        <v>3</v>
      </c>
      <c r="C1943" s="1">
        <v>43364</v>
      </c>
      <c r="D1943" t="s">
        <v>7</v>
      </c>
      <c r="E1943" t="s">
        <v>9</v>
      </c>
      <c r="F1943">
        <v>1</v>
      </c>
      <c r="G1943">
        <v>3</v>
      </c>
      <c r="H1943">
        <v>20.63</v>
      </c>
      <c r="I1943">
        <v>36.6</v>
      </c>
      <c r="J1943" s="2">
        <v>125</v>
      </c>
      <c r="N1943" t="s">
        <v>25</v>
      </c>
    </row>
    <row r="1944" spans="1:14" customFormat="1" x14ac:dyDescent="0.2">
      <c r="A1944">
        <v>4</v>
      </c>
      <c r="B1944">
        <v>3</v>
      </c>
      <c r="C1944" s="1">
        <v>43364</v>
      </c>
      <c r="D1944" t="s">
        <v>7</v>
      </c>
      <c r="E1944" t="s">
        <v>9</v>
      </c>
      <c r="F1944">
        <v>1</v>
      </c>
      <c r="G1944">
        <v>4</v>
      </c>
      <c r="H1944">
        <v>22.88</v>
      </c>
      <c r="I1944">
        <v>37.700000000000003</v>
      </c>
      <c r="J1944" s="2">
        <v>173</v>
      </c>
      <c r="N1944" t="s">
        <v>25</v>
      </c>
    </row>
    <row r="1945" spans="1:14" customFormat="1" x14ac:dyDescent="0.2">
      <c r="A1945">
        <v>5</v>
      </c>
      <c r="B1945">
        <v>3</v>
      </c>
      <c r="C1945" s="1">
        <v>43364</v>
      </c>
      <c r="D1945" t="s">
        <v>7</v>
      </c>
      <c r="E1945" t="s">
        <v>9</v>
      </c>
      <c r="F1945">
        <v>1</v>
      </c>
      <c r="G1945">
        <v>5</v>
      </c>
      <c r="H1945">
        <v>22.71</v>
      </c>
      <c r="I1945">
        <v>37.1</v>
      </c>
      <c r="J1945" s="2">
        <v>142</v>
      </c>
      <c r="N1945" t="s">
        <v>25</v>
      </c>
    </row>
    <row r="1946" spans="1:14" customFormat="1" x14ac:dyDescent="0.2">
      <c r="A1946">
        <v>6</v>
      </c>
      <c r="B1946">
        <v>3</v>
      </c>
      <c r="C1946" s="1">
        <v>43364</v>
      </c>
      <c r="D1946" t="s">
        <v>7</v>
      </c>
      <c r="E1946" t="s">
        <v>9</v>
      </c>
      <c r="F1946">
        <v>2</v>
      </c>
      <c r="G1946">
        <v>1</v>
      </c>
      <c r="H1946">
        <v>20.32</v>
      </c>
      <c r="I1946">
        <v>36.6</v>
      </c>
      <c r="J1946" s="2">
        <v>125</v>
      </c>
      <c r="N1946" t="s">
        <v>25</v>
      </c>
    </row>
    <row r="1947" spans="1:14" customFormat="1" x14ac:dyDescent="0.2">
      <c r="A1947">
        <v>7</v>
      </c>
      <c r="B1947">
        <v>3</v>
      </c>
      <c r="C1947" s="1">
        <v>43364</v>
      </c>
      <c r="D1947" t="s">
        <v>7</v>
      </c>
      <c r="E1947" t="s">
        <v>9</v>
      </c>
      <c r="F1947">
        <v>2</v>
      </c>
      <c r="G1947">
        <v>2</v>
      </c>
      <c r="H1947">
        <v>22.23</v>
      </c>
      <c r="I1947">
        <v>37.200000000000003</v>
      </c>
      <c r="J1947" s="2">
        <v>158</v>
      </c>
      <c r="N1947" t="s">
        <v>25</v>
      </c>
    </row>
    <row r="1948" spans="1:14" customFormat="1" x14ac:dyDescent="0.2">
      <c r="A1948">
        <v>8</v>
      </c>
      <c r="B1948">
        <v>3</v>
      </c>
      <c r="C1948" s="1">
        <v>43364</v>
      </c>
      <c r="D1948" t="s">
        <v>7</v>
      </c>
      <c r="E1948" t="s">
        <v>9</v>
      </c>
      <c r="F1948">
        <v>2</v>
      </c>
      <c r="G1948">
        <v>3</v>
      </c>
      <c r="H1948">
        <v>21.97</v>
      </c>
      <c r="I1948">
        <v>36.9</v>
      </c>
      <c r="J1948" s="2">
        <v>144</v>
      </c>
      <c r="N1948" t="s">
        <v>25</v>
      </c>
    </row>
    <row r="1949" spans="1:14" customFormat="1" x14ac:dyDescent="0.2">
      <c r="A1949">
        <v>9</v>
      </c>
      <c r="B1949">
        <v>3</v>
      </c>
      <c r="C1949" s="1">
        <v>43364</v>
      </c>
      <c r="D1949" t="s">
        <v>7</v>
      </c>
      <c r="E1949" t="s">
        <v>9</v>
      </c>
      <c r="F1949">
        <v>2</v>
      </c>
      <c r="G1949">
        <v>4</v>
      </c>
      <c r="H1949">
        <v>19.84</v>
      </c>
      <c r="I1949">
        <v>36.299999999999997</v>
      </c>
      <c r="J1949" s="2">
        <v>118</v>
      </c>
      <c r="N1949" t="s">
        <v>25</v>
      </c>
    </row>
    <row r="1950" spans="1:14" customFormat="1" x14ac:dyDescent="0.2">
      <c r="A1950">
        <v>10</v>
      </c>
      <c r="B1950">
        <v>3</v>
      </c>
      <c r="C1950" s="1">
        <v>43364</v>
      </c>
      <c r="D1950" t="s">
        <v>7</v>
      </c>
      <c r="E1950" t="s">
        <v>9</v>
      </c>
      <c r="F1950">
        <v>2</v>
      </c>
      <c r="G1950">
        <v>5</v>
      </c>
      <c r="H1950">
        <v>23.42</v>
      </c>
      <c r="I1950">
        <v>37.4</v>
      </c>
      <c r="J1950" s="2">
        <v>149</v>
      </c>
      <c r="N1950" t="s">
        <v>25</v>
      </c>
    </row>
    <row r="1951" spans="1:14" customFormat="1" x14ac:dyDescent="0.2">
      <c r="A1951">
        <v>11</v>
      </c>
      <c r="B1951">
        <v>3</v>
      </c>
      <c r="C1951" s="1">
        <v>43364</v>
      </c>
      <c r="D1951" t="s">
        <v>7</v>
      </c>
      <c r="E1951" t="s">
        <v>9</v>
      </c>
      <c r="F1951">
        <v>3</v>
      </c>
      <c r="G1951">
        <v>1</v>
      </c>
      <c r="H1951">
        <v>20.29</v>
      </c>
      <c r="I1951">
        <v>37.700000000000003</v>
      </c>
      <c r="J1951" s="2">
        <v>143</v>
      </c>
      <c r="N1951" t="s">
        <v>25</v>
      </c>
    </row>
    <row r="1952" spans="1:14" customFormat="1" x14ac:dyDescent="0.2">
      <c r="A1952">
        <v>12</v>
      </c>
      <c r="B1952">
        <v>3</v>
      </c>
      <c r="C1952" s="1">
        <v>43364</v>
      </c>
      <c r="D1952" t="s">
        <v>7</v>
      </c>
      <c r="E1952" t="s">
        <v>9</v>
      </c>
      <c r="F1952">
        <v>3</v>
      </c>
      <c r="G1952">
        <v>2</v>
      </c>
      <c r="H1952">
        <v>20.76</v>
      </c>
      <c r="I1952">
        <v>37.4</v>
      </c>
      <c r="J1952" s="2">
        <v>190</v>
      </c>
      <c r="N1952" t="s">
        <v>25</v>
      </c>
    </row>
    <row r="1953" spans="1:14" customFormat="1" x14ac:dyDescent="0.2">
      <c r="A1953">
        <v>13</v>
      </c>
      <c r="B1953">
        <v>3</v>
      </c>
      <c r="C1953" s="1">
        <v>43364</v>
      </c>
      <c r="D1953" t="s">
        <v>7</v>
      </c>
      <c r="E1953" t="s">
        <v>9</v>
      </c>
      <c r="F1953">
        <v>3</v>
      </c>
      <c r="G1953">
        <v>3</v>
      </c>
      <c r="H1953">
        <v>24.22</v>
      </c>
      <c r="I1953">
        <v>37.6</v>
      </c>
      <c r="J1953" s="2">
        <v>162</v>
      </c>
      <c r="N1953" t="s">
        <v>25</v>
      </c>
    </row>
    <row r="1954" spans="1:14" customFormat="1" x14ac:dyDescent="0.2">
      <c r="A1954">
        <v>14</v>
      </c>
      <c r="B1954">
        <v>3</v>
      </c>
      <c r="C1954" s="1">
        <v>43364</v>
      </c>
      <c r="D1954" t="s">
        <v>7</v>
      </c>
      <c r="E1954" t="s">
        <v>9</v>
      </c>
      <c r="F1954">
        <v>3</v>
      </c>
      <c r="G1954">
        <v>4</v>
      </c>
      <c r="H1954">
        <v>21.18</v>
      </c>
      <c r="I1954">
        <v>36.9</v>
      </c>
      <c r="J1954" s="2">
        <v>125</v>
      </c>
      <c r="N1954" t="s">
        <v>25</v>
      </c>
    </row>
    <row r="1955" spans="1:14" customFormat="1" x14ac:dyDescent="0.2">
      <c r="A1955">
        <v>15</v>
      </c>
      <c r="B1955">
        <v>3</v>
      </c>
      <c r="C1955" s="1">
        <v>43364</v>
      </c>
      <c r="D1955" t="s">
        <v>7</v>
      </c>
      <c r="E1955" t="s">
        <v>9</v>
      </c>
      <c r="F1955">
        <v>3</v>
      </c>
      <c r="G1955">
        <v>5</v>
      </c>
      <c r="H1955">
        <v>20.440000000000001</v>
      </c>
      <c r="I1955">
        <v>37.6</v>
      </c>
      <c r="J1955" s="2">
        <v>159</v>
      </c>
      <c r="N1955" t="s">
        <v>25</v>
      </c>
    </row>
    <row r="1956" spans="1:14" customFormat="1" x14ac:dyDescent="0.2">
      <c r="A1956">
        <v>16</v>
      </c>
      <c r="B1956">
        <v>3</v>
      </c>
      <c r="C1956" s="1">
        <v>43364</v>
      </c>
      <c r="D1956" t="s">
        <v>7</v>
      </c>
      <c r="E1956" t="s">
        <v>9</v>
      </c>
      <c r="F1956">
        <v>4</v>
      </c>
      <c r="G1956">
        <v>1</v>
      </c>
      <c r="H1956">
        <v>20.18</v>
      </c>
      <c r="I1956">
        <v>37.200000000000003</v>
      </c>
      <c r="J1956" s="2">
        <v>181</v>
      </c>
      <c r="N1956" t="s">
        <v>25</v>
      </c>
    </row>
    <row r="1957" spans="1:14" customFormat="1" x14ac:dyDescent="0.2">
      <c r="A1957">
        <v>17</v>
      </c>
      <c r="B1957">
        <v>3</v>
      </c>
      <c r="C1957" s="1">
        <v>43364</v>
      </c>
      <c r="D1957" t="s">
        <v>7</v>
      </c>
      <c r="E1957" t="s">
        <v>9</v>
      </c>
      <c r="F1957">
        <v>4</v>
      </c>
      <c r="G1957">
        <v>2</v>
      </c>
      <c r="H1957">
        <v>18.71</v>
      </c>
      <c r="I1957">
        <v>37.5</v>
      </c>
      <c r="J1957" s="2">
        <v>187</v>
      </c>
      <c r="N1957" t="s">
        <v>25</v>
      </c>
    </row>
    <row r="1958" spans="1:14" customFormat="1" x14ac:dyDescent="0.2">
      <c r="A1958">
        <v>18</v>
      </c>
      <c r="B1958">
        <v>3</v>
      </c>
      <c r="C1958" s="1">
        <v>43364</v>
      </c>
      <c r="D1958" t="s">
        <v>7</v>
      </c>
      <c r="E1958" t="s">
        <v>9</v>
      </c>
      <c r="F1958">
        <v>4</v>
      </c>
      <c r="G1958">
        <v>3</v>
      </c>
      <c r="H1958">
        <v>20.149999999999999</v>
      </c>
      <c r="I1958">
        <v>37.200000000000003</v>
      </c>
      <c r="J1958" s="2">
        <v>156</v>
      </c>
      <c r="N1958" t="s">
        <v>25</v>
      </c>
    </row>
    <row r="1959" spans="1:14" customFormat="1" x14ac:dyDescent="0.2">
      <c r="A1959">
        <v>19</v>
      </c>
      <c r="B1959">
        <v>3</v>
      </c>
      <c r="C1959" s="1">
        <v>43364</v>
      </c>
      <c r="D1959" t="s">
        <v>7</v>
      </c>
      <c r="E1959" t="s">
        <v>9</v>
      </c>
      <c r="F1959">
        <v>4</v>
      </c>
      <c r="G1959">
        <v>4</v>
      </c>
      <c r="H1959">
        <v>20.67</v>
      </c>
      <c r="I1959">
        <v>36.799999999999997</v>
      </c>
      <c r="J1959" s="2">
        <v>162</v>
      </c>
      <c r="N1959" t="s">
        <v>25</v>
      </c>
    </row>
    <row r="1960" spans="1:14" customFormat="1" x14ac:dyDescent="0.2">
      <c r="A1960">
        <v>20</v>
      </c>
      <c r="B1960">
        <v>3</v>
      </c>
      <c r="C1960" s="1">
        <v>43364</v>
      </c>
      <c r="D1960" t="s">
        <v>7</v>
      </c>
      <c r="E1960" t="s">
        <v>9</v>
      </c>
      <c r="F1960">
        <v>4</v>
      </c>
      <c r="G1960">
        <v>5</v>
      </c>
      <c r="H1960">
        <v>21.38</v>
      </c>
      <c r="I1960">
        <v>38.299999999999997</v>
      </c>
      <c r="J1960" s="2">
        <v>67</v>
      </c>
      <c r="N1960" t="s">
        <v>25</v>
      </c>
    </row>
    <row r="1961" spans="1:14" customFormat="1" x14ac:dyDescent="0.2">
      <c r="A1961">
        <v>21</v>
      </c>
      <c r="B1961">
        <v>3</v>
      </c>
      <c r="C1961" s="1">
        <v>43364</v>
      </c>
      <c r="D1961" t="s">
        <v>7</v>
      </c>
      <c r="E1961" t="s">
        <v>8</v>
      </c>
      <c r="F1961">
        <v>1</v>
      </c>
      <c r="G1961">
        <v>1</v>
      </c>
      <c r="H1961">
        <v>20.29</v>
      </c>
      <c r="I1961">
        <v>37.1</v>
      </c>
      <c r="J1961" s="2">
        <v>184</v>
      </c>
      <c r="N1961" t="s">
        <v>25</v>
      </c>
    </row>
    <row r="1962" spans="1:14" customFormat="1" x14ac:dyDescent="0.2">
      <c r="A1962">
        <v>22</v>
      </c>
      <c r="B1962">
        <v>3</v>
      </c>
      <c r="C1962" s="1">
        <v>43364</v>
      </c>
      <c r="D1962" t="s">
        <v>7</v>
      </c>
      <c r="E1962" t="s">
        <v>8</v>
      </c>
      <c r="F1962">
        <v>1</v>
      </c>
      <c r="G1962">
        <v>2</v>
      </c>
      <c r="H1962">
        <v>17.43</v>
      </c>
      <c r="I1962">
        <v>37.200000000000003</v>
      </c>
      <c r="J1962" s="2">
        <v>168</v>
      </c>
      <c r="N1962" t="s">
        <v>25</v>
      </c>
    </row>
    <row r="1963" spans="1:14" customFormat="1" x14ac:dyDescent="0.2">
      <c r="A1963">
        <v>23</v>
      </c>
      <c r="B1963">
        <v>3</v>
      </c>
      <c r="C1963" s="1">
        <v>43364</v>
      </c>
      <c r="D1963" t="s">
        <v>7</v>
      </c>
      <c r="E1963" t="s">
        <v>8</v>
      </c>
      <c r="F1963">
        <v>1</v>
      </c>
      <c r="G1963">
        <v>3</v>
      </c>
      <c r="H1963">
        <v>18.72</v>
      </c>
      <c r="I1963">
        <v>36.700000000000003</v>
      </c>
      <c r="J1963" s="2">
        <v>132</v>
      </c>
      <c r="N1963" t="s">
        <v>25</v>
      </c>
    </row>
    <row r="1964" spans="1:14" customFormat="1" x14ac:dyDescent="0.2">
      <c r="A1964">
        <v>24</v>
      </c>
      <c r="B1964">
        <v>3</v>
      </c>
      <c r="C1964" s="1">
        <v>43364</v>
      </c>
      <c r="D1964" t="s">
        <v>7</v>
      </c>
      <c r="E1964" t="s">
        <v>8</v>
      </c>
      <c r="F1964">
        <v>1</v>
      </c>
      <c r="G1964">
        <v>4</v>
      </c>
      <c r="H1964">
        <v>17.48</v>
      </c>
      <c r="I1964">
        <v>36.200000000000003</v>
      </c>
      <c r="J1964" s="2">
        <v>138</v>
      </c>
      <c r="N1964" t="s">
        <v>25</v>
      </c>
    </row>
    <row r="1965" spans="1:14" customFormat="1" x14ac:dyDescent="0.2">
      <c r="A1965">
        <v>25</v>
      </c>
      <c r="B1965">
        <v>3</v>
      </c>
      <c r="C1965" s="1">
        <v>43364</v>
      </c>
      <c r="D1965" t="s">
        <v>7</v>
      </c>
      <c r="E1965" t="s">
        <v>8</v>
      </c>
      <c r="F1965">
        <v>1</v>
      </c>
      <c r="G1965">
        <v>5</v>
      </c>
      <c r="H1965">
        <v>20.04</v>
      </c>
      <c r="I1965">
        <v>36.6</v>
      </c>
      <c r="J1965" s="2">
        <v>152</v>
      </c>
      <c r="N1965" t="s">
        <v>25</v>
      </c>
    </row>
    <row r="1966" spans="1:14" customFormat="1" x14ac:dyDescent="0.2">
      <c r="A1966">
        <v>26</v>
      </c>
      <c r="B1966">
        <v>3</v>
      </c>
      <c r="C1966" s="1">
        <v>43364</v>
      </c>
      <c r="D1966" t="s">
        <v>7</v>
      </c>
      <c r="E1966" t="s">
        <v>8</v>
      </c>
      <c r="F1966">
        <v>2</v>
      </c>
      <c r="G1966">
        <v>1</v>
      </c>
      <c r="H1966">
        <v>22.54</v>
      </c>
      <c r="I1966">
        <v>38</v>
      </c>
      <c r="J1966" s="2">
        <v>176</v>
      </c>
      <c r="N1966" t="s">
        <v>25</v>
      </c>
    </row>
    <row r="1967" spans="1:14" customFormat="1" x14ac:dyDescent="0.2">
      <c r="A1967">
        <v>27</v>
      </c>
      <c r="B1967">
        <v>3</v>
      </c>
      <c r="C1967" s="1">
        <v>43364</v>
      </c>
      <c r="D1967" t="s">
        <v>7</v>
      </c>
      <c r="E1967" t="s">
        <v>8</v>
      </c>
      <c r="F1967">
        <v>2</v>
      </c>
      <c r="G1967">
        <v>2</v>
      </c>
      <c r="H1967">
        <v>20.52</v>
      </c>
      <c r="I1967">
        <v>37.1</v>
      </c>
      <c r="J1967" s="2">
        <v>148</v>
      </c>
      <c r="N1967" t="s">
        <v>25</v>
      </c>
    </row>
    <row r="1968" spans="1:14" customFormat="1" x14ac:dyDescent="0.2">
      <c r="A1968">
        <v>28</v>
      </c>
      <c r="B1968">
        <v>3</v>
      </c>
      <c r="C1968" s="1">
        <v>43364</v>
      </c>
      <c r="D1968" t="s">
        <v>7</v>
      </c>
      <c r="E1968" t="s">
        <v>8</v>
      </c>
      <c r="F1968">
        <v>2</v>
      </c>
      <c r="G1968">
        <v>3</v>
      </c>
      <c r="H1968">
        <v>21.89</v>
      </c>
      <c r="I1968">
        <v>37.5</v>
      </c>
      <c r="J1968" s="2">
        <v>159</v>
      </c>
      <c r="N1968" t="s">
        <v>25</v>
      </c>
    </row>
    <row r="1969" spans="1:14" customFormat="1" x14ac:dyDescent="0.2">
      <c r="A1969">
        <v>29</v>
      </c>
      <c r="B1969">
        <v>3</v>
      </c>
      <c r="C1969" s="1">
        <v>43364</v>
      </c>
      <c r="D1969" t="s">
        <v>7</v>
      </c>
      <c r="E1969" t="s">
        <v>8</v>
      </c>
      <c r="F1969">
        <v>2</v>
      </c>
      <c r="G1969">
        <v>4</v>
      </c>
      <c r="H1969">
        <v>21.04</v>
      </c>
      <c r="I1969">
        <v>37.5</v>
      </c>
      <c r="J1969" s="2">
        <v>159</v>
      </c>
      <c r="N1969" t="s">
        <v>25</v>
      </c>
    </row>
    <row r="1970" spans="1:14" customFormat="1" x14ac:dyDescent="0.2">
      <c r="A1970">
        <v>30</v>
      </c>
      <c r="B1970">
        <v>3</v>
      </c>
      <c r="C1970" s="1">
        <v>43364</v>
      </c>
      <c r="D1970" t="s">
        <v>7</v>
      </c>
      <c r="E1970" t="s">
        <v>8</v>
      </c>
      <c r="F1970">
        <v>2</v>
      </c>
      <c r="G1970">
        <v>5</v>
      </c>
      <c r="H1970">
        <v>21.94</v>
      </c>
      <c r="I1970">
        <v>37.9</v>
      </c>
      <c r="J1970" s="2">
        <v>162</v>
      </c>
      <c r="N1970" t="s">
        <v>25</v>
      </c>
    </row>
    <row r="1971" spans="1:14" customFormat="1" x14ac:dyDescent="0.2">
      <c r="A1971">
        <v>11</v>
      </c>
      <c r="B1971">
        <v>1</v>
      </c>
      <c r="C1971" s="1">
        <v>43370</v>
      </c>
      <c r="D1971" t="s">
        <v>6</v>
      </c>
      <c r="E1971" t="s">
        <v>9</v>
      </c>
      <c r="F1971">
        <v>3</v>
      </c>
      <c r="G1971">
        <v>1</v>
      </c>
      <c r="H1971">
        <v>33.51</v>
      </c>
      <c r="N1971" t="s">
        <v>25</v>
      </c>
    </row>
    <row r="1972" spans="1:14" customFormat="1" x14ac:dyDescent="0.2">
      <c r="A1972">
        <v>3</v>
      </c>
      <c r="B1972">
        <v>1</v>
      </c>
      <c r="C1972" s="1">
        <v>43370</v>
      </c>
      <c r="D1972" t="s">
        <v>6</v>
      </c>
      <c r="E1972" t="s">
        <v>9</v>
      </c>
      <c r="F1972">
        <v>1</v>
      </c>
      <c r="G1972">
        <v>2</v>
      </c>
      <c r="H1972">
        <v>44.46</v>
      </c>
      <c r="N1972" t="s">
        <v>25</v>
      </c>
    </row>
    <row r="1973" spans="1:14" customFormat="1" x14ac:dyDescent="0.2">
      <c r="A1973">
        <v>4</v>
      </c>
      <c r="B1973">
        <v>1</v>
      </c>
      <c r="C1973" s="1">
        <v>43370</v>
      </c>
      <c r="D1973" t="s">
        <v>6</v>
      </c>
      <c r="E1973" t="s">
        <v>9</v>
      </c>
      <c r="F1973">
        <v>1</v>
      </c>
      <c r="G1973">
        <v>3</v>
      </c>
      <c r="H1973">
        <v>38.11</v>
      </c>
      <c r="N1973" t="s">
        <v>25</v>
      </c>
    </row>
    <row r="1974" spans="1:14" customFormat="1" x14ac:dyDescent="0.2">
      <c r="A1974">
        <v>5</v>
      </c>
      <c r="B1974">
        <v>1</v>
      </c>
      <c r="C1974" s="1">
        <v>43370</v>
      </c>
      <c r="D1974" t="s">
        <v>6</v>
      </c>
      <c r="E1974" t="s">
        <v>9</v>
      </c>
      <c r="F1974">
        <v>1</v>
      </c>
      <c r="G1974">
        <v>4</v>
      </c>
      <c r="H1974">
        <v>38.24</v>
      </c>
      <c r="N1974" t="s">
        <v>25</v>
      </c>
    </row>
    <row r="1975" spans="1:14" customFormat="1" x14ac:dyDescent="0.2">
      <c r="A1975">
        <v>12</v>
      </c>
      <c r="B1975">
        <v>1</v>
      </c>
      <c r="C1975" s="1">
        <v>43370</v>
      </c>
      <c r="D1975" t="s">
        <v>6</v>
      </c>
      <c r="E1975" t="s">
        <v>9</v>
      </c>
      <c r="F1975">
        <v>3</v>
      </c>
      <c r="G1975">
        <v>2</v>
      </c>
      <c r="H1975">
        <v>40.18</v>
      </c>
      <c r="N1975" t="s">
        <v>25</v>
      </c>
    </row>
    <row r="1976" spans="1:14" customFormat="1" x14ac:dyDescent="0.2">
      <c r="A1976">
        <v>8</v>
      </c>
      <c r="B1976">
        <v>1</v>
      </c>
      <c r="C1976" s="1">
        <v>43370</v>
      </c>
      <c r="D1976" t="s">
        <v>6</v>
      </c>
      <c r="E1976" t="s">
        <v>9</v>
      </c>
      <c r="F1976">
        <v>2</v>
      </c>
      <c r="G1976">
        <v>3</v>
      </c>
      <c r="H1976">
        <v>44.61</v>
      </c>
      <c r="N1976" t="s">
        <v>25</v>
      </c>
    </row>
    <row r="1977" spans="1:14" customFormat="1" x14ac:dyDescent="0.2">
      <c r="A1977">
        <v>9</v>
      </c>
      <c r="B1977">
        <v>1</v>
      </c>
      <c r="C1977" s="1">
        <v>43370</v>
      </c>
      <c r="D1977" t="s">
        <v>6</v>
      </c>
      <c r="E1977" t="s">
        <v>9</v>
      </c>
      <c r="F1977">
        <v>2</v>
      </c>
      <c r="G1977">
        <v>4</v>
      </c>
      <c r="H1977">
        <v>44.46</v>
      </c>
      <c r="N1977" t="s">
        <v>25</v>
      </c>
    </row>
    <row r="1978" spans="1:14" customFormat="1" x14ac:dyDescent="0.2">
      <c r="A1978">
        <v>10</v>
      </c>
      <c r="B1978">
        <v>1</v>
      </c>
      <c r="C1978" s="1">
        <v>43370</v>
      </c>
      <c r="D1978" t="s">
        <v>6</v>
      </c>
      <c r="E1978" t="s">
        <v>9</v>
      </c>
      <c r="F1978">
        <v>2</v>
      </c>
      <c r="G1978">
        <v>5</v>
      </c>
      <c r="H1978">
        <v>36.6</v>
      </c>
      <c r="N1978" t="s">
        <v>25</v>
      </c>
    </row>
    <row r="1979" spans="1:14" customFormat="1" x14ac:dyDescent="0.2">
      <c r="A1979">
        <v>17</v>
      </c>
      <c r="B1979">
        <v>1</v>
      </c>
      <c r="C1979" s="1">
        <v>43370</v>
      </c>
      <c r="D1979" t="s">
        <v>6</v>
      </c>
      <c r="E1979" t="s">
        <v>8</v>
      </c>
      <c r="F1979">
        <v>1</v>
      </c>
      <c r="G1979">
        <v>2</v>
      </c>
      <c r="H1979">
        <v>30.18</v>
      </c>
      <c r="N1979" t="s">
        <v>25</v>
      </c>
    </row>
    <row r="1980" spans="1:14" customFormat="1" x14ac:dyDescent="0.2">
      <c r="A1980">
        <v>18</v>
      </c>
      <c r="B1980">
        <v>1</v>
      </c>
      <c r="C1980" s="1">
        <v>43370</v>
      </c>
      <c r="D1980" t="s">
        <v>6</v>
      </c>
      <c r="E1980" t="s">
        <v>8</v>
      </c>
      <c r="F1980">
        <v>1</v>
      </c>
      <c r="G1980">
        <v>3</v>
      </c>
      <c r="H1980">
        <v>30.43</v>
      </c>
      <c r="N1980" t="s">
        <v>25</v>
      </c>
    </row>
    <row r="1981" spans="1:14" customFormat="1" x14ac:dyDescent="0.2">
      <c r="A1981">
        <v>24</v>
      </c>
      <c r="B1981">
        <v>1</v>
      </c>
      <c r="C1981" s="1">
        <v>43370</v>
      </c>
      <c r="D1981" t="s">
        <v>6</v>
      </c>
      <c r="E1981" t="s">
        <v>8</v>
      </c>
      <c r="F1981">
        <v>3</v>
      </c>
      <c r="G1981">
        <v>1</v>
      </c>
      <c r="H1981">
        <v>25.18</v>
      </c>
      <c r="N1981" t="s">
        <v>25</v>
      </c>
    </row>
    <row r="1982" spans="1:14" customFormat="1" x14ac:dyDescent="0.2">
      <c r="A1982">
        <v>25</v>
      </c>
      <c r="B1982">
        <v>1</v>
      </c>
      <c r="C1982" s="1">
        <v>43370</v>
      </c>
      <c r="D1982" t="s">
        <v>6</v>
      </c>
      <c r="E1982" t="s">
        <v>8</v>
      </c>
      <c r="F1982">
        <v>3</v>
      </c>
      <c r="G1982">
        <v>2</v>
      </c>
      <c r="H1982">
        <v>30.62</v>
      </c>
      <c r="N1982" t="s">
        <v>25</v>
      </c>
    </row>
    <row r="1983" spans="1:14" customFormat="1" x14ac:dyDescent="0.2">
      <c r="A1983">
        <v>22</v>
      </c>
      <c r="B1983">
        <v>1</v>
      </c>
      <c r="C1983" s="1">
        <v>43370</v>
      </c>
      <c r="D1983" t="s">
        <v>6</v>
      </c>
      <c r="E1983" t="s">
        <v>8</v>
      </c>
      <c r="F1983">
        <v>2</v>
      </c>
      <c r="G1983">
        <v>3</v>
      </c>
      <c r="H1983">
        <v>24.72</v>
      </c>
      <c r="N1983" t="s">
        <v>25</v>
      </c>
    </row>
    <row r="1984" spans="1:14" customFormat="1" x14ac:dyDescent="0.2">
      <c r="A1984">
        <v>27</v>
      </c>
      <c r="B1984">
        <v>1</v>
      </c>
      <c r="C1984" s="1">
        <v>43370</v>
      </c>
      <c r="D1984" t="s">
        <v>6</v>
      </c>
      <c r="E1984" t="s">
        <v>8</v>
      </c>
      <c r="F1984">
        <v>3</v>
      </c>
      <c r="G1984">
        <v>4</v>
      </c>
      <c r="H1984">
        <v>26.67</v>
      </c>
      <c r="N1984" t="s">
        <v>25</v>
      </c>
    </row>
    <row r="1985" spans="1:14" customFormat="1" x14ac:dyDescent="0.2">
      <c r="A1985">
        <v>7</v>
      </c>
      <c r="B1985">
        <v>2</v>
      </c>
      <c r="C1985" s="1">
        <v>43370</v>
      </c>
      <c r="D1985" t="s">
        <v>6</v>
      </c>
      <c r="E1985" t="s">
        <v>9</v>
      </c>
      <c r="F1985">
        <v>2</v>
      </c>
      <c r="G1985">
        <v>2</v>
      </c>
      <c r="H1985">
        <v>24.44</v>
      </c>
      <c r="I1985">
        <v>36.200000000000003</v>
      </c>
      <c r="J1985">
        <v>150</v>
      </c>
      <c r="N1985" t="s">
        <v>25</v>
      </c>
    </row>
    <row r="1986" spans="1:14" customFormat="1" x14ac:dyDescent="0.2">
      <c r="A1986">
        <v>3</v>
      </c>
      <c r="B1986">
        <v>2</v>
      </c>
      <c r="C1986" s="1">
        <v>43370</v>
      </c>
      <c r="D1986" t="s">
        <v>6</v>
      </c>
      <c r="E1986" t="s">
        <v>9</v>
      </c>
      <c r="F1986">
        <v>1</v>
      </c>
      <c r="G1986">
        <v>3</v>
      </c>
      <c r="H1986">
        <v>27.28</v>
      </c>
      <c r="I1986">
        <v>36.6</v>
      </c>
      <c r="J1986">
        <v>143</v>
      </c>
      <c r="N1986" t="s">
        <v>25</v>
      </c>
    </row>
    <row r="1987" spans="1:14" customFormat="1" x14ac:dyDescent="0.2">
      <c r="A1987">
        <v>4</v>
      </c>
      <c r="B1987">
        <v>2</v>
      </c>
      <c r="C1987" s="1">
        <v>43370</v>
      </c>
      <c r="D1987" t="s">
        <v>6</v>
      </c>
      <c r="E1987" t="s">
        <v>9</v>
      </c>
      <c r="F1987">
        <v>1</v>
      </c>
      <c r="G1987">
        <v>4</v>
      </c>
      <c r="H1987">
        <v>33.54</v>
      </c>
      <c r="I1987">
        <v>36.5</v>
      </c>
      <c r="J1987">
        <v>132</v>
      </c>
      <c r="N1987" t="s">
        <v>25</v>
      </c>
    </row>
    <row r="1988" spans="1:14" customFormat="1" x14ac:dyDescent="0.2">
      <c r="A1988">
        <v>5</v>
      </c>
      <c r="B1988">
        <v>2</v>
      </c>
      <c r="C1988" s="1">
        <v>43370</v>
      </c>
      <c r="D1988" t="s">
        <v>6</v>
      </c>
      <c r="E1988" t="s">
        <v>9</v>
      </c>
      <c r="F1988">
        <v>1</v>
      </c>
      <c r="G1988">
        <v>5</v>
      </c>
      <c r="H1988">
        <v>22.86</v>
      </c>
      <c r="I1988">
        <v>36.6</v>
      </c>
      <c r="J1988">
        <v>131</v>
      </c>
      <c r="N1988" t="s">
        <v>25</v>
      </c>
    </row>
    <row r="1989" spans="1:14" customFormat="1" x14ac:dyDescent="0.2">
      <c r="A1989">
        <v>11</v>
      </c>
      <c r="B1989">
        <v>2</v>
      </c>
      <c r="C1989" s="1">
        <v>43370</v>
      </c>
      <c r="D1989" t="s">
        <v>6</v>
      </c>
      <c r="E1989" t="s">
        <v>9</v>
      </c>
      <c r="F1989">
        <v>3</v>
      </c>
      <c r="G1989">
        <v>1</v>
      </c>
      <c r="H1989">
        <v>35.1</v>
      </c>
      <c r="I1989">
        <v>37.200000000000003</v>
      </c>
      <c r="J1989">
        <v>206</v>
      </c>
      <c r="N1989" t="s">
        <v>25</v>
      </c>
    </row>
    <row r="1990" spans="1:14" customFormat="1" x14ac:dyDescent="0.2">
      <c r="A1990">
        <v>12</v>
      </c>
      <c r="B1990">
        <v>2</v>
      </c>
      <c r="C1990" s="1">
        <v>43370</v>
      </c>
      <c r="D1990" t="s">
        <v>6</v>
      </c>
      <c r="E1990" t="s">
        <v>9</v>
      </c>
      <c r="F1990">
        <v>3</v>
      </c>
      <c r="G1990">
        <v>2</v>
      </c>
      <c r="H1990">
        <v>36.92</v>
      </c>
      <c r="I1990">
        <v>37.200000000000003</v>
      </c>
      <c r="J1990">
        <v>205</v>
      </c>
      <c r="N1990" t="s">
        <v>25</v>
      </c>
    </row>
    <row r="1991" spans="1:14" customFormat="1" x14ac:dyDescent="0.2">
      <c r="A1991">
        <v>13</v>
      </c>
      <c r="B1991">
        <v>2</v>
      </c>
      <c r="C1991" s="1">
        <v>43370</v>
      </c>
      <c r="D1991" t="s">
        <v>6</v>
      </c>
      <c r="E1991" t="s">
        <v>9</v>
      </c>
      <c r="F1991">
        <v>3</v>
      </c>
      <c r="G1991">
        <v>3</v>
      </c>
      <c r="H1991">
        <v>40.86</v>
      </c>
      <c r="I1991">
        <v>37.4</v>
      </c>
      <c r="J1991">
        <v>202</v>
      </c>
      <c r="N1991" t="s">
        <v>25</v>
      </c>
    </row>
    <row r="1992" spans="1:14" customFormat="1" x14ac:dyDescent="0.2">
      <c r="A1992">
        <v>9</v>
      </c>
      <c r="B1992">
        <v>2</v>
      </c>
      <c r="C1992" s="1">
        <v>43370</v>
      </c>
      <c r="D1992" t="s">
        <v>6</v>
      </c>
      <c r="E1992" t="s">
        <v>9</v>
      </c>
      <c r="F1992">
        <v>2</v>
      </c>
      <c r="G1992">
        <v>4</v>
      </c>
      <c r="H1992">
        <v>31.07</v>
      </c>
      <c r="I1992">
        <v>37.299999999999997</v>
      </c>
      <c r="J1992">
        <v>201</v>
      </c>
      <c r="N1992" t="s">
        <v>25</v>
      </c>
    </row>
    <row r="1993" spans="1:14" customFormat="1" x14ac:dyDescent="0.2">
      <c r="A1993">
        <v>15</v>
      </c>
      <c r="B1993">
        <v>2</v>
      </c>
      <c r="C1993" s="1">
        <v>43370</v>
      </c>
      <c r="D1993" t="s">
        <v>6</v>
      </c>
      <c r="E1993" t="s">
        <v>9</v>
      </c>
      <c r="F1993">
        <v>3</v>
      </c>
      <c r="G1993">
        <v>5</v>
      </c>
      <c r="H1993">
        <v>31.82</v>
      </c>
      <c r="I1993">
        <v>37.299999999999997</v>
      </c>
      <c r="J1993">
        <v>214</v>
      </c>
      <c r="N1993" t="s">
        <v>25</v>
      </c>
    </row>
    <row r="1994" spans="1:14" customFormat="1" x14ac:dyDescent="0.2">
      <c r="A1994">
        <v>16</v>
      </c>
      <c r="B1994">
        <v>2</v>
      </c>
      <c r="C1994" s="1">
        <v>43370</v>
      </c>
      <c r="D1994" t="s">
        <v>6</v>
      </c>
      <c r="E1994" t="s">
        <v>9</v>
      </c>
      <c r="F1994">
        <v>4</v>
      </c>
      <c r="G1994">
        <v>1</v>
      </c>
      <c r="H1994" s="3">
        <v>38.15</v>
      </c>
      <c r="N1994" t="s">
        <v>25</v>
      </c>
    </row>
    <row r="1995" spans="1:14" customFormat="1" x14ac:dyDescent="0.2">
      <c r="A1995">
        <v>17</v>
      </c>
      <c r="B1995">
        <v>2</v>
      </c>
      <c r="C1995" s="1">
        <v>43370</v>
      </c>
      <c r="D1995" t="s">
        <v>6</v>
      </c>
      <c r="E1995" t="s">
        <v>9</v>
      </c>
      <c r="F1995">
        <v>4</v>
      </c>
      <c r="G1995">
        <v>2</v>
      </c>
      <c r="H1995" s="2">
        <v>35.020000000000003</v>
      </c>
      <c r="N1995" t="s">
        <v>25</v>
      </c>
    </row>
    <row r="1996" spans="1:14" customFormat="1" x14ac:dyDescent="0.2">
      <c r="A1996">
        <v>18</v>
      </c>
      <c r="B1996">
        <v>2</v>
      </c>
      <c r="C1996" s="1">
        <v>43370</v>
      </c>
      <c r="D1996" t="s">
        <v>6</v>
      </c>
      <c r="E1996" t="s">
        <v>9</v>
      </c>
      <c r="F1996">
        <v>4</v>
      </c>
      <c r="G1996">
        <v>3</v>
      </c>
      <c r="H1996" s="2">
        <v>29.88</v>
      </c>
      <c r="N1996" t="s">
        <v>25</v>
      </c>
    </row>
    <row r="1997" spans="1:14" customFormat="1" x14ac:dyDescent="0.2">
      <c r="A1997">
        <v>19</v>
      </c>
      <c r="B1997">
        <v>2</v>
      </c>
      <c r="C1997" s="1">
        <v>43370</v>
      </c>
      <c r="D1997" t="s">
        <v>6</v>
      </c>
      <c r="E1997" t="s">
        <v>9</v>
      </c>
      <c r="F1997">
        <v>4</v>
      </c>
      <c r="G1997">
        <v>4</v>
      </c>
      <c r="H1997" s="2">
        <v>33.869999999999997</v>
      </c>
      <c r="N1997" t="s">
        <v>25</v>
      </c>
    </row>
    <row r="1998" spans="1:14" customFormat="1" x14ac:dyDescent="0.2">
      <c r="A1998">
        <v>10</v>
      </c>
      <c r="B1998">
        <v>2</v>
      </c>
      <c r="C1998" s="1">
        <v>43370</v>
      </c>
      <c r="D1998" t="s">
        <v>6</v>
      </c>
      <c r="E1998" t="s">
        <v>9</v>
      </c>
      <c r="F1998">
        <v>2</v>
      </c>
      <c r="G1998">
        <v>5</v>
      </c>
      <c r="H1998" s="2">
        <v>29.88</v>
      </c>
      <c r="N1998" t="s">
        <v>25</v>
      </c>
    </row>
    <row r="1999" spans="1:14" customFormat="1" x14ac:dyDescent="0.2">
      <c r="A1999">
        <v>26</v>
      </c>
      <c r="B1999">
        <v>2</v>
      </c>
      <c r="C1999" s="1">
        <v>43370</v>
      </c>
      <c r="D1999" t="s">
        <v>6</v>
      </c>
      <c r="E1999" t="s">
        <v>8</v>
      </c>
      <c r="F1999">
        <v>2</v>
      </c>
      <c r="G1999">
        <v>1</v>
      </c>
      <c r="H1999">
        <v>21.14</v>
      </c>
      <c r="N1999" t="s">
        <v>25</v>
      </c>
    </row>
    <row r="2000" spans="1:14" customFormat="1" x14ac:dyDescent="0.2">
      <c r="A2000">
        <v>27</v>
      </c>
      <c r="B2000">
        <v>2</v>
      </c>
      <c r="C2000" s="1">
        <v>43370</v>
      </c>
      <c r="D2000" t="s">
        <v>6</v>
      </c>
      <c r="E2000" t="s">
        <v>8</v>
      </c>
      <c r="F2000">
        <v>2</v>
      </c>
      <c r="G2000">
        <v>2</v>
      </c>
      <c r="H2000">
        <v>22.25</v>
      </c>
      <c r="N2000" t="s">
        <v>25</v>
      </c>
    </row>
    <row r="2001" spans="1:14" customFormat="1" x14ac:dyDescent="0.2">
      <c r="A2001">
        <v>23</v>
      </c>
      <c r="B2001">
        <v>2</v>
      </c>
      <c r="C2001" s="1">
        <v>43370</v>
      </c>
      <c r="D2001" t="s">
        <v>6</v>
      </c>
      <c r="E2001" t="s">
        <v>8</v>
      </c>
      <c r="F2001">
        <v>1</v>
      </c>
      <c r="G2001">
        <v>3</v>
      </c>
      <c r="H2001">
        <v>25.02</v>
      </c>
      <c r="N2001" t="s">
        <v>25</v>
      </c>
    </row>
    <row r="2002" spans="1:14" customFormat="1" x14ac:dyDescent="0.2">
      <c r="A2002">
        <v>24</v>
      </c>
      <c r="B2002">
        <v>2</v>
      </c>
      <c r="C2002" s="1">
        <v>43370</v>
      </c>
      <c r="D2002" t="s">
        <v>6</v>
      </c>
      <c r="E2002" t="s">
        <v>8</v>
      </c>
      <c r="F2002">
        <v>1</v>
      </c>
      <c r="G2002">
        <v>4</v>
      </c>
      <c r="H2002">
        <v>24.1</v>
      </c>
      <c r="N2002" t="s">
        <v>25</v>
      </c>
    </row>
    <row r="2003" spans="1:14" customFormat="1" x14ac:dyDescent="0.2">
      <c r="A2003">
        <v>25</v>
      </c>
      <c r="B2003">
        <v>2</v>
      </c>
      <c r="C2003" s="1">
        <v>43370</v>
      </c>
      <c r="D2003" t="s">
        <v>6</v>
      </c>
      <c r="E2003" t="s">
        <v>8</v>
      </c>
      <c r="F2003">
        <v>1</v>
      </c>
      <c r="G2003">
        <v>5</v>
      </c>
      <c r="H2003">
        <v>24.71</v>
      </c>
      <c r="N2003" t="s">
        <v>25</v>
      </c>
    </row>
    <row r="2004" spans="1:14" customFormat="1" x14ac:dyDescent="0.2">
      <c r="A2004">
        <v>32</v>
      </c>
      <c r="B2004">
        <v>2</v>
      </c>
      <c r="C2004" s="1">
        <v>43370</v>
      </c>
      <c r="D2004" t="s">
        <v>6</v>
      </c>
      <c r="E2004" t="s">
        <v>8</v>
      </c>
      <c r="F2004">
        <v>3</v>
      </c>
      <c r="G2004">
        <v>2</v>
      </c>
      <c r="H2004">
        <v>30.27</v>
      </c>
      <c r="N2004" t="s">
        <v>25</v>
      </c>
    </row>
    <row r="2005" spans="1:14" customFormat="1" x14ac:dyDescent="0.2">
      <c r="A2005">
        <v>33</v>
      </c>
      <c r="B2005">
        <v>2</v>
      </c>
      <c r="C2005" s="1">
        <v>43370</v>
      </c>
      <c r="D2005" t="s">
        <v>6</v>
      </c>
      <c r="E2005" t="s">
        <v>8</v>
      </c>
      <c r="F2005">
        <v>3</v>
      </c>
      <c r="G2005">
        <v>3</v>
      </c>
      <c r="H2005">
        <v>25.98</v>
      </c>
      <c r="N2005" t="s">
        <v>25</v>
      </c>
    </row>
    <row r="2006" spans="1:14" customFormat="1" x14ac:dyDescent="0.2">
      <c r="A2006">
        <v>34</v>
      </c>
      <c r="B2006">
        <v>2</v>
      </c>
      <c r="C2006" s="1">
        <v>43370</v>
      </c>
      <c r="D2006" t="s">
        <v>6</v>
      </c>
      <c r="E2006" t="s">
        <v>8</v>
      </c>
      <c r="F2006">
        <v>3</v>
      </c>
      <c r="G2006">
        <v>4</v>
      </c>
      <c r="H2006">
        <v>25</v>
      </c>
      <c r="N2006" t="s">
        <v>25</v>
      </c>
    </row>
    <row r="2007" spans="1:14" customFormat="1" x14ac:dyDescent="0.2">
      <c r="A2007">
        <v>30</v>
      </c>
      <c r="B2007">
        <v>2</v>
      </c>
      <c r="C2007" s="1">
        <v>43370</v>
      </c>
      <c r="D2007" t="s">
        <v>6</v>
      </c>
      <c r="E2007" t="s">
        <v>8</v>
      </c>
      <c r="F2007">
        <v>2</v>
      </c>
      <c r="G2007">
        <v>5</v>
      </c>
      <c r="H2007">
        <v>23.48</v>
      </c>
      <c r="N2007" t="s">
        <v>25</v>
      </c>
    </row>
    <row r="2008" spans="1:14" customFormat="1" x14ac:dyDescent="0.2">
      <c r="A2008">
        <v>1</v>
      </c>
      <c r="B2008">
        <v>3</v>
      </c>
      <c r="C2008" s="1">
        <v>43370</v>
      </c>
      <c r="D2008" t="s">
        <v>6</v>
      </c>
      <c r="E2008" t="s">
        <v>9</v>
      </c>
      <c r="F2008">
        <v>1</v>
      </c>
      <c r="G2008">
        <v>1</v>
      </c>
      <c r="H2008">
        <v>34.590000000000003</v>
      </c>
      <c r="N2008" t="s">
        <v>25</v>
      </c>
    </row>
    <row r="2009" spans="1:14" customFormat="1" x14ac:dyDescent="0.2">
      <c r="A2009">
        <v>2</v>
      </c>
      <c r="B2009">
        <v>3</v>
      </c>
      <c r="C2009" s="1">
        <v>43370</v>
      </c>
      <c r="D2009" t="s">
        <v>6</v>
      </c>
      <c r="E2009" t="s">
        <v>9</v>
      </c>
      <c r="F2009">
        <v>1</v>
      </c>
      <c r="G2009">
        <v>2</v>
      </c>
      <c r="H2009">
        <v>32.29</v>
      </c>
      <c r="N2009" t="s">
        <v>25</v>
      </c>
    </row>
    <row r="2010" spans="1:14" customFormat="1" x14ac:dyDescent="0.2">
      <c r="A2010">
        <v>3</v>
      </c>
      <c r="B2010">
        <v>3</v>
      </c>
      <c r="C2010" s="1">
        <v>43370</v>
      </c>
      <c r="D2010" t="s">
        <v>6</v>
      </c>
      <c r="E2010" t="s">
        <v>9</v>
      </c>
      <c r="F2010">
        <v>1</v>
      </c>
      <c r="G2010">
        <v>3</v>
      </c>
      <c r="H2010">
        <v>29.44</v>
      </c>
      <c r="N2010" t="s">
        <v>25</v>
      </c>
    </row>
    <row r="2011" spans="1:14" customFormat="1" x14ac:dyDescent="0.2">
      <c r="A2011">
        <v>4</v>
      </c>
      <c r="B2011">
        <v>3</v>
      </c>
      <c r="C2011" s="1">
        <v>43370</v>
      </c>
      <c r="D2011" t="s">
        <v>6</v>
      </c>
      <c r="E2011" t="s">
        <v>9</v>
      </c>
      <c r="F2011">
        <v>1</v>
      </c>
      <c r="G2011">
        <v>4</v>
      </c>
      <c r="H2011">
        <v>39.880000000000003</v>
      </c>
      <c r="N2011" t="s">
        <v>25</v>
      </c>
    </row>
    <row r="2012" spans="1:14" customFormat="1" x14ac:dyDescent="0.2">
      <c r="A2012">
        <v>5</v>
      </c>
      <c r="B2012">
        <v>3</v>
      </c>
      <c r="C2012" s="1">
        <v>43370</v>
      </c>
      <c r="D2012" t="s">
        <v>6</v>
      </c>
      <c r="E2012" t="s">
        <v>9</v>
      </c>
      <c r="F2012">
        <v>1</v>
      </c>
      <c r="G2012">
        <v>5</v>
      </c>
      <c r="H2012">
        <v>32.799999999999997</v>
      </c>
      <c r="N2012" t="s">
        <v>25</v>
      </c>
    </row>
    <row r="2013" spans="1:14" customFormat="1" x14ac:dyDescent="0.2">
      <c r="A2013">
        <v>6</v>
      </c>
      <c r="B2013">
        <v>3</v>
      </c>
      <c r="C2013" s="1">
        <v>43370</v>
      </c>
      <c r="D2013" t="s">
        <v>6</v>
      </c>
      <c r="E2013" t="s">
        <v>9</v>
      </c>
      <c r="F2013">
        <v>2</v>
      </c>
      <c r="G2013">
        <v>1</v>
      </c>
      <c r="H2013">
        <v>32.44</v>
      </c>
      <c r="N2013" t="s">
        <v>25</v>
      </c>
    </row>
    <row r="2014" spans="1:14" customFormat="1" x14ac:dyDescent="0.2">
      <c r="A2014">
        <v>7</v>
      </c>
      <c r="B2014">
        <v>3</v>
      </c>
      <c r="C2014" s="1">
        <v>43370</v>
      </c>
      <c r="D2014" t="s">
        <v>6</v>
      </c>
      <c r="E2014" t="s">
        <v>9</v>
      </c>
      <c r="F2014">
        <v>2</v>
      </c>
      <c r="G2014">
        <v>2</v>
      </c>
      <c r="H2014">
        <v>26.27</v>
      </c>
      <c r="N2014" t="s">
        <v>25</v>
      </c>
    </row>
    <row r="2015" spans="1:14" customFormat="1" x14ac:dyDescent="0.2">
      <c r="A2015">
        <v>8</v>
      </c>
      <c r="B2015">
        <v>3</v>
      </c>
      <c r="C2015" s="1">
        <v>43370</v>
      </c>
      <c r="D2015" t="s">
        <v>6</v>
      </c>
      <c r="E2015" t="s">
        <v>9</v>
      </c>
      <c r="F2015">
        <v>2</v>
      </c>
      <c r="G2015">
        <v>3</v>
      </c>
      <c r="H2015">
        <v>29.3</v>
      </c>
      <c r="N2015" t="s">
        <v>25</v>
      </c>
    </row>
    <row r="2016" spans="1:14" customFormat="1" x14ac:dyDescent="0.2">
      <c r="A2016">
        <v>9</v>
      </c>
      <c r="B2016">
        <v>3</v>
      </c>
      <c r="C2016" s="1">
        <v>43370</v>
      </c>
      <c r="D2016" t="s">
        <v>6</v>
      </c>
      <c r="E2016" t="s">
        <v>9</v>
      </c>
      <c r="F2016">
        <v>2</v>
      </c>
      <c r="G2016">
        <v>4</v>
      </c>
      <c r="H2016">
        <v>36.979999999999997</v>
      </c>
      <c r="N2016" t="s">
        <v>25</v>
      </c>
    </row>
    <row r="2017" spans="1:14" customFormat="1" x14ac:dyDescent="0.2">
      <c r="A2017">
        <v>10</v>
      </c>
      <c r="B2017">
        <v>3</v>
      </c>
      <c r="C2017" s="1">
        <v>43370</v>
      </c>
      <c r="D2017" t="s">
        <v>6</v>
      </c>
      <c r="E2017" t="s">
        <v>9</v>
      </c>
      <c r="F2017">
        <v>2</v>
      </c>
      <c r="G2017">
        <v>5</v>
      </c>
      <c r="H2017">
        <v>43.29</v>
      </c>
      <c r="N2017" t="s">
        <v>25</v>
      </c>
    </row>
    <row r="2018" spans="1:14" customFormat="1" x14ac:dyDescent="0.2">
      <c r="A2018">
        <v>11</v>
      </c>
      <c r="B2018">
        <v>3</v>
      </c>
      <c r="C2018" s="1">
        <v>43370</v>
      </c>
      <c r="D2018" t="s">
        <v>6</v>
      </c>
      <c r="E2018" t="s">
        <v>9</v>
      </c>
      <c r="F2018">
        <v>3</v>
      </c>
      <c r="G2018">
        <v>1</v>
      </c>
      <c r="H2018">
        <v>34.17</v>
      </c>
      <c r="N2018" t="s">
        <v>25</v>
      </c>
    </row>
    <row r="2019" spans="1:14" customFormat="1" x14ac:dyDescent="0.2">
      <c r="A2019">
        <v>12</v>
      </c>
      <c r="B2019">
        <v>3</v>
      </c>
      <c r="C2019" s="1">
        <v>43370</v>
      </c>
      <c r="D2019" t="s">
        <v>6</v>
      </c>
      <c r="E2019" t="s">
        <v>9</v>
      </c>
      <c r="F2019">
        <v>3</v>
      </c>
      <c r="G2019">
        <v>2</v>
      </c>
      <c r="H2019">
        <v>33.26</v>
      </c>
      <c r="N2019" t="s">
        <v>25</v>
      </c>
    </row>
    <row r="2020" spans="1:14" customFormat="1" x14ac:dyDescent="0.2">
      <c r="A2020">
        <v>13</v>
      </c>
      <c r="B2020">
        <v>3</v>
      </c>
      <c r="C2020" s="1">
        <v>43370</v>
      </c>
      <c r="D2020" t="s">
        <v>6</v>
      </c>
      <c r="E2020" t="s">
        <v>9</v>
      </c>
      <c r="F2020">
        <v>3</v>
      </c>
      <c r="G2020">
        <v>3</v>
      </c>
      <c r="H2020">
        <v>36.78</v>
      </c>
      <c r="N2020" t="s">
        <v>25</v>
      </c>
    </row>
    <row r="2021" spans="1:14" customFormat="1" x14ac:dyDescent="0.2">
      <c r="A2021">
        <v>14</v>
      </c>
      <c r="B2021">
        <v>3</v>
      </c>
      <c r="C2021" s="1">
        <v>43370</v>
      </c>
      <c r="D2021" t="s">
        <v>6</v>
      </c>
      <c r="E2021" t="s">
        <v>9</v>
      </c>
      <c r="F2021">
        <v>3</v>
      </c>
      <c r="G2021">
        <v>4</v>
      </c>
      <c r="H2021">
        <v>30.25</v>
      </c>
      <c r="N2021" t="s">
        <v>25</v>
      </c>
    </row>
    <row r="2022" spans="1:14" customFormat="1" x14ac:dyDescent="0.2">
      <c r="A2022">
        <v>15</v>
      </c>
      <c r="B2022">
        <v>3</v>
      </c>
      <c r="C2022" s="1">
        <v>43370</v>
      </c>
      <c r="D2022" t="s">
        <v>6</v>
      </c>
      <c r="E2022" t="s">
        <v>9</v>
      </c>
      <c r="F2022">
        <v>3</v>
      </c>
      <c r="G2022">
        <v>5</v>
      </c>
      <c r="H2022">
        <v>37.17</v>
      </c>
      <c r="N2022" t="s">
        <v>25</v>
      </c>
    </row>
    <row r="2023" spans="1:14" customFormat="1" x14ac:dyDescent="0.2">
      <c r="A2023">
        <v>16</v>
      </c>
      <c r="B2023">
        <v>3</v>
      </c>
      <c r="C2023" s="1">
        <v>43370</v>
      </c>
      <c r="D2023" t="s">
        <v>6</v>
      </c>
      <c r="E2023" t="s">
        <v>9</v>
      </c>
      <c r="F2023">
        <v>4</v>
      </c>
      <c r="G2023">
        <v>1</v>
      </c>
      <c r="H2023">
        <v>30.83</v>
      </c>
      <c r="N2023" t="s">
        <v>25</v>
      </c>
    </row>
    <row r="2024" spans="1:14" customFormat="1" x14ac:dyDescent="0.2">
      <c r="A2024">
        <v>17</v>
      </c>
      <c r="B2024">
        <v>3</v>
      </c>
      <c r="C2024" s="1">
        <v>43370</v>
      </c>
      <c r="D2024" t="s">
        <v>6</v>
      </c>
      <c r="E2024" t="s">
        <v>9</v>
      </c>
      <c r="F2024">
        <v>4</v>
      </c>
      <c r="G2024">
        <v>2</v>
      </c>
      <c r="H2024">
        <v>36.630000000000003</v>
      </c>
      <c r="N2024" t="s">
        <v>25</v>
      </c>
    </row>
    <row r="2025" spans="1:14" customFormat="1" x14ac:dyDescent="0.2">
      <c r="A2025">
        <v>18</v>
      </c>
      <c r="B2025">
        <v>3</v>
      </c>
      <c r="C2025" s="1">
        <v>43370</v>
      </c>
      <c r="D2025" t="s">
        <v>6</v>
      </c>
      <c r="E2025" t="s">
        <v>9</v>
      </c>
      <c r="F2025">
        <v>4</v>
      </c>
      <c r="G2025">
        <v>3</v>
      </c>
      <c r="H2025">
        <v>32.549999999999997</v>
      </c>
      <c r="N2025" t="s">
        <v>25</v>
      </c>
    </row>
    <row r="2026" spans="1:14" customFormat="1" x14ac:dyDescent="0.2">
      <c r="A2026">
        <v>19</v>
      </c>
      <c r="B2026">
        <v>3</v>
      </c>
      <c r="C2026" s="1">
        <v>43370</v>
      </c>
      <c r="D2026" t="s">
        <v>6</v>
      </c>
      <c r="E2026" t="s">
        <v>9</v>
      </c>
      <c r="F2026">
        <v>4</v>
      </c>
      <c r="G2026">
        <v>4</v>
      </c>
      <c r="H2026">
        <v>29.81</v>
      </c>
      <c r="N2026" t="s">
        <v>25</v>
      </c>
    </row>
    <row r="2027" spans="1:14" customFormat="1" x14ac:dyDescent="0.2">
      <c r="A2027">
        <v>20</v>
      </c>
      <c r="B2027">
        <v>3</v>
      </c>
      <c r="C2027" s="1">
        <v>43370</v>
      </c>
      <c r="D2027" t="s">
        <v>6</v>
      </c>
      <c r="E2027" t="s">
        <v>9</v>
      </c>
      <c r="F2027">
        <v>4</v>
      </c>
      <c r="G2027">
        <v>5</v>
      </c>
      <c r="H2027">
        <v>36.36</v>
      </c>
      <c r="N2027" t="s">
        <v>25</v>
      </c>
    </row>
    <row r="2028" spans="1:14" customFormat="1" x14ac:dyDescent="0.2">
      <c r="A2028">
        <v>21</v>
      </c>
      <c r="B2028">
        <v>3</v>
      </c>
      <c r="C2028" s="1">
        <v>43370</v>
      </c>
      <c r="D2028" t="s">
        <v>6</v>
      </c>
      <c r="E2028" t="s">
        <v>8</v>
      </c>
      <c r="F2028">
        <v>1</v>
      </c>
      <c r="G2028">
        <v>1</v>
      </c>
      <c r="H2028">
        <v>25.11</v>
      </c>
      <c r="N2028" t="s">
        <v>25</v>
      </c>
    </row>
    <row r="2029" spans="1:14" customFormat="1" x14ac:dyDescent="0.2">
      <c r="A2029">
        <v>22</v>
      </c>
      <c r="B2029">
        <v>3</v>
      </c>
      <c r="C2029" s="1">
        <v>43370</v>
      </c>
      <c r="D2029" t="s">
        <v>6</v>
      </c>
      <c r="E2029" t="s">
        <v>8</v>
      </c>
      <c r="F2029">
        <v>1</v>
      </c>
      <c r="G2029">
        <v>2</v>
      </c>
      <c r="H2029">
        <v>21.89</v>
      </c>
      <c r="N2029" t="s">
        <v>25</v>
      </c>
    </row>
    <row r="2030" spans="1:14" customFormat="1" x14ac:dyDescent="0.2">
      <c r="A2030">
        <v>23</v>
      </c>
      <c r="B2030">
        <v>3</v>
      </c>
      <c r="C2030" s="1">
        <v>43370</v>
      </c>
      <c r="D2030" t="s">
        <v>6</v>
      </c>
      <c r="E2030" t="s">
        <v>8</v>
      </c>
      <c r="F2030">
        <v>1</v>
      </c>
      <c r="G2030">
        <v>3</v>
      </c>
      <c r="H2030">
        <v>25.76</v>
      </c>
      <c r="N2030" t="s">
        <v>25</v>
      </c>
    </row>
    <row r="2031" spans="1:14" customFormat="1" x14ac:dyDescent="0.2">
      <c r="A2031">
        <v>24</v>
      </c>
      <c r="B2031">
        <v>3</v>
      </c>
      <c r="C2031" s="1">
        <v>43370</v>
      </c>
      <c r="D2031" t="s">
        <v>6</v>
      </c>
      <c r="E2031" t="s">
        <v>8</v>
      </c>
      <c r="F2031">
        <v>1</v>
      </c>
      <c r="G2031">
        <v>4</v>
      </c>
      <c r="H2031">
        <v>21.1</v>
      </c>
      <c r="N2031" t="s">
        <v>25</v>
      </c>
    </row>
    <row r="2032" spans="1:14" customFormat="1" x14ac:dyDescent="0.2">
      <c r="A2032">
        <v>25</v>
      </c>
      <c r="B2032">
        <v>3</v>
      </c>
      <c r="C2032" s="1">
        <v>43370</v>
      </c>
      <c r="D2032" t="s">
        <v>6</v>
      </c>
      <c r="E2032" t="s">
        <v>8</v>
      </c>
      <c r="F2032">
        <v>1</v>
      </c>
      <c r="G2032">
        <v>5</v>
      </c>
      <c r="H2032">
        <v>24.46</v>
      </c>
      <c r="N2032" t="s">
        <v>25</v>
      </c>
    </row>
    <row r="2033" spans="1:14" customFormat="1" x14ac:dyDescent="0.2">
      <c r="A2033">
        <v>26</v>
      </c>
      <c r="B2033">
        <v>3</v>
      </c>
      <c r="C2033" s="1">
        <v>43370</v>
      </c>
      <c r="D2033" t="s">
        <v>6</v>
      </c>
      <c r="E2033" t="s">
        <v>8</v>
      </c>
      <c r="F2033">
        <v>2</v>
      </c>
      <c r="G2033">
        <v>1</v>
      </c>
      <c r="H2033">
        <v>22.65</v>
      </c>
      <c r="N2033" t="s">
        <v>25</v>
      </c>
    </row>
    <row r="2034" spans="1:14" customFormat="1" x14ac:dyDescent="0.2">
      <c r="A2034">
        <v>27</v>
      </c>
      <c r="B2034">
        <v>3</v>
      </c>
      <c r="C2034" s="1">
        <v>43370</v>
      </c>
      <c r="D2034" t="s">
        <v>6</v>
      </c>
      <c r="E2034" t="s">
        <v>8</v>
      </c>
      <c r="F2034">
        <v>2</v>
      </c>
      <c r="G2034">
        <v>2</v>
      </c>
      <c r="H2034">
        <v>26.46</v>
      </c>
      <c r="N2034" t="s">
        <v>25</v>
      </c>
    </row>
    <row r="2035" spans="1:14" customFormat="1" x14ac:dyDescent="0.2">
      <c r="A2035">
        <v>28</v>
      </c>
      <c r="B2035">
        <v>3</v>
      </c>
      <c r="C2035" s="1">
        <v>43370</v>
      </c>
      <c r="D2035" t="s">
        <v>6</v>
      </c>
      <c r="E2035" t="s">
        <v>8</v>
      </c>
      <c r="F2035">
        <v>2</v>
      </c>
      <c r="G2035">
        <v>3</v>
      </c>
      <c r="H2035">
        <v>21.29</v>
      </c>
      <c r="N2035" t="s">
        <v>25</v>
      </c>
    </row>
    <row r="2036" spans="1:14" customFormat="1" x14ac:dyDescent="0.2">
      <c r="A2036">
        <v>29</v>
      </c>
      <c r="B2036">
        <v>3</v>
      </c>
      <c r="C2036" s="1">
        <v>43370</v>
      </c>
      <c r="D2036" t="s">
        <v>6</v>
      </c>
      <c r="E2036" t="s">
        <v>8</v>
      </c>
      <c r="F2036">
        <v>2</v>
      </c>
      <c r="G2036">
        <v>4</v>
      </c>
      <c r="H2036">
        <v>21.91</v>
      </c>
      <c r="N2036" t="s">
        <v>25</v>
      </c>
    </row>
    <row r="2037" spans="1:14" customFormat="1" x14ac:dyDescent="0.2">
      <c r="A2037">
        <v>30</v>
      </c>
      <c r="B2037">
        <v>3</v>
      </c>
      <c r="C2037" s="1">
        <v>43370</v>
      </c>
      <c r="D2037" t="s">
        <v>6</v>
      </c>
      <c r="E2037" t="s">
        <v>8</v>
      </c>
      <c r="F2037">
        <v>2</v>
      </c>
      <c r="G2037">
        <v>5</v>
      </c>
      <c r="H2037">
        <v>29.13</v>
      </c>
      <c r="N2037" t="s">
        <v>25</v>
      </c>
    </row>
    <row r="2038" spans="1:14" customFormat="1" x14ac:dyDescent="0.2">
      <c r="A2038">
        <v>31</v>
      </c>
      <c r="B2038">
        <v>3</v>
      </c>
      <c r="C2038" s="1">
        <v>43370</v>
      </c>
      <c r="D2038" t="s">
        <v>6</v>
      </c>
      <c r="E2038" t="s">
        <v>8</v>
      </c>
      <c r="F2038">
        <v>3</v>
      </c>
      <c r="G2038">
        <v>1</v>
      </c>
      <c r="H2038">
        <v>22.85</v>
      </c>
      <c r="N2038" t="s">
        <v>25</v>
      </c>
    </row>
    <row r="2039" spans="1:14" customFormat="1" x14ac:dyDescent="0.2">
      <c r="A2039">
        <v>32</v>
      </c>
      <c r="B2039">
        <v>3</v>
      </c>
      <c r="C2039" s="1">
        <v>43370</v>
      </c>
      <c r="D2039" t="s">
        <v>6</v>
      </c>
      <c r="E2039" t="s">
        <v>8</v>
      </c>
      <c r="F2039">
        <v>3</v>
      </c>
      <c r="G2039">
        <v>2</v>
      </c>
      <c r="H2039">
        <v>20.54</v>
      </c>
      <c r="N2039" t="s">
        <v>25</v>
      </c>
    </row>
    <row r="2040" spans="1:14" customFormat="1" x14ac:dyDescent="0.2">
      <c r="A2040">
        <v>33</v>
      </c>
      <c r="B2040">
        <v>3</v>
      </c>
      <c r="C2040" s="1">
        <v>43370</v>
      </c>
      <c r="D2040" t="s">
        <v>6</v>
      </c>
      <c r="E2040" t="s">
        <v>8</v>
      </c>
      <c r="F2040">
        <v>3</v>
      </c>
      <c r="G2040">
        <v>3</v>
      </c>
      <c r="H2040">
        <v>20.38</v>
      </c>
      <c r="N2040" t="s">
        <v>25</v>
      </c>
    </row>
    <row r="2041" spans="1:14" customFormat="1" x14ac:dyDescent="0.2">
      <c r="A2041">
        <v>34</v>
      </c>
      <c r="B2041">
        <v>3</v>
      </c>
      <c r="C2041" s="1">
        <v>43370</v>
      </c>
      <c r="D2041" t="s">
        <v>6</v>
      </c>
      <c r="E2041" t="s">
        <v>8</v>
      </c>
      <c r="F2041">
        <v>3</v>
      </c>
      <c r="G2041">
        <v>4</v>
      </c>
      <c r="H2041">
        <v>23.18</v>
      </c>
      <c r="N2041" t="s">
        <v>25</v>
      </c>
    </row>
    <row r="2042" spans="1:14" customFormat="1" x14ac:dyDescent="0.2">
      <c r="A2042">
        <v>35</v>
      </c>
      <c r="B2042">
        <v>3</v>
      </c>
      <c r="C2042" s="1">
        <v>43370</v>
      </c>
      <c r="D2042" t="s">
        <v>6</v>
      </c>
      <c r="E2042" t="s">
        <v>8</v>
      </c>
      <c r="F2042">
        <v>3</v>
      </c>
      <c r="G2042">
        <v>5</v>
      </c>
      <c r="H2042">
        <v>24.63</v>
      </c>
      <c r="N2042" t="s">
        <v>25</v>
      </c>
    </row>
    <row r="2043" spans="1:14" customFormat="1" x14ac:dyDescent="0.2">
      <c r="A2043">
        <v>2</v>
      </c>
      <c r="B2043">
        <v>1</v>
      </c>
      <c r="C2043" s="1">
        <v>43371</v>
      </c>
      <c r="D2043" t="s">
        <v>7</v>
      </c>
      <c r="E2043" t="s">
        <v>9</v>
      </c>
      <c r="F2043">
        <v>1</v>
      </c>
      <c r="G2043">
        <v>2</v>
      </c>
      <c r="H2043">
        <v>28.51</v>
      </c>
      <c r="N2043" t="s">
        <v>25</v>
      </c>
    </row>
    <row r="2044" spans="1:14" customFormat="1" x14ac:dyDescent="0.2">
      <c r="A2044">
        <v>3</v>
      </c>
      <c r="B2044">
        <v>1</v>
      </c>
      <c r="C2044" s="1">
        <v>43371</v>
      </c>
      <c r="D2044" t="s">
        <v>7</v>
      </c>
      <c r="E2044" t="s">
        <v>9</v>
      </c>
      <c r="F2044">
        <v>1</v>
      </c>
      <c r="G2044">
        <v>3</v>
      </c>
      <c r="H2044">
        <v>24.08</v>
      </c>
      <c r="N2044" t="s">
        <v>25</v>
      </c>
    </row>
    <row r="2045" spans="1:14" customFormat="1" x14ac:dyDescent="0.2">
      <c r="A2045">
        <v>4</v>
      </c>
      <c r="B2045">
        <v>1</v>
      </c>
      <c r="C2045" s="1">
        <v>43371</v>
      </c>
      <c r="D2045" t="s">
        <v>7</v>
      </c>
      <c r="E2045" t="s">
        <v>9</v>
      </c>
      <c r="F2045">
        <v>1</v>
      </c>
      <c r="G2045">
        <v>4</v>
      </c>
      <c r="H2045">
        <v>22.74</v>
      </c>
      <c r="N2045" t="s">
        <v>25</v>
      </c>
    </row>
    <row r="2046" spans="1:14" customFormat="1" x14ac:dyDescent="0.2">
      <c r="A2046">
        <v>8</v>
      </c>
      <c r="B2046">
        <v>1</v>
      </c>
      <c r="C2046" s="1">
        <v>43371</v>
      </c>
      <c r="D2046" t="s">
        <v>7</v>
      </c>
      <c r="E2046" t="s">
        <v>9</v>
      </c>
      <c r="F2046">
        <v>2</v>
      </c>
      <c r="G2046">
        <v>3</v>
      </c>
      <c r="H2046">
        <v>25.88</v>
      </c>
      <c r="N2046" t="s">
        <v>25</v>
      </c>
    </row>
    <row r="2047" spans="1:14" customFormat="1" x14ac:dyDescent="0.2">
      <c r="A2047">
        <v>9</v>
      </c>
      <c r="B2047">
        <v>1</v>
      </c>
      <c r="C2047" s="1">
        <v>43371</v>
      </c>
      <c r="D2047" t="s">
        <v>7</v>
      </c>
      <c r="E2047" t="s">
        <v>9</v>
      </c>
      <c r="F2047">
        <v>2</v>
      </c>
      <c r="G2047">
        <v>4</v>
      </c>
      <c r="H2047">
        <v>31.28</v>
      </c>
      <c r="N2047" t="s">
        <v>25</v>
      </c>
    </row>
    <row r="2048" spans="1:14" customFormat="1" x14ac:dyDescent="0.2">
      <c r="A2048">
        <v>10</v>
      </c>
      <c r="B2048">
        <v>1</v>
      </c>
      <c r="C2048" s="1">
        <v>43371</v>
      </c>
      <c r="D2048" t="s">
        <v>7</v>
      </c>
      <c r="E2048" t="s">
        <v>9</v>
      </c>
      <c r="F2048">
        <v>2</v>
      </c>
      <c r="G2048">
        <v>5</v>
      </c>
      <c r="H2048">
        <v>27.81</v>
      </c>
      <c r="N2048" t="s">
        <v>25</v>
      </c>
    </row>
    <row r="2049" spans="1:14" customFormat="1" x14ac:dyDescent="0.2">
      <c r="A2049">
        <v>11</v>
      </c>
      <c r="B2049">
        <v>1</v>
      </c>
      <c r="C2049" s="1">
        <v>43371</v>
      </c>
      <c r="D2049" t="s">
        <v>7</v>
      </c>
      <c r="E2049" t="s">
        <v>9</v>
      </c>
      <c r="F2049">
        <v>3</v>
      </c>
      <c r="G2049">
        <v>1</v>
      </c>
      <c r="H2049">
        <v>33.04</v>
      </c>
      <c r="N2049" t="s">
        <v>25</v>
      </c>
    </row>
    <row r="2050" spans="1:14" customFormat="1" x14ac:dyDescent="0.2">
      <c r="A2050">
        <v>12</v>
      </c>
      <c r="B2050">
        <v>1</v>
      </c>
      <c r="C2050" s="1">
        <v>43371</v>
      </c>
      <c r="D2050" t="s">
        <v>7</v>
      </c>
      <c r="E2050" t="s">
        <v>9</v>
      </c>
      <c r="F2050">
        <v>3</v>
      </c>
      <c r="G2050">
        <v>2</v>
      </c>
      <c r="H2050">
        <v>32.89</v>
      </c>
      <c r="N2050" t="s">
        <v>25</v>
      </c>
    </row>
    <row r="2051" spans="1:14" customFormat="1" x14ac:dyDescent="0.2">
      <c r="A2051">
        <v>14</v>
      </c>
      <c r="B2051">
        <v>1</v>
      </c>
      <c r="C2051" s="1">
        <v>43371</v>
      </c>
      <c r="D2051" t="s">
        <v>7</v>
      </c>
      <c r="E2051" t="s">
        <v>9</v>
      </c>
      <c r="F2051">
        <v>3</v>
      </c>
      <c r="G2051">
        <v>4</v>
      </c>
      <c r="H2051">
        <v>29.08</v>
      </c>
      <c r="N2051" t="s">
        <v>25</v>
      </c>
    </row>
    <row r="2052" spans="1:14" customFormat="1" x14ac:dyDescent="0.2">
      <c r="A2052">
        <v>15</v>
      </c>
      <c r="B2052">
        <v>1</v>
      </c>
      <c r="C2052" s="1">
        <v>43371</v>
      </c>
      <c r="D2052" t="s">
        <v>7</v>
      </c>
      <c r="E2052" t="s">
        <v>9</v>
      </c>
      <c r="F2052">
        <v>3</v>
      </c>
      <c r="G2052">
        <v>5</v>
      </c>
      <c r="H2052">
        <v>28.67</v>
      </c>
      <c r="N2052" t="s">
        <v>25</v>
      </c>
    </row>
    <row r="2053" spans="1:14" customFormat="1" x14ac:dyDescent="0.2">
      <c r="A2053">
        <v>16</v>
      </c>
      <c r="B2053">
        <v>1</v>
      </c>
      <c r="C2053" s="1">
        <v>43371</v>
      </c>
      <c r="D2053" t="s">
        <v>7</v>
      </c>
      <c r="E2053" t="s">
        <v>9</v>
      </c>
      <c r="F2053">
        <v>4</v>
      </c>
      <c r="G2053">
        <v>1</v>
      </c>
      <c r="H2053">
        <v>26.73</v>
      </c>
      <c r="N2053" t="s">
        <v>25</v>
      </c>
    </row>
    <row r="2054" spans="1:14" customFormat="1" x14ac:dyDescent="0.2">
      <c r="A2054">
        <v>17</v>
      </c>
      <c r="B2054">
        <v>1</v>
      </c>
      <c r="C2054" s="1">
        <v>43371</v>
      </c>
      <c r="D2054" t="s">
        <v>7</v>
      </c>
      <c r="E2054" t="s">
        <v>9</v>
      </c>
      <c r="F2054">
        <v>4</v>
      </c>
      <c r="G2054">
        <v>2</v>
      </c>
      <c r="H2054">
        <v>35.53</v>
      </c>
      <c r="N2054" t="s">
        <v>25</v>
      </c>
    </row>
    <row r="2055" spans="1:14" customFormat="1" x14ac:dyDescent="0.2">
      <c r="A2055">
        <v>18</v>
      </c>
      <c r="B2055">
        <v>1</v>
      </c>
      <c r="C2055" s="1">
        <v>43371</v>
      </c>
      <c r="D2055" t="s">
        <v>7</v>
      </c>
      <c r="E2055" t="s">
        <v>9</v>
      </c>
      <c r="F2055">
        <v>4</v>
      </c>
      <c r="G2055">
        <v>3</v>
      </c>
      <c r="H2055">
        <v>33.54</v>
      </c>
      <c r="N2055" t="s">
        <v>25</v>
      </c>
    </row>
    <row r="2056" spans="1:14" customFormat="1" x14ac:dyDescent="0.2">
      <c r="A2056">
        <v>20</v>
      </c>
      <c r="B2056">
        <v>1</v>
      </c>
      <c r="C2056" s="1">
        <v>43371</v>
      </c>
      <c r="D2056" t="s">
        <v>7</v>
      </c>
      <c r="E2056" t="s">
        <v>9</v>
      </c>
      <c r="F2056">
        <v>4</v>
      </c>
      <c r="G2056">
        <v>5</v>
      </c>
      <c r="H2056">
        <v>40.03</v>
      </c>
      <c r="N2056" t="s">
        <v>25</v>
      </c>
    </row>
    <row r="2057" spans="1:14" customFormat="1" x14ac:dyDescent="0.2">
      <c r="A2057">
        <v>26</v>
      </c>
      <c r="B2057">
        <v>1</v>
      </c>
      <c r="C2057" s="1">
        <v>43371</v>
      </c>
      <c r="D2057" t="s">
        <v>7</v>
      </c>
      <c r="E2057" t="s">
        <v>8</v>
      </c>
      <c r="F2057">
        <v>2</v>
      </c>
      <c r="G2057">
        <v>1</v>
      </c>
      <c r="H2057">
        <v>19.559999999999999</v>
      </c>
      <c r="N2057" t="s">
        <v>25</v>
      </c>
    </row>
    <row r="2058" spans="1:14" customFormat="1" x14ac:dyDescent="0.2">
      <c r="A2058">
        <v>27</v>
      </c>
      <c r="B2058">
        <v>1</v>
      </c>
      <c r="C2058" s="1">
        <v>43371</v>
      </c>
      <c r="D2058" t="s">
        <v>7</v>
      </c>
      <c r="E2058" t="s">
        <v>8</v>
      </c>
      <c r="F2058">
        <v>2</v>
      </c>
      <c r="G2058">
        <v>2</v>
      </c>
      <c r="H2058">
        <v>22.71</v>
      </c>
      <c r="N2058" t="s">
        <v>25</v>
      </c>
    </row>
    <row r="2059" spans="1:14" customFormat="1" x14ac:dyDescent="0.2">
      <c r="A2059">
        <v>23</v>
      </c>
      <c r="B2059">
        <v>1</v>
      </c>
      <c r="C2059" s="1">
        <v>43371</v>
      </c>
      <c r="D2059" t="s">
        <v>7</v>
      </c>
      <c r="E2059" t="s">
        <v>8</v>
      </c>
      <c r="F2059">
        <v>1</v>
      </c>
      <c r="G2059">
        <v>3</v>
      </c>
      <c r="H2059">
        <v>20.21</v>
      </c>
      <c r="N2059" t="s">
        <v>25</v>
      </c>
    </row>
    <row r="2060" spans="1:14" customFormat="1" x14ac:dyDescent="0.2">
      <c r="A2060">
        <v>24</v>
      </c>
      <c r="B2060">
        <v>1</v>
      </c>
      <c r="C2060" s="1">
        <v>43371</v>
      </c>
      <c r="D2060" t="s">
        <v>7</v>
      </c>
      <c r="E2060" t="s">
        <v>8</v>
      </c>
      <c r="F2060">
        <v>1</v>
      </c>
      <c r="G2060">
        <v>4</v>
      </c>
      <c r="H2060">
        <v>19.75</v>
      </c>
      <c r="N2060" t="s">
        <v>25</v>
      </c>
    </row>
    <row r="2061" spans="1:14" customFormat="1" x14ac:dyDescent="0.2">
      <c r="A2061">
        <v>25</v>
      </c>
      <c r="B2061">
        <v>1</v>
      </c>
      <c r="C2061" s="1">
        <v>43371</v>
      </c>
      <c r="D2061" t="s">
        <v>7</v>
      </c>
      <c r="E2061" t="s">
        <v>8</v>
      </c>
      <c r="F2061">
        <v>1</v>
      </c>
      <c r="G2061">
        <v>5</v>
      </c>
      <c r="H2061">
        <v>20.420000000000002</v>
      </c>
      <c r="N2061" t="s">
        <v>25</v>
      </c>
    </row>
    <row r="2062" spans="1:14" customFormat="1" x14ac:dyDescent="0.2">
      <c r="A2062">
        <v>7</v>
      </c>
      <c r="B2062">
        <v>2</v>
      </c>
      <c r="C2062" s="1">
        <v>43371</v>
      </c>
      <c r="D2062" t="s">
        <v>7</v>
      </c>
      <c r="E2062" t="s">
        <v>9</v>
      </c>
      <c r="F2062">
        <v>2</v>
      </c>
      <c r="G2062">
        <v>2</v>
      </c>
      <c r="H2062">
        <v>25.18</v>
      </c>
      <c r="I2062">
        <v>37.5</v>
      </c>
      <c r="J2062">
        <v>180</v>
      </c>
      <c r="N2062" t="s">
        <v>25</v>
      </c>
    </row>
    <row r="2063" spans="1:14" customFormat="1" x14ac:dyDescent="0.2">
      <c r="A2063">
        <v>3</v>
      </c>
      <c r="B2063">
        <v>2</v>
      </c>
      <c r="C2063" s="1">
        <v>43371</v>
      </c>
      <c r="D2063" t="s">
        <v>7</v>
      </c>
      <c r="E2063" t="s">
        <v>9</v>
      </c>
      <c r="F2063">
        <v>1</v>
      </c>
      <c r="G2063">
        <v>3</v>
      </c>
      <c r="H2063">
        <v>25.21</v>
      </c>
      <c r="I2063">
        <v>37.1</v>
      </c>
      <c r="J2063">
        <v>164</v>
      </c>
      <c r="N2063" t="s">
        <v>25</v>
      </c>
    </row>
    <row r="2064" spans="1:14" customFormat="1" x14ac:dyDescent="0.2">
      <c r="A2064">
        <v>4</v>
      </c>
      <c r="B2064">
        <v>2</v>
      </c>
      <c r="C2064" s="1">
        <v>43371</v>
      </c>
      <c r="D2064" t="s">
        <v>7</v>
      </c>
      <c r="E2064" t="s">
        <v>9</v>
      </c>
      <c r="F2064">
        <v>1</v>
      </c>
      <c r="G2064">
        <v>4</v>
      </c>
      <c r="H2064">
        <v>33.799999999999997</v>
      </c>
      <c r="I2064">
        <v>37.5</v>
      </c>
      <c r="J2064">
        <v>186</v>
      </c>
      <c r="N2064" t="s">
        <v>25</v>
      </c>
    </row>
    <row r="2065" spans="1:14" customFormat="1" x14ac:dyDescent="0.2">
      <c r="A2065">
        <v>5</v>
      </c>
      <c r="B2065">
        <v>2</v>
      </c>
      <c r="C2065" s="1">
        <v>43371</v>
      </c>
      <c r="D2065" t="s">
        <v>7</v>
      </c>
      <c r="E2065" t="s">
        <v>9</v>
      </c>
      <c r="F2065">
        <v>1</v>
      </c>
      <c r="G2065">
        <v>5</v>
      </c>
      <c r="H2065">
        <v>20.47</v>
      </c>
      <c r="I2065">
        <v>37.9</v>
      </c>
      <c r="J2065">
        <v>214</v>
      </c>
      <c r="N2065" t="s">
        <v>25</v>
      </c>
    </row>
    <row r="2066" spans="1:14" customFormat="1" x14ac:dyDescent="0.2">
      <c r="A2066">
        <v>11</v>
      </c>
      <c r="B2066">
        <v>2</v>
      </c>
      <c r="C2066" s="1">
        <v>43371</v>
      </c>
      <c r="D2066" t="s">
        <v>7</v>
      </c>
      <c r="E2066" t="s">
        <v>9</v>
      </c>
      <c r="F2066">
        <v>3</v>
      </c>
      <c r="G2066">
        <v>1</v>
      </c>
      <c r="H2066">
        <v>20.190000000000001</v>
      </c>
      <c r="I2066">
        <v>38</v>
      </c>
      <c r="J2066">
        <v>186</v>
      </c>
      <c r="N2066" t="s">
        <v>25</v>
      </c>
    </row>
    <row r="2067" spans="1:14" customFormat="1" x14ac:dyDescent="0.2">
      <c r="A2067">
        <v>12</v>
      </c>
      <c r="B2067">
        <v>2</v>
      </c>
      <c r="C2067" s="1">
        <v>43371</v>
      </c>
      <c r="D2067" t="s">
        <v>7</v>
      </c>
      <c r="E2067" t="s">
        <v>9</v>
      </c>
      <c r="F2067">
        <v>3</v>
      </c>
      <c r="G2067">
        <v>2</v>
      </c>
      <c r="H2067">
        <v>22.72</v>
      </c>
      <c r="I2067">
        <v>38.700000000000003</v>
      </c>
      <c r="J2067">
        <v>141</v>
      </c>
      <c r="N2067" t="s">
        <v>25</v>
      </c>
    </row>
    <row r="2068" spans="1:14" customFormat="1" x14ac:dyDescent="0.2">
      <c r="A2068">
        <v>13</v>
      </c>
      <c r="B2068">
        <v>2</v>
      </c>
      <c r="C2068" s="1">
        <v>43371</v>
      </c>
      <c r="D2068" t="s">
        <v>7</v>
      </c>
      <c r="E2068" t="s">
        <v>9</v>
      </c>
      <c r="F2068">
        <v>3</v>
      </c>
      <c r="G2068">
        <v>3</v>
      </c>
      <c r="H2068">
        <v>31.33</v>
      </c>
      <c r="I2068">
        <v>37.1</v>
      </c>
      <c r="J2068">
        <v>255</v>
      </c>
      <c r="N2068" t="s">
        <v>25</v>
      </c>
    </row>
    <row r="2069" spans="1:14" customFormat="1" x14ac:dyDescent="0.2">
      <c r="A2069">
        <v>9</v>
      </c>
      <c r="B2069">
        <v>2</v>
      </c>
      <c r="C2069" s="1">
        <v>43371</v>
      </c>
      <c r="D2069" t="s">
        <v>7</v>
      </c>
      <c r="E2069" t="s">
        <v>9</v>
      </c>
      <c r="F2069">
        <v>2</v>
      </c>
      <c r="G2069">
        <v>4</v>
      </c>
      <c r="H2069">
        <v>20.98</v>
      </c>
      <c r="I2069">
        <v>38</v>
      </c>
      <c r="J2069">
        <v>221</v>
      </c>
      <c r="N2069" t="s">
        <v>25</v>
      </c>
    </row>
    <row r="2070" spans="1:14" customFormat="1" x14ac:dyDescent="0.2">
      <c r="A2070">
        <v>15</v>
      </c>
      <c r="B2070">
        <v>2</v>
      </c>
      <c r="C2070" s="1">
        <v>43371</v>
      </c>
      <c r="D2070" t="s">
        <v>7</v>
      </c>
      <c r="E2070" t="s">
        <v>9</v>
      </c>
      <c r="F2070">
        <v>3</v>
      </c>
      <c r="G2070">
        <v>5</v>
      </c>
      <c r="H2070">
        <v>24.43</v>
      </c>
      <c r="I2070">
        <v>38.200000000000003</v>
      </c>
      <c r="J2070">
        <v>138</v>
      </c>
      <c r="N2070" t="s">
        <v>25</v>
      </c>
    </row>
    <row r="2071" spans="1:14" customFormat="1" x14ac:dyDescent="0.2">
      <c r="A2071">
        <v>16</v>
      </c>
      <c r="B2071">
        <v>2</v>
      </c>
      <c r="C2071" s="1">
        <v>43371</v>
      </c>
      <c r="D2071" t="s">
        <v>7</v>
      </c>
      <c r="E2071" t="s">
        <v>9</v>
      </c>
      <c r="F2071">
        <v>4</v>
      </c>
      <c r="G2071">
        <v>1</v>
      </c>
      <c r="H2071">
        <v>25.53</v>
      </c>
      <c r="N2071" t="s">
        <v>25</v>
      </c>
    </row>
    <row r="2072" spans="1:14" customFormat="1" x14ac:dyDescent="0.2">
      <c r="A2072">
        <v>17</v>
      </c>
      <c r="B2072">
        <v>2</v>
      </c>
      <c r="C2072" s="1">
        <v>43371</v>
      </c>
      <c r="D2072" t="s">
        <v>7</v>
      </c>
      <c r="E2072" t="s">
        <v>9</v>
      </c>
      <c r="F2072">
        <v>4</v>
      </c>
      <c r="G2072">
        <v>2</v>
      </c>
      <c r="H2072">
        <v>24.21</v>
      </c>
      <c r="N2072" t="s">
        <v>25</v>
      </c>
    </row>
    <row r="2073" spans="1:14" customFormat="1" x14ac:dyDescent="0.2">
      <c r="A2073">
        <v>18</v>
      </c>
      <c r="B2073">
        <v>2</v>
      </c>
      <c r="C2073" s="1">
        <v>43371</v>
      </c>
      <c r="D2073" t="s">
        <v>7</v>
      </c>
      <c r="E2073" t="s">
        <v>9</v>
      </c>
      <c r="F2073">
        <v>4</v>
      </c>
      <c r="G2073">
        <v>3</v>
      </c>
      <c r="H2073">
        <v>35.32</v>
      </c>
      <c r="N2073" t="s">
        <v>25</v>
      </c>
    </row>
    <row r="2074" spans="1:14" customFormat="1" x14ac:dyDescent="0.2">
      <c r="A2074">
        <v>19</v>
      </c>
      <c r="B2074">
        <v>2</v>
      </c>
      <c r="C2074" s="1">
        <v>43371</v>
      </c>
      <c r="D2074" t="s">
        <v>7</v>
      </c>
      <c r="E2074" t="s">
        <v>9</v>
      </c>
      <c r="F2074">
        <v>4</v>
      </c>
      <c r="G2074">
        <v>4</v>
      </c>
      <c r="H2074">
        <v>26.29</v>
      </c>
      <c r="N2074" t="s">
        <v>25</v>
      </c>
    </row>
    <row r="2075" spans="1:14" customFormat="1" x14ac:dyDescent="0.2">
      <c r="A2075">
        <v>10</v>
      </c>
      <c r="B2075">
        <v>2</v>
      </c>
      <c r="C2075" s="1">
        <v>43371</v>
      </c>
      <c r="D2075" t="s">
        <v>7</v>
      </c>
      <c r="E2075" t="s">
        <v>9</v>
      </c>
      <c r="F2075">
        <v>2</v>
      </c>
      <c r="G2075">
        <v>5</v>
      </c>
      <c r="H2075">
        <v>32.89</v>
      </c>
      <c r="N2075" t="s">
        <v>25</v>
      </c>
    </row>
    <row r="2076" spans="1:14" customFormat="1" x14ac:dyDescent="0.2">
      <c r="A2076">
        <v>26</v>
      </c>
      <c r="B2076">
        <v>2</v>
      </c>
      <c r="C2076" s="1">
        <v>43371</v>
      </c>
      <c r="D2076" t="s">
        <v>7</v>
      </c>
      <c r="E2076" t="s">
        <v>8</v>
      </c>
      <c r="F2076">
        <v>2</v>
      </c>
      <c r="G2076">
        <v>1</v>
      </c>
      <c r="H2076">
        <v>25.11</v>
      </c>
      <c r="N2076" t="s">
        <v>25</v>
      </c>
    </row>
    <row r="2077" spans="1:14" customFormat="1" x14ac:dyDescent="0.2">
      <c r="A2077">
        <v>22</v>
      </c>
      <c r="B2077">
        <v>2</v>
      </c>
      <c r="C2077" s="1">
        <v>43371</v>
      </c>
      <c r="D2077" t="s">
        <v>7</v>
      </c>
      <c r="E2077" t="s">
        <v>8</v>
      </c>
      <c r="F2077">
        <v>1</v>
      </c>
      <c r="G2077">
        <v>2</v>
      </c>
      <c r="H2077">
        <v>21.4</v>
      </c>
      <c r="N2077" t="s">
        <v>25</v>
      </c>
    </row>
    <row r="2078" spans="1:14" customFormat="1" x14ac:dyDescent="0.2">
      <c r="A2078">
        <v>28</v>
      </c>
      <c r="B2078">
        <v>2</v>
      </c>
      <c r="C2078" s="1">
        <v>43371</v>
      </c>
      <c r="D2078" t="s">
        <v>7</v>
      </c>
      <c r="E2078" t="s">
        <v>8</v>
      </c>
      <c r="F2078">
        <v>2</v>
      </c>
      <c r="G2078">
        <v>3</v>
      </c>
      <c r="H2078">
        <v>19.61</v>
      </c>
      <c r="N2078" t="s">
        <v>25</v>
      </c>
    </row>
    <row r="2079" spans="1:14" customFormat="1" x14ac:dyDescent="0.2">
      <c r="A2079">
        <v>24</v>
      </c>
      <c r="B2079">
        <v>2</v>
      </c>
      <c r="C2079" s="1">
        <v>43371</v>
      </c>
      <c r="D2079" t="s">
        <v>7</v>
      </c>
      <c r="E2079" t="s">
        <v>8</v>
      </c>
      <c r="F2079">
        <v>1</v>
      </c>
      <c r="G2079">
        <v>4</v>
      </c>
      <c r="H2079">
        <v>20.96</v>
      </c>
      <c r="N2079" t="s">
        <v>25</v>
      </c>
    </row>
    <row r="2080" spans="1:14" customFormat="1" x14ac:dyDescent="0.2">
      <c r="A2080">
        <v>30</v>
      </c>
      <c r="B2080">
        <v>2</v>
      </c>
      <c r="C2080" s="1">
        <v>43371</v>
      </c>
      <c r="D2080" t="s">
        <v>7</v>
      </c>
      <c r="E2080" t="s">
        <v>8</v>
      </c>
      <c r="F2080">
        <v>2</v>
      </c>
      <c r="G2080">
        <v>5</v>
      </c>
      <c r="H2080">
        <v>21.95</v>
      </c>
      <c r="N2080" t="s">
        <v>25</v>
      </c>
    </row>
    <row r="2081" spans="1:14" customFormat="1" x14ac:dyDescent="0.2">
      <c r="A2081">
        <v>1</v>
      </c>
      <c r="B2081">
        <v>3</v>
      </c>
      <c r="C2081" s="1">
        <v>43371</v>
      </c>
      <c r="D2081" t="s">
        <v>7</v>
      </c>
      <c r="E2081" t="s">
        <v>9</v>
      </c>
      <c r="F2081">
        <v>1</v>
      </c>
      <c r="G2081">
        <v>1</v>
      </c>
      <c r="H2081">
        <v>24.79</v>
      </c>
      <c r="N2081" t="s">
        <v>25</v>
      </c>
    </row>
    <row r="2082" spans="1:14" customFormat="1" x14ac:dyDescent="0.2">
      <c r="A2082">
        <v>2</v>
      </c>
      <c r="B2082">
        <v>3</v>
      </c>
      <c r="C2082" s="1">
        <v>43371</v>
      </c>
      <c r="D2082" t="s">
        <v>7</v>
      </c>
      <c r="E2082" t="s">
        <v>9</v>
      </c>
      <c r="F2082">
        <v>1</v>
      </c>
      <c r="G2082">
        <v>2</v>
      </c>
      <c r="H2082">
        <v>20.66</v>
      </c>
      <c r="N2082" t="s">
        <v>25</v>
      </c>
    </row>
    <row r="2083" spans="1:14" customFormat="1" x14ac:dyDescent="0.2">
      <c r="A2083">
        <v>3</v>
      </c>
      <c r="B2083">
        <v>3</v>
      </c>
      <c r="C2083" s="1">
        <v>43371</v>
      </c>
      <c r="D2083" t="s">
        <v>7</v>
      </c>
      <c r="E2083" t="s">
        <v>9</v>
      </c>
      <c r="F2083">
        <v>1</v>
      </c>
      <c r="G2083">
        <v>3</v>
      </c>
      <c r="H2083">
        <v>21.34</v>
      </c>
      <c r="N2083" t="s">
        <v>25</v>
      </c>
    </row>
    <row r="2084" spans="1:14" customFormat="1" x14ac:dyDescent="0.2">
      <c r="A2084">
        <v>4</v>
      </c>
      <c r="B2084">
        <v>3</v>
      </c>
      <c r="C2084" s="1">
        <v>43371</v>
      </c>
      <c r="D2084" t="s">
        <v>7</v>
      </c>
      <c r="E2084" t="s">
        <v>9</v>
      </c>
      <c r="F2084">
        <v>1</v>
      </c>
      <c r="G2084">
        <v>4</v>
      </c>
      <c r="H2084">
        <v>22.93</v>
      </c>
      <c r="N2084" t="s">
        <v>25</v>
      </c>
    </row>
    <row r="2085" spans="1:14" customFormat="1" x14ac:dyDescent="0.2">
      <c r="A2085">
        <v>5</v>
      </c>
      <c r="B2085">
        <v>3</v>
      </c>
      <c r="C2085" s="1">
        <v>43371</v>
      </c>
      <c r="D2085" t="s">
        <v>7</v>
      </c>
      <c r="E2085" t="s">
        <v>9</v>
      </c>
      <c r="F2085">
        <v>1</v>
      </c>
      <c r="G2085">
        <v>5</v>
      </c>
      <c r="H2085">
        <v>23.25</v>
      </c>
      <c r="N2085" t="s">
        <v>25</v>
      </c>
    </row>
    <row r="2086" spans="1:14" customFormat="1" x14ac:dyDescent="0.2">
      <c r="A2086">
        <v>6</v>
      </c>
      <c r="B2086">
        <v>3</v>
      </c>
      <c r="C2086" s="1">
        <v>43371</v>
      </c>
      <c r="D2086" t="s">
        <v>7</v>
      </c>
      <c r="E2086" t="s">
        <v>9</v>
      </c>
      <c r="F2086">
        <v>2</v>
      </c>
      <c r="G2086">
        <v>1</v>
      </c>
      <c r="H2086">
        <v>21.98</v>
      </c>
      <c r="N2086" t="s">
        <v>25</v>
      </c>
    </row>
    <row r="2087" spans="1:14" customFormat="1" x14ac:dyDescent="0.2">
      <c r="A2087">
        <v>7</v>
      </c>
      <c r="B2087">
        <v>3</v>
      </c>
      <c r="C2087" s="1">
        <v>43371</v>
      </c>
      <c r="D2087" t="s">
        <v>7</v>
      </c>
      <c r="E2087" t="s">
        <v>9</v>
      </c>
      <c r="F2087">
        <v>2</v>
      </c>
      <c r="G2087">
        <v>2</v>
      </c>
      <c r="H2087">
        <v>21.39</v>
      </c>
      <c r="N2087" t="s">
        <v>25</v>
      </c>
    </row>
    <row r="2088" spans="1:14" customFormat="1" x14ac:dyDescent="0.2">
      <c r="A2088">
        <v>8</v>
      </c>
      <c r="B2088">
        <v>3</v>
      </c>
      <c r="C2088" s="1">
        <v>43371</v>
      </c>
      <c r="D2088" t="s">
        <v>7</v>
      </c>
      <c r="E2088" t="s">
        <v>9</v>
      </c>
      <c r="F2088">
        <v>2</v>
      </c>
      <c r="G2088">
        <v>3</v>
      </c>
      <c r="H2088">
        <v>22.98</v>
      </c>
      <c r="N2088" t="s">
        <v>25</v>
      </c>
    </row>
    <row r="2089" spans="1:14" customFormat="1" x14ac:dyDescent="0.2">
      <c r="A2089">
        <v>9</v>
      </c>
      <c r="B2089">
        <v>3</v>
      </c>
      <c r="C2089" s="1">
        <v>43371</v>
      </c>
      <c r="D2089" t="s">
        <v>7</v>
      </c>
      <c r="E2089" t="s">
        <v>9</v>
      </c>
      <c r="F2089">
        <v>2</v>
      </c>
      <c r="G2089">
        <v>4</v>
      </c>
      <c r="H2089">
        <v>18.38</v>
      </c>
      <c r="N2089" t="s">
        <v>25</v>
      </c>
    </row>
    <row r="2090" spans="1:14" customFormat="1" x14ac:dyDescent="0.2">
      <c r="A2090">
        <v>10</v>
      </c>
      <c r="B2090">
        <v>3</v>
      </c>
      <c r="C2090" s="1">
        <v>43371</v>
      </c>
      <c r="D2090" t="s">
        <v>7</v>
      </c>
      <c r="E2090" t="s">
        <v>9</v>
      </c>
      <c r="F2090">
        <v>2</v>
      </c>
      <c r="G2090">
        <v>5</v>
      </c>
      <c r="H2090">
        <v>22.81</v>
      </c>
      <c r="N2090" t="s">
        <v>25</v>
      </c>
    </row>
    <row r="2091" spans="1:14" customFormat="1" x14ac:dyDescent="0.2">
      <c r="A2091">
        <v>11</v>
      </c>
      <c r="B2091">
        <v>3</v>
      </c>
      <c r="C2091" s="1">
        <v>43371</v>
      </c>
      <c r="D2091" t="s">
        <v>7</v>
      </c>
      <c r="E2091" t="s">
        <v>9</v>
      </c>
      <c r="F2091">
        <v>3</v>
      </c>
      <c r="G2091">
        <v>1</v>
      </c>
      <c r="H2091">
        <v>19.75</v>
      </c>
      <c r="N2091" t="s">
        <v>25</v>
      </c>
    </row>
    <row r="2092" spans="1:14" customFormat="1" x14ac:dyDescent="0.2">
      <c r="A2092">
        <v>12</v>
      </c>
      <c r="B2092">
        <v>3</v>
      </c>
      <c r="C2092" s="1">
        <v>43371</v>
      </c>
      <c r="D2092" t="s">
        <v>7</v>
      </c>
      <c r="E2092" t="s">
        <v>9</v>
      </c>
      <c r="F2092">
        <v>3</v>
      </c>
      <c r="G2092">
        <v>2</v>
      </c>
      <c r="H2092">
        <v>19.52</v>
      </c>
      <c r="N2092" t="s">
        <v>25</v>
      </c>
    </row>
    <row r="2093" spans="1:14" customFormat="1" x14ac:dyDescent="0.2">
      <c r="A2093">
        <v>13</v>
      </c>
      <c r="B2093">
        <v>3</v>
      </c>
      <c r="C2093" s="1">
        <v>43371</v>
      </c>
      <c r="D2093" t="s">
        <v>7</v>
      </c>
      <c r="E2093" t="s">
        <v>9</v>
      </c>
      <c r="F2093">
        <v>3</v>
      </c>
      <c r="G2093">
        <v>3</v>
      </c>
      <c r="H2093">
        <v>26.18</v>
      </c>
      <c r="N2093" t="s">
        <v>25</v>
      </c>
    </row>
    <row r="2094" spans="1:14" customFormat="1" x14ac:dyDescent="0.2">
      <c r="A2094">
        <v>14</v>
      </c>
      <c r="B2094">
        <v>3</v>
      </c>
      <c r="C2094" s="1">
        <v>43371</v>
      </c>
      <c r="D2094" t="s">
        <v>7</v>
      </c>
      <c r="E2094" t="s">
        <v>9</v>
      </c>
      <c r="F2094">
        <v>3</v>
      </c>
      <c r="G2094">
        <v>4</v>
      </c>
      <c r="H2094">
        <v>22.02</v>
      </c>
      <c r="N2094" t="s">
        <v>25</v>
      </c>
    </row>
    <row r="2095" spans="1:14" customFormat="1" x14ac:dyDescent="0.2">
      <c r="A2095">
        <v>15</v>
      </c>
      <c r="B2095">
        <v>3</v>
      </c>
      <c r="C2095" s="1">
        <v>43371</v>
      </c>
      <c r="D2095" t="s">
        <v>7</v>
      </c>
      <c r="E2095" t="s">
        <v>9</v>
      </c>
      <c r="F2095">
        <v>3</v>
      </c>
      <c r="G2095">
        <v>5</v>
      </c>
      <c r="H2095">
        <v>20.94</v>
      </c>
      <c r="N2095" t="s">
        <v>25</v>
      </c>
    </row>
    <row r="2096" spans="1:14" customFormat="1" x14ac:dyDescent="0.2">
      <c r="A2096">
        <v>16</v>
      </c>
      <c r="B2096">
        <v>3</v>
      </c>
      <c r="C2096" s="1">
        <v>43371</v>
      </c>
      <c r="D2096" t="s">
        <v>7</v>
      </c>
      <c r="E2096" t="s">
        <v>9</v>
      </c>
      <c r="F2096">
        <v>4</v>
      </c>
      <c r="G2096">
        <v>1</v>
      </c>
      <c r="H2096">
        <v>20.23</v>
      </c>
      <c r="N2096" t="s">
        <v>25</v>
      </c>
    </row>
    <row r="2097" spans="1:14" customFormat="1" x14ac:dyDescent="0.2">
      <c r="A2097">
        <v>17</v>
      </c>
      <c r="B2097">
        <v>3</v>
      </c>
      <c r="C2097" s="1">
        <v>43371</v>
      </c>
      <c r="D2097" t="s">
        <v>7</v>
      </c>
      <c r="E2097" t="s">
        <v>9</v>
      </c>
      <c r="F2097">
        <v>4</v>
      </c>
      <c r="G2097">
        <v>2</v>
      </c>
      <c r="H2097">
        <v>19.190000000000001</v>
      </c>
      <c r="N2097" t="s">
        <v>25</v>
      </c>
    </row>
    <row r="2098" spans="1:14" customFormat="1" x14ac:dyDescent="0.2">
      <c r="A2098">
        <v>18</v>
      </c>
      <c r="B2098">
        <v>3</v>
      </c>
      <c r="C2098" s="1">
        <v>43371</v>
      </c>
      <c r="D2098" t="s">
        <v>7</v>
      </c>
      <c r="E2098" t="s">
        <v>9</v>
      </c>
      <c r="F2098">
        <v>4</v>
      </c>
      <c r="G2098">
        <v>3</v>
      </c>
      <c r="H2098">
        <v>20.7</v>
      </c>
      <c r="N2098" t="s">
        <v>25</v>
      </c>
    </row>
    <row r="2099" spans="1:14" customFormat="1" x14ac:dyDescent="0.2">
      <c r="A2099">
        <v>19</v>
      </c>
      <c r="B2099">
        <v>3</v>
      </c>
      <c r="C2099" s="1">
        <v>43371</v>
      </c>
      <c r="D2099" t="s">
        <v>7</v>
      </c>
      <c r="E2099" t="s">
        <v>9</v>
      </c>
      <c r="F2099">
        <v>4</v>
      </c>
      <c r="G2099">
        <v>4</v>
      </c>
      <c r="H2099">
        <v>21.08</v>
      </c>
      <c r="N2099" t="s">
        <v>25</v>
      </c>
    </row>
    <row r="2100" spans="1:14" customFormat="1" x14ac:dyDescent="0.2">
      <c r="A2100">
        <v>20</v>
      </c>
      <c r="B2100">
        <v>3</v>
      </c>
      <c r="C2100" s="1">
        <v>43371</v>
      </c>
      <c r="D2100" t="s">
        <v>7</v>
      </c>
      <c r="E2100" t="s">
        <v>9</v>
      </c>
      <c r="F2100">
        <v>4</v>
      </c>
      <c r="G2100">
        <v>5</v>
      </c>
      <c r="H2100">
        <v>21.31</v>
      </c>
      <c r="N2100" t="s">
        <v>25</v>
      </c>
    </row>
    <row r="2101" spans="1:14" customFormat="1" x14ac:dyDescent="0.2">
      <c r="A2101">
        <v>21</v>
      </c>
      <c r="B2101">
        <v>3</v>
      </c>
      <c r="C2101" s="1">
        <v>43371</v>
      </c>
      <c r="D2101" t="s">
        <v>7</v>
      </c>
      <c r="E2101" t="s">
        <v>8</v>
      </c>
      <c r="F2101">
        <v>1</v>
      </c>
      <c r="G2101">
        <v>1</v>
      </c>
      <c r="H2101">
        <v>21.65</v>
      </c>
      <c r="N2101" t="s">
        <v>25</v>
      </c>
    </row>
    <row r="2102" spans="1:14" customFormat="1" x14ac:dyDescent="0.2">
      <c r="A2102">
        <v>22</v>
      </c>
      <c r="B2102">
        <v>3</v>
      </c>
      <c r="C2102" s="1">
        <v>43371</v>
      </c>
      <c r="D2102" t="s">
        <v>7</v>
      </c>
      <c r="E2102" t="s">
        <v>8</v>
      </c>
      <c r="F2102">
        <v>1</v>
      </c>
      <c r="G2102">
        <v>2</v>
      </c>
      <c r="H2102">
        <v>19.170000000000002</v>
      </c>
      <c r="N2102" t="s">
        <v>25</v>
      </c>
    </row>
    <row r="2103" spans="1:14" customFormat="1" x14ac:dyDescent="0.2">
      <c r="A2103">
        <v>23</v>
      </c>
      <c r="B2103">
        <v>3</v>
      </c>
      <c r="C2103" s="1">
        <v>43371</v>
      </c>
      <c r="D2103" t="s">
        <v>7</v>
      </c>
      <c r="E2103" t="s">
        <v>8</v>
      </c>
      <c r="F2103">
        <v>1</v>
      </c>
      <c r="G2103">
        <v>3</v>
      </c>
      <c r="H2103">
        <v>20.89</v>
      </c>
      <c r="N2103" t="s">
        <v>25</v>
      </c>
    </row>
    <row r="2104" spans="1:14" customFormat="1" x14ac:dyDescent="0.2">
      <c r="A2104">
        <v>24</v>
      </c>
      <c r="B2104">
        <v>3</v>
      </c>
      <c r="C2104" s="1">
        <v>43371</v>
      </c>
      <c r="D2104" t="s">
        <v>7</v>
      </c>
      <c r="E2104" t="s">
        <v>8</v>
      </c>
      <c r="F2104">
        <v>1</v>
      </c>
      <c r="G2104">
        <v>4</v>
      </c>
      <c r="H2104">
        <v>20.41</v>
      </c>
      <c r="N2104" t="s">
        <v>25</v>
      </c>
    </row>
    <row r="2105" spans="1:14" customFormat="1" x14ac:dyDescent="0.2">
      <c r="A2105">
        <v>25</v>
      </c>
      <c r="B2105">
        <v>3</v>
      </c>
      <c r="C2105" s="1">
        <v>43371</v>
      </c>
      <c r="D2105" t="s">
        <v>7</v>
      </c>
      <c r="E2105" t="s">
        <v>8</v>
      </c>
      <c r="F2105">
        <v>1</v>
      </c>
      <c r="G2105">
        <v>5</v>
      </c>
      <c r="H2105">
        <v>21.68</v>
      </c>
      <c r="N2105" t="s">
        <v>25</v>
      </c>
    </row>
    <row r="2106" spans="1:14" customFormat="1" x14ac:dyDescent="0.2">
      <c r="A2106">
        <v>26</v>
      </c>
      <c r="B2106">
        <v>3</v>
      </c>
      <c r="C2106" s="1">
        <v>43371</v>
      </c>
      <c r="D2106" t="s">
        <v>7</v>
      </c>
      <c r="E2106" t="s">
        <v>8</v>
      </c>
      <c r="F2106">
        <v>2</v>
      </c>
      <c r="G2106">
        <v>1</v>
      </c>
      <c r="H2106">
        <v>22.39</v>
      </c>
      <c r="N2106" t="s">
        <v>25</v>
      </c>
    </row>
    <row r="2107" spans="1:14" customFormat="1" x14ac:dyDescent="0.2">
      <c r="A2107">
        <v>27</v>
      </c>
      <c r="B2107">
        <v>3</v>
      </c>
      <c r="C2107" s="1">
        <v>43371</v>
      </c>
      <c r="D2107" t="s">
        <v>7</v>
      </c>
      <c r="E2107" t="s">
        <v>8</v>
      </c>
      <c r="F2107">
        <v>2</v>
      </c>
      <c r="G2107">
        <v>2</v>
      </c>
      <c r="H2107">
        <v>21.06</v>
      </c>
      <c r="N2107" t="s">
        <v>25</v>
      </c>
    </row>
    <row r="2108" spans="1:14" customFormat="1" x14ac:dyDescent="0.2">
      <c r="A2108">
        <v>28</v>
      </c>
      <c r="B2108">
        <v>3</v>
      </c>
      <c r="C2108" s="1">
        <v>43371</v>
      </c>
      <c r="D2108" t="s">
        <v>7</v>
      </c>
      <c r="E2108" t="s">
        <v>8</v>
      </c>
      <c r="F2108">
        <v>2</v>
      </c>
      <c r="G2108">
        <v>3</v>
      </c>
      <c r="H2108">
        <v>22.9</v>
      </c>
      <c r="N2108" t="s">
        <v>25</v>
      </c>
    </row>
    <row r="2109" spans="1:14" customFormat="1" x14ac:dyDescent="0.2">
      <c r="A2109">
        <v>29</v>
      </c>
      <c r="B2109">
        <v>3</v>
      </c>
      <c r="C2109" s="1">
        <v>43371</v>
      </c>
      <c r="D2109" t="s">
        <v>7</v>
      </c>
      <c r="E2109" t="s">
        <v>8</v>
      </c>
      <c r="F2109">
        <v>2</v>
      </c>
      <c r="G2109">
        <v>4</v>
      </c>
      <c r="H2109">
        <v>20.59</v>
      </c>
      <c r="N2109" t="s">
        <v>25</v>
      </c>
    </row>
    <row r="2110" spans="1:14" customFormat="1" x14ac:dyDescent="0.2">
      <c r="A2110">
        <v>30</v>
      </c>
      <c r="B2110">
        <v>3</v>
      </c>
      <c r="C2110" s="1">
        <v>43371</v>
      </c>
      <c r="D2110" t="s">
        <v>7</v>
      </c>
      <c r="E2110" t="s">
        <v>8</v>
      </c>
      <c r="F2110">
        <v>2</v>
      </c>
      <c r="G2110">
        <v>5</v>
      </c>
      <c r="H2110">
        <v>21.28</v>
      </c>
      <c r="N2110" t="s">
        <v>25</v>
      </c>
    </row>
    <row r="2111" spans="1:14" customFormat="1" x14ac:dyDescent="0.2">
      <c r="A2111">
        <v>11</v>
      </c>
      <c r="B2111">
        <v>1</v>
      </c>
      <c r="C2111" s="1">
        <v>43377</v>
      </c>
      <c r="D2111" t="s">
        <v>6</v>
      </c>
      <c r="E2111" t="s">
        <v>9</v>
      </c>
      <c r="F2111">
        <v>3</v>
      </c>
      <c r="G2111">
        <v>1</v>
      </c>
      <c r="H2111">
        <v>34.090000000000003</v>
      </c>
      <c r="I2111">
        <v>36.200000000000003</v>
      </c>
      <c r="J2111">
        <v>145</v>
      </c>
      <c r="N2111" t="s">
        <v>25</v>
      </c>
    </row>
    <row r="2112" spans="1:14" customFormat="1" x14ac:dyDescent="0.2">
      <c r="A2112">
        <v>3</v>
      </c>
      <c r="B2112">
        <v>1</v>
      </c>
      <c r="C2112" s="1">
        <v>43377</v>
      </c>
      <c r="D2112" t="s">
        <v>6</v>
      </c>
      <c r="E2112" t="s">
        <v>9</v>
      </c>
      <c r="F2112">
        <v>1</v>
      </c>
      <c r="G2112">
        <v>2</v>
      </c>
      <c r="H2112">
        <v>45.21</v>
      </c>
      <c r="I2112">
        <v>36.6</v>
      </c>
      <c r="J2112">
        <v>208</v>
      </c>
      <c r="N2112" t="s">
        <v>25</v>
      </c>
    </row>
    <row r="2113" spans="1:18" customFormat="1" x14ac:dyDescent="0.2">
      <c r="A2113">
        <v>4</v>
      </c>
      <c r="B2113">
        <v>1</v>
      </c>
      <c r="C2113" s="1">
        <v>43377</v>
      </c>
      <c r="D2113" t="s">
        <v>6</v>
      </c>
      <c r="E2113" t="s">
        <v>9</v>
      </c>
      <c r="F2113">
        <v>1</v>
      </c>
      <c r="G2113">
        <v>3</v>
      </c>
      <c r="H2113">
        <v>38.14</v>
      </c>
      <c r="I2113">
        <v>36</v>
      </c>
      <c r="J2113">
        <v>179</v>
      </c>
      <c r="N2113" t="s">
        <v>25</v>
      </c>
    </row>
    <row r="2114" spans="1:18" customFormat="1" x14ac:dyDescent="0.2">
      <c r="A2114">
        <v>5</v>
      </c>
      <c r="B2114">
        <v>1</v>
      </c>
      <c r="C2114" s="1">
        <v>43377</v>
      </c>
      <c r="D2114" t="s">
        <v>6</v>
      </c>
      <c r="E2114" t="s">
        <v>9</v>
      </c>
      <c r="F2114">
        <v>1</v>
      </c>
      <c r="G2114">
        <v>4</v>
      </c>
      <c r="H2114">
        <v>38.32</v>
      </c>
      <c r="I2114">
        <v>36.299999999999997</v>
      </c>
      <c r="J2114">
        <v>157</v>
      </c>
      <c r="N2114" t="s">
        <v>25</v>
      </c>
    </row>
    <row r="2115" spans="1:18" customFormat="1" x14ac:dyDescent="0.2">
      <c r="A2115">
        <v>12</v>
      </c>
      <c r="B2115">
        <v>1</v>
      </c>
      <c r="C2115" s="1">
        <v>43377</v>
      </c>
      <c r="D2115" t="s">
        <v>6</v>
      </c>
      <c r="E2115" t="s">
        <v>9</v>
      </c>
      <c r="F2115">
        <v>3</v>
      </c>
      <c r="G2115">
        <v>2</v>
      </c>
      <c r="H2115">
        <v>41.67</v>
      </c>
      <c r="I2115">
        <v>36.6</v>
      </c>
      <c r="J2115">
        <v>169</v>
      </c>
      <c r="N2115" t="s">
        <v>25</v>
      </c>
    </row>
    <row r="2116" spans="1:18" customFormat="1" x14ac:dyDescent="0.2">
      <c r="A2116">
        <v>8</v>
      </c>
      <c r="B2116">
        <v>1</v>
      </c>
      <c r="C2116" s="1">
        <v>43377</v>
      </c>
      <c r="D2116" t="s">
        <v>6</v>
      </c>
      <c r="E2116" t="s">
        <v>9</v>
      </c>
      <c r="F2116">
        <v>2</v>
      </c>
      <c r="G2116">
        <v>3</v>
      </c>
      <c r="H2116">
        <v>46.79</v>
      </c>
      <c r="I2116">
        <v>36.9</v>
      </c>
      <c r="J2116">
        <v>196</v>
      </c>
      <c r="N2116" t="s">
        <v>25</v>
      </c>
    </row>
    <row r="2117" spans="1:18" customFormat="1" x14ac:dyDescent="0.2">
      <c r="A2117">
        <v>9</v>
      </c>
      <c r="B2117">
        <v>1</v>
      </c>
      <c r="C2117" s="1">
        <v>43377</v>
      </c>
      <c r="D2117" t="s">
        <v>6</v>
      </c>
      <c r="E2117" t="s">
        <v>9</v>
      </c>
      <c r="F2117">
        <v>2</v>
      </c>
      <c r="G2117">
        <v>4</v>
      </c>
      <c r="H2117">
        <v>45.6</v>
      </c>
      <c r="I2117">
        <v>36.5</v>
      </c>
      <c r="J2117">
        <v>193</v>
      </c>
      <c r="N2117" t="s">
        <v>25</v>
      </c>
    </row>
    <row r="2118" spans="1:18" customFormat="1" x14ac:dyDescent="0.2">
      <c r="A2118">
        <v>10</v>
      </c>
      <c r="B2118">
        <v>1</v>
      </c>
      <c r="C2118" s="1">
        <v>43377</v>
      </c>
      <c r="D2118" t="s">
        <v>6</v>
      </c>
      <c r="E2118" t="s">
        <v>9</v>
      </c>
      <c r="F2118">
        <v>2</v>
      </c>
      <c r="G2118">
        <v>5</v>
      </c>
      <c r="H2118">
        <v>37.65</v>
      </c>
      <c r="I2118">
        <v>36.6</v>
      </c>
      <c r="J2118">
        <v>171</v>
      </c>
      <c r="N2118" t="s">
        <v>25</v>
      </c>
    </row>
    <row r="2119" spans="1:18" customFormat="1" x14ac:dyDescent="0.2">
      <c r="A2119">
        <v>17</v>
      </c>
      <c r="B2119">
        <v>1</v>
      </c>
      <c r="C2119" s="1">
        <v>43377</v>
      </c>
      <c r="D2119" t="s">
        <v>6</v>
      </c>
      <c r="E2119" t="s">
        <v>8</v>
      </c>
      <c r="F2119">
        <v>1</v>
      </c>
      <c r="G2119">
        <v>2</v>
      </c>
      <c r="H2119">
        <v>30.43</v>
      </c>
      <c r="I2119">
        <v>35.700000000000003</v>
      </c>
      <c r="J2119">
        <v>129</v>
      </c>
      <c r="N2119" t="s">
        <v>25</v>
      </c>
    </row>
    <row r="2120" spans="1:18" customFormat="1" x14ac:dyDescent="0.2">
      <c r="A2120">
        <v>18</v>
      </c>
      <c r="B2120">
        <v>1</v>
      </c>
      <c r="C2120" s="1">
        <v>43377</v>
      </c>
      <c r="D2120" t="s">
        <v>6</v>
      </c>
      <c r="E2120" t="s">
        <v>8</v>
      </c>
      <c r="F2120">
        <v>1</v>
      </c>
      <c r="G2120">
        <v>3</v>
      </c>
      <c r="H2120">
        <v>30.57</v>
      </c>
      <c r="I2120">
        <v>35.9</v>
      </c>
      <c r="J2120">
        <v>127</v>
      </c>
      <c r="N2120" t="s">
        <v>25</v>
      </c>
    </row>
    <row r="2121" spans="1:18" customFormat="1" x14ac:dyDescent="0.2">
      <c r="A2121">
        <v>24</v>
      </c>
      <c r="B2121">
        <v>1</v>
      </c>
      <c r="C2121" s="1">
        <v>43377</v>
      </c>
      <c r="D2121" t="s">
        <v>6</v>
      </c>
      <c r="E2121" t="s">
        <v>8</v>
      </c>
      <c r="F2121">
        <v>3</v>
      </c>
      <c r="G2121">
        <v>1</v>
      </c>
      <c r="H2121">
        <v>25.47</v>
      </c>
      <c r="I2121">
        <v>36.700000000000003</v>
      </c>
      <c r="J2121">
        <v>163</v>
      </c>
      <c r="N2121" t="s">
        <v>25</v>
      </c>
    </row>
    <row r="2122" spans="1:18" customFormat="1" x14ac:dyDescent="0.2">
      <c r="A2122">
        <v>25</v>
      </c>
      <c r="B2122">
        <v>1</v>
      </c>
      <c r="C2122" s="1">
        <v>43377</v>
      </c>
      <c r="D2122" t="s">
        <v>6</v>
      </c>
      <c r="E2122" t="s">
        <v>8</v>
      </c>
      <c r="F2122">
        <v>3</v>
      </c>
      <c r="G2122">
        <v>2</v>
      </c>
      <c r="H2122">
        <v>30.81</v>
      </c>
      <c r="I2122">
        <v>36.299999999999997</v>
      </c>
      <c r="J2122">
        <v>184</v>
      </c>
      <c r="N2122" t="s">
        <v>25</v>
      </c>
    </row>
    <row r="2123" spans="1:18" customFormat="1" x14ac:dyDescent="0.2">
      <c r="A2123">
        <v>22</v>
      </c>
      <c r="B2123">
        <v>1</v>
      </c>
      <c r="C2123" s="1">
        <v>43377</v>
      </c>
      <c r="D2123" t="s">
        <v>6</v>
      </c>
      <c r="E2123" t="s">
        <v>8</v>
      </c>
      <c r="F2123">
        <v>2</v>
      </c>
      <c r="G2123">
        <v>3</v>
      </c>
      <c r="H2123">
        <v>23.39</v>
      </c>
      <c r="I2123">
        <v>35.799999999999997</v>
      </c>
      <c r="J2123">
        <v>129</v>
      </c>
      <c r="N2123" t="s">
        <v>25</v>
      </c>
    </row>
    <row r="2124" spans="1:18" customFormat="1" x14ac:dyDescent="0.2">
      <c r="A2124">
        <v>27</v>
      </c>
      <c r="B2124">
        <v>1</v>
      </c>
      <c r="C2124" s="1">
        <v>43377</v>
      </c>
      <c r="D2124" t="s">
        <v>6</v>
      </c>
      <c r="E2124" t="s">
        <v>8</v>
      </c>
      <c r="F2124">
        <v>3</v>
      </c>
      <c r="G2124">
        <v>4</v>
      </c>
      <c r="H2124">
        <v>27.37</v>
      </c>
      <c r="I2124">
        <v>35.9</v>
      </c>
      <c r="J2124">
        <v>169</v>
      </c>
      <c r="N2124" t="s">
        <v>25</v>
      </c>
      <c r="P2124" s="3"/>
      <c r="Q2124" s="3"/>
      <c r="R2124" s="3"/>
    </row>
    <row r="2125" spans="1:18" customFormat="1" x14ac:dyDescent="0.2">
      <c r="A2125">
        <v>7</v>
      </c>
      <c r="B2125">
        <v>2</v>
      </c>
      <c r="C2125" s="1">
        <v>43377</v>
      </c>
      <c r="D2125" t="s">
        <v>6</v>
      </c>
      <c r="E2125" t="s">
        <v>9</v>
      </c>
      <c r="F2125">
        <v>2</v>
      </c>
      <c r="G2125">
        <v>2</v>
      </c>
      <c r="H2125">
        <v>24.23</v>
      </c>
      <c r="I2125">
        <v>36.299999999999997</v>
      </c>
      <c r="J2125">
        <v>162</v>
      </c>
      <c r="N2125" t="s">
        <v>25</v>
      </c>
      <c r="P2125" s="3"/>
      <c r="Q2125" s="3"/>
      <c r="R2125" s="3"/>
    </row>
    <row r="2126" spans="1:18" customFormat="1" x14ac:dyDescent="0.2">
      <c r="A2126">
        <v>3</v>
      </c>
      <c r="B2126">
        <v>2</v>
      </c>
      <c r="C2126" s="1">
        <v>43377</v>
      </c>
      <c r="D2126" t="s">
        <v>6</v>
      </c>
      <c r="E2126" t="s">
        <v>9</v>
      </c>
      <c r="F2126">
        <v>1</v>
      </c>
      <c r="G2126">
        <v>3</v>
      </c>
      <c r="H2126">
        <v>30.08</v>
      </c>
      <c r="I2126">
        <v>36</v>
      </c>
      <c r="J2126">
        <v>136</v>
      </c>
      <c r="N2126" t="s">
        <v>25</v>
      </c>
      <c r="P2126" s="3"/>
      <c r="Q2126" s="3"/>
      <c r="R2126" s="3"/>
    </row>
    <row r="2127" spans="1:18" customFormat="1" x14ac:dyDescent="0.2">
      <c r="A2127">
        <v>4</v>
      </c>
      <c r="B2127">
        <v>2</v>
      </c>
      <c r="C2127" s="1">
        <v>43377</v>
      </c>
      <c r="D2127" t="s">
        <v>6</v>
      </c>
      <c r="E2127" t="s">
        <v>9</v>
      </c>
      <c r="F2127">
        <v>1</v>
      </c>
      <c r="G2127">
        <v>4</v>
      </c>
      <c r="H2127">
        <v>26.35</v>
      </c>
      <c r="I2127">
        <v>36.4</v>
      </c>
      <c r="J2127">
        <v>130</v>
      </c>
      <c r="N2127" t="s">
        <v>25</v>
      </c>
      <c r="P2127" s="3"/>
      <c r="Q2127" s="3"/>
      <c r="R2127" s="3"/>
    </row>
    <row r="2128" spans="1:18" customFormat="1" x14ac:dyDescent="0.2">
      <c r="A2128">
        <v>5</v>
      </c>
      <c r="B2128">
        <v>2</v>
      </c>
      <c r="C2128" s="1">
        <v>43377</v>
      </c>
      <c r="D2128" t="s">
        <v>6</v>
      </c>
      <c r="E2128" t="s">
        <v>9</v>
      </c>
      <c r="F2128">
        <v>1</v>
      </c>
      <c r="G2128">
        <v>5</v>
      </c>
      <c r="H2128">
        <v>23.45</v>
      </c>
      <c r="I2128">
        <v>36.6</v>
      </c>
      <c r="J2128">
        <v>144</v>
      </c>
      <c r="N2128" t="s">
        <v>25</v>
      </c>
      <c r="P2128" s="3"/>
      <c r="Q2128" s="3"/>
      <c r="R2128" s="3"/>
    </row>
    <row r="2129" spans="1:18" customFormat="1" x14ac:dyDescent="0.2">
      <c r="A2129">
        <v>11</v>
      </c>
      <c r="B2129">
        <v>2</v>
      </c>
      <c r="C2129" s="1">
        <v>43377</v>
      </c>
      <c r="D2129" t="s">
        <v>6</v>
      </c>
      <c r="E2129" t="s">
        <v>9</v>
      </c>
      <c r="F2129">
        <v>3</v>
      </c>
      <c r="G2129">
        <v>1</v>
      </c>
      <c r="H2129">
        <v>35.04</v>
      </c>
      <c r="I2129">
        <v>36.6</v>
      </c>
      <c r="J2129">
        <v>162</v>
      </c>
      <c r="N2129" t="s">
        <v>25</v>
      </c>
      <c r="P2129" s="3"/>
      <c r="Q2129" s="3"/>
      <c r="R2129" s="3"/>
    </row>
    <row r="2130" spans="1:18" customFormat="1" x14ac:dyDescent="0.2">
      <c r="A2130">
        <v>12</v>
      </c>
      <c r="B2130">
        <v>2</v>
      </c>
      <c r="C2130" s="1">
        <v>43377</v>
      </c>
      <c r="D2130" t="s">
        <v>6</v>
      </c>
      <c r="E2130" t="s">
        <v>9</v>
      </c>
      <c r="F2130">
        <v>3</v>
      </c>
      <c r="G2130">
        <v>2</v>
      </c>
      <c r="H2130">
        <v>36.270000000000003</v>
      </c>
      <c r="I2130">
        <v>36.4</v>
      </c>
      <c r="J2130">
        <v>158</v>
      </c>
      <c r="N2130" t="s">
        <v>25</v>
      </c>
      <c r="P2130" s="3"/>
      <c r="Q2130" s="3"/>
      <c r="R2130" s="3"/>
    </row>
    <row r="2131" spans="1:18" customFormat="1" x14ac:dyDescent="0.2">
      <c r="A2131">
        <v>13</v>
      </c>
      <c r="B2131">
        <v>2</v>
      </c>
      <c r="C2131" s="1">
        <v>43377</v>
      </c>
      <c r="D2131" t="s">
        <v>6</v>
      </c>
      <c r="E2131" t="s">
        <v>9</v>
      </c>
      <c r="F2131">
        <v>3</v>
      </c>
      <c r="G2131">
        <v>3</v>
      </c>
      <c r="H2131">
        <v>40.700000000000003</v>
      </c>
      <c r="I2131">
        <v>36.9</v>
      </c>
      <c r="J2131">
        <v>188</v>
      </c>
      <c r="N2131" t="s">
        <v>25</v>
      </c>
      <c r="P2131" s="3"/>
      <c r="Q2131" s="3"/>
      <c r="R2131" s="3"/>
    </row>
    <row r="2132" spans="1:18" customFormat="1" x14ac:dyDescent="0.2">
      <c r="A2132">
        <v>9</v>
      </c>
      <c r="B2132">
        <v>2</v>
      </c>
      <c r="C2132" s="1">
        <v>43377</v>
      </c>
      <c r="D2132" t="s">
        <v>6</v>
      </c>
      <c r="E2132" t="s">
        <v>9</v>
      </c>
      <c r="F2132">
        <v>2</v>
      </c>
      <c r="G2132">
        <v>4</v>
      </c>
      <c r="H2132">
        <v>30.98</v>
      </c>
      <c r="I2132">
        <v>36.200000000000003</v>
      </c>
      <c r="J2132">
        <v>131</v>
      </c>
      <c r="N2132" t="s">
        <v>25</v>
      </c>
      <c r="P2132" s="3"/>
      <c r="Q2132" s="3"/>
      <c r="R2132" s="3"/>
    </row>
    <row r="2133" spans="1:18" customFormat="1" x14ac:dyDescent="0.2">
      <c r="A2133">
        <v>15</v>
      </c>
      <c r="B2133">
        <v>2</v>
      </c>
      <c r="C2133" s="1">
        <v>43377</v>
      </c>
      <c r="D2133" t="s">
        <v>6</v>
      </c>
      <c r="E2133" t="s">
        <v>9</v>
      </c>
      <c r="F2133">
        <v>3</v>
      </c>
      <c r="G2133">
        <v>5</v>
      </c>
      <c r="H2133">
        <v>32.17</v>
      </c>
      <c r="I2133">
        <v>36.200000000000003</v>
      </c>
      <c r="J2133">
        <v>148</v>
      </c>
      <c r="N2133" t="s">
        <v>25</v>
      </c>
    </row>
    <row r="2134" spans="1:18" customFormat="1" x14ac:dyDescent="0.2">
      <c r="A2134">
        <v>16</v>
      </c>
      <c r="B2134">
        <v>2</v>
      </c>
      <c r="C2134" s="1">
        <v>43377</v>
      </c>
      <c r="D2134" t="s">
        <v>6</v>
      </c>
      <c r="E2134" t="s">
        <v>9</v>
      </c>
      <c r="F2134">
        <v>4</v>
      </c>
      <c r="G2134">
        <v>1</v>
      </c>
      <c r="H2134">
        <v>39.56</v>
      </c>
      <c r="I2134">
        <v>36.6</v>
      </c>
      <c r="J2134">
        <v>177</v>
      </c>
      <c r="N2134" t="s">
        <v>25</v>
      </c>
    </row>
    <row r="2135" spans="1:18" customFormat="1" x14ac:dyDescent="0.2">
      <c r="A2135">
        <v>17</v>
      </c>
      <c r="B2135">
        <v>2</v>
      </c>
      <c r="C2135" s="1">
        <v>43377</v>
      </c>
      <c r="D2135" t="s">
        <v>6</v>
      </c>
      <c r="E2135" t="s">
        <v>9</v>
      </c>
      <c r="F2135">
        <v>4</v>
      </c>
      <c r="G2135">
        <v>2</v>
      </c>
      <c r="H2135">
        <v>35.880000000000003</v>
      </c>
      <c r="I2135">
        <v>36.9</v>
      </c>
      <c r="J2135">
        <v>167</v>
      </c>
      <c r="N2135" t="s">
        <v>25</v>
      </c>
    </row>
    <row r="2136" spans="1:18" customFormat="1" x14ac:dyDescent="0.2">
      <c r="A2136">
        <v>18</v>
      </c>
      <c r="B2136">
        <v>2</v>
      </c>
      <c r="C2136" s="1">
        <v>43377</v>
      </c>
      <c r="D2136" t="s">
        <v>6</v>
      </c>
      <c r="E2136" t="s">
        <v>9</v>
      </c>
      <c r="F2136">
        <v>4</v>
      </c>
      <c r="G2136">
        <v>3</v>
      </c>
      <c r="H2136">
        <v>29.34</v>
      </c>
      <c r="I2136">
        <v>36.200000000000003</v>
      </c>
      <c r="J2136">
        <v>129</v>
      </c>
      <c r="N2136" t="s">
        <v>25</v>
      </c>
    </row>
    <row r="2137" spans="1:18" customFormat="1" x14ac:dyDescent="0.2">
      <c r="A2137">
        <v>19</v>
      </c>
      <c r="B2137">
        <v>2</v>
      </c>
      <c r="C2137" s="1">
        <v>43377</v>
      </c>
      <c r="D2137" t="s">
        <v>6</v>
      </c>
      <c r="E2137" t="s">
        <v>9</v>
      </c>
      <c r="F2137">
        <v>4</v>
      </c>
      <c r="G2137">
        <v>4</v>
      </c>
      <c r="H2137">
        <v>33.39</v>
      </c>
      <c r="I2137">
        <v>36.5</v>
      </c>
      <c r="J2137">
        <v>146</v>
      </c>
      <c r="N2137" t="s">
        <v>25</v>
      </c>
    </row>
    <row r="2138" spans="1:18" customFormat="1" x14ac:dyDescent="0.2">
      <c r="A2138">
        <v>10</v>
      </c>
      <c r="B2138">
        <v>2</v>
      </c>
      <c r="C2138" s="1">
        <v>43377</v>
      </c>
      <c r="D2138" t="s">
        <v>6</v>
      </c>
      <c r="E2138" t="s">
        <v>9</v>
      </c>
      <c r="F2138">
        <v>2</v>
      </c>
      <c r="G2138">
        <v>5</v>
      </c>
      <c r="H2138">
        <v>26.33</v>
      </c>
      <c r="I2138">
        <v>37</v>
      </c>
      <c r="J2138">
        <v>147</v>
      </c>
      <c r="N2138" t="s">
        <v>25</v>
      </c>
    </row>
    <row r="2139" spans="1:18" customFormat="1" x14ac:dyDescent="0.2">
      <c r="A2139">
        <v>26</v>
      </c>
      <c r="B2139">
        <v>2</v>
      </c>
      <c r="C2139" s="1">
        <v>43377</v>
      </c>
      <c r="D2139" t="s">
        <v>6</v>
      </c>
      <c r="E2139" t="s">
        <v>8</v>
      </c>
      <c r="F2139">
        <v>2</v>
      </c>
      <c r="G2139">
        <v>1</v>
      </c>
      <c r="H2139">
        <v>20.8</v>
      </c>
      <c r="I2139">
        <v>35.5</v>
      </c>
      <c r="J2139">
        <v>107</v>
      </c>
      <c r="N2139" t="s">
        <v>25</v>
      </c>
    </row>
    <row r="2140" spans="1:18" customFormat="1" x14ac:dyDescent="0.2">
      <c r="A2140">
        <v>27</v>
      </c>
      <c r="B2140">
        <v>2</v>
      </c>
      <c r="C2140" s="1">
        <v>43377</v>
      </c>
      <c r="D2140" t="s">
        <v>6</v>
      </c>
      <c r="E2140" t="s">
        <v>8</v>
      </c>
      <c r="F2140">
        <v>2</v>
      </c>
      <c r="G2140">
        <v>2</v>
      </c>
      <c r="H2140">
        <v>20.9</v>
      </c>
      <c r="I2140">
        <v>36.1</v>
      </c>
      <c r="J2140">
        <v>122</v>
      </c>
      <c r="N2140" t="s">
        <v>25</v>
      </c>
    </row>
    <row r="2141" spans="1:18" customFormat="1" x14ac:dyDescent="0.2">
      <c r="A2141">
        <v>23</v>
      </c>
      <c r="B2141">
        <v>2</v>
      </c>
      <c r="C2141" s="1">
        <v>43377</v>
      </c>
      <c r="D2141" t="s">
        <v>6</v>
      </c>
      <c r="E2141" t="s">
        <v>8</v>
      </c>
      <c r="F2141">
        <v>1</v>
      </c>
      <c r="G2141">
        <v>3</v>
      </c>
      <c r="H2141">
        <v>25.35</v>
      </c>
      <c r="I2141">
        <v>35.6</v>
      </c>
      <c r="J2141">
        <v>137</v>
      </c>
      <c r="N2141" t="s">
        <v>25</v>
      </c>
    </row>
    <row r="2142" spans="1:18" customFormat="1" x14ac:dyDescent="0.2">
      <c r="A2142">
        <v>24</v>
      </c>
      <c r="B2142">
        <v>2</v>
      </c>
      <c r="C2142" s="1">
        <v>43377</v>
      </c>
      <c r="D2142" t="s">
        <v>6</v>
      </c>
      <c r="E2142" t="s">
        <v>8</v>
      </c>
      <c r="F2142">
        <v>1</v>
      </c>
      <c r="G2142">
        <v>4</v>
      </c>
      <c r="H2142">
        <v>21.14</v>
      </c>
      <c r="I2142">
        <v>35.700000000000003</v>
      </c>
      <c r="J2142">
        <v>111</v>
      </c>
      <c r="N2142" t="s">
        <v>25</v>
      </c>
    </row>
    <row r="2143" spans="1:18" customFormat="1" x14ac:dyDescent="0.2">
      <c r="A2143">
        <v>25</v>
      </c>
      <c r="B2143">
        <v>2</v>
      </c>
      <c r="C2143" s="1">
        <v>43377</v>
      </c>
      <c r="D2143" t="s">
        <v>6</v>
      </c>
      <c r="E2143" t="s">
        <v>8</v>
      </c>
      <c r="F2143">
        <v>1</v>
      </c>
      <c r="G2143">
        <v>5</v>
      </c>
      <c r="H2143">
        <v>24.14</v>
      </c>
      <c r="I2143">
        <v>35.4</v>
      </c>
      <c r="J2143">
        <v>113</v>
      </c>
      <c r="N2143" t="s">
        <v>25</v>
      </c>
    </row>
    <row r="2144" spans="1:18" customFormat="1" x14ac:dyDescent="0.2">
      <c r="A2144">
        <v>32</v>
      </c>
      <c r="B2144">
        <v>2</v>
      </c>
      <c r="C2144" s="1">
        <v>43377</v>
      </c>
      <c r="D2144" t="s">
        <v>6</v>
      </c>
      <c r="E2144" t="s">
        <v>8</v>
      </c>
      <c r="F2144">
        <v>3</v>
      </c>
      <c r="G2144">
        <v>2</v>
      </c>
      <c r="H2144">
        <v>31.16</v>
      </c>
      <c r="I2144">
        <v>35.6</v>
      </c>
      <c r="J2144">
        <v>131</v>
      </c>
      <c r="N2144" t="s">
        <v>25</v>
      </c>
    </row>
    <row r="2145" spans="1:14" customFormat="1" x14ac:dyDescent="0.2">
      <c r="A2145">
        <v>33</v>
      </c>
      <c r="B2145">
        <v>2</v>
      </c>
      <c r="C2145" s="1">
        <v>43377</v>
      </c>
      <c r="D2145" t="s">
        <v>6</v>
      </c>
      <c r="E2145" t="s">
        <v>8</v>
      </c>
      <c r="F2145">
        <v>3</v>
      </c>
      <c r="G2145">
        <v>3</v>
      </c>
      <c r="H2145">
        <v>26.07</v>
      </c>
      <c r="I2145">
        <v>35.1</v>
      </c>
      <c r="J2145">
        <v>111</v>
      </c>
      <c r="N2145" t="s">
        <v>25</v>
      </c>
    </row>
    <row r="2146" spans="1:14" customFormat="1" x14ac:dyDescent="0.2">
      <c r="A2146">
        <v>34</v>
      </c>
      <c r="B2146">
        <v>2</v>
      </c>
      <c r="C2146" s="1">
        <v>43377</v>
      </c>
      <c r="D2146" t="s">
        <v>6</v>
      </c>
      <c r="E2146" t="s">
        <v>8</v>
      </c>
      <c r="F2146">
        <v>3</v>
      </c>
      <c r="G2146">
        <v>4</v>
      </c>
      <c r="H2146">
        <v>26.77</v>
      </c>
      <c r="I2146">
        <v>36.200000000000003</v>
      </c>
      <c r="J2146">
        <v>130</v>
      </c>
      <c r="N2146" t="s">
        <v>25</v>
      </c>
    </row>
    <row r="2147" spans="1:14" customFormat="1" x14ac:dyDescent="0.2">
      <c r="A2147">
        <v>30</v>
      </c>
      <c r="B2147">
        <v>2</v>
      </c>
      <c r="C2147" s="1">
        <v>43377</v>
      </c>
      <c r="D2147" t="s">
        <v>6</v>
      </c>
      <c r="E2147" t="s">
        <v>8</v>
      </c>
      <c r="F2147">
        <v>2</v>
      </c>
      <c r="G2147">
        <v>5</v>
      </c>
      <c r="H2147">
        <v>24.02</v>
      </c>
      <c r="I2147">
        <v>36.9</v>
      </c>
      <c r="J2147">
        <v>134</v>
      </c>
      <c r="N2147" t="s">
        <v>25</v>
      </c>
    </row>
    <row r="2148" spans="1:14" customFormat="1" x14ac:dyDescent="0.2">
      <c r="A2148">
        <v>1</v>
      </c>
      <c r="B2148">
        <v>3</v>
      </c>
      <c r="C2148" s="1">
        <v>43377</v>
      </c>
      <c r="D2148" t="s">
        <v>6</v>
      </c>
      <c r="E2148" t="s">
        <v>9</v>
      </c>
      <c r="F2148">
        <v>1</v>
      </c>
      <c r="G2148">
        <v>1</v>
      </c>
      <c r="H2148">
        <v>37.31</v>
      </c>
      <c r="I2148" s="3">
        <v>36.9</v>
      </c>
      <c r="J2148" s="2">
        <v>203</v>
      </c>
      <c r="N2148" t="s">
        <v>25</v>
      </c>
    </row>
    <row r="2149" spans="1:14" customFormat="1" x14ac:dyDescent="0.2">
      <c r="A2149">
        <v>2</v>
      </c>
      <c r="B2149">
        <v>3</v>
      </c>
      <c r="C2149" s="1">
        <v>43377</v>
      </c>
      <c r="D2149" t="s">
        <v>6</v>
      </c>
      <c r="E2149" t="s">
        <v>9</v>
      </c>
      <c r="F2149">
        <v>1</v>
      </c>
      <c r="G2149">
        <v>2</v>
      </c>
      <c r="H2149">
        <v>33.04</v>
      </c>
      <c r="I2149" s="2">
        <v>36.200000000000003</v>
      </c>
      <c r="J2149" s="2">
        <v>195</v>
      </c>
      <c r="N2149" t="s">
        <v>25</v>
      </c>
    </row>
    <row r="2150" spans="1:14" customFormat="1" x14ac:dyDescent="0.2">
      <c r="A2150">
        <v>3</v>
      </c>
      <c r="B2150">
        <v>3</v>
      </c>
      <c r="C2150" s="1">
        <v>43377</v>
      </c>
      <c r="D2150" t="s">
        <v>6</v>
      </c>
      <c r="E2150" t="s">
        <v>9</v>
      </c>
      <c r="F2150">
        <v>1</v>
      </c>
      <c r="G2150">
        <v>3</v>
      </c>
      <c r="H2150">
        <v>32.4</v>
      </c>
      <c r="I2150" s="2">
        <v>36.9</v>
      </c>
      <c r="J2150" s="2">
        <v>210</v>
      </c>
      <c r="N2150" t="s">
        <v>25</v>
      </c>
    </row>
    <row r="2151" spans="1:14" customFormat="1" x14ac:dyDescent="0.2">
      <c r="A2151">
        <v>4</v>
      </c>
      <c r="B2151">
        <v>3</v>
      </c>
      <c r="C2151" s="1">
        <v>43377</v>
      </c>
      <c r="D2151" t="s">
        <v>6</v>
      </c>
      <c r="E2151" t="s">
        <v>9</v>
      </c>
      <c r="F2151">
        <v>1</v>
      </c>
      <c r="G2151">
        <v>4</v>
      </c>
      <c r="H2151">
        <v>41.14</v>
      </c>
      <c r="I2151" s="2">
        <v>37</v>
      </c>
      <c r="J2151" s="2">
        <v>179</v>
      </c>
      <c r="N2151" t="s">
        <v>25</v>
      </c>
    </row>
    <row r="2152" spans="1:14" customFormat="1" x14ac:dyDescent="0.2">
      <c r="A2152">
        <v>5</v>
      </c>
      <c r="B2152">
        <v>3</v>
      </c>
      <c r="C2152" s="1">
        <v>43377</v>
      </c>
      <c r="D2152" t="s">
        <v>6</v>
      </c>
      <c r="E2152" t="s">
        <v>9</v>
      </c>
      <c r="F2152">
        <v>1</v>
      </c>
      <c r="G2152">
        <v>5</v>
      </c>
      <c r="H2152">
        <v>33.81</v>
      </c>
      <c r="I2152" s="2">
        <v>36.6</v>
      </c>
      <c r="J2152" s="2">
        <v>170</v>
      </c>
      <c r="N2152" t="s">
        <v>25</v>
      </c>
    </row>
    <row r="2153" spans="1:14" customFormat="1" x14ac:dyDescent="0.2">
      <c r="A2153">
        <v>6</v>
      </c>
      <c r="B2153">
        <v>3</v>
      </c>
      <c r="C2153" s="1">
        <v>43377</v>
      </c>
      <c r="D2153" t="s">
        <v>6</v>
      </c>
      <c r="E2153" t="s">
        <v>9</v>
      </c>
      <c r="F2153">
        <v>2</v>
      </c>
      <c r="G2153">
        <v>1</v>
      </c>
      <c r="H2153">
        <v>33.58</v>
      </c>
      <c r="I2153" s="2">
        <v>36.299999999999997</v>
      </c>
      <c r="J2153" s="2">
        <v>130</v>
      </c>
      <c r="N2153" t="s">
        <v>25</v>
      </c>
    </row>
    <row r="2154" spans="1:14" customFormat="1" x14ac:dyDescent="0.2">
      <c r="A2154">
        <v>7</v>
      </c>
      <c r="B2154">
        <v>3</v>
      </c>
      <c r="C2154" s="1">
        <v>43377</v>
      </c>
      <c r="D2154" t="s">
        <v>6</v>
      </c>
      <c r="E2154" t="s">
        <v>9</v>
      </c>
      <c r="F2154">
        <v>2</v>
      </c>
      <c r="G2154">
        <v>2</v>
      </c>
      <c r="H2154">
        <v>27.14</v>
      </c>
      <c r="I2154" s="2">
        <v>36.4</v>
      </c>
      <c r="J2154" s="2">
        <v>153</v>
      </c>
      <c r="N2154" t="s">
        <v>25</v>
      </c>
    </row>
    <row r="2155" spans="1:14" customFormat="1" x14ac:dyDescent="0.2">
      <c r="A2155">
        <v>8</v>
      </c>
      <c r="B2155">
        <v>3</v>
      </c>
      <c r="C2155" s="1">
        <v>43377</v>
      </c>
      <c r="D2155" t="s">
        <v>6</v>
      </c>
      <c r="E2155" t="s">
        <v>9</v>
      </c>
      <c r="F2155">
        <v>2</v>
      </c>
      <c r="G2155">
        <v>3</v>
      </c>
      <c r="H2155">
        <v>29.56</v>
      </c>
      <c r="I2155" s="2">
        <v>36.5</v>
      </c>
      <c r="J2155" s="2">
        <v>179</v>
      </c>
      <c r="N2155" t="s">
        <v>25</v>
      </c>
    </row>
    <row r="2156" spans="1:14" customFormat="1" x14ac:dyDescent="0.2">
      <c r="A2156">
        <v>9</v>
      </c>
      <c r="B2156">
        <v>3</v>
      </c>
      <c r="C2156" s="1">
        <v>43377</v>
      </c>
      <c r="D2156" t="s">
        <v>6</v>
      </c>
      <c r="E2156" t="s">
        <v>9</v>
      </c>
      <c r="F2156">
        <v>2</v>
      </c>
      <c r="G2156">
        <v>4</v>
      </c>
      <c r="H2156">
        <v>39.25</v>
      </c>
      <c r="I2156" s="2">
        <v>36.700000000000003</v>
      </c>
      <c r="J2156" s="2">
        <v>163</v>
      </c>
      <c r="N2156" t="s">
        <v>25</v>
      </c>
    </row>
    <row r="2157" spans="1:14" customFormat="1" x14ac:dyDescent="0.2">
      <c r="A2157">
        <v>10</v>
      </c>
      <c r="B2157">
        <v>3</v>
      </c>
      <c r="C2157" s="1">
        <v>43377</v>
      </c>
      <c r="D2157" t="s">
        <v>6</v>
      </c>
      <c r="E2157" t="s">
        <v>9</v>
      </c>
      <c r="F2157">
        <v>2</v>
      </c>
      <c r="G2157">
        <v>5</v>
      </c>
      <c r="H2157">
        <v>44.74</v>
      </c>
      <c r="I2157" s="2">
        <v>36.5</v>
      </c>
      <c r="J2157" s="2">
        <v>166</v>
      </c>
      <c r="N2157" t="s">
        <v>25</v>
      </c>
    </row>
    <row r="2158" spans="1:14" customFormat="1" x14ac:dyDescent="0.2">
      <c r="A2158">
        <v>11</v>
      </c>
      <c r="B2158">
        <v>3</v>
      </c>
      <c r="C2158" s="1">
        <v>43377</v>
      </c>
      <c r="D2158" t="s">
        <v>6</v>
      </c>
      <c r="E2158" t="s">
        <v>9</v>
      </c>
      <c r="F2158">
        <v>3</v>
      </c>
      <c r="G2158">
        <v>1</v>
      </c>
      <c r="H2158">
        <v>35.799999999999997</v>
      </c>
      <c r="I2158" s="2">
        <v>36.6</v>
      </c>
      <c r="J2158" s="2">
        <v>177</v>
      </c>
      <c r="N2158" t="s">
        <v>25</v>
      </c>
    </row>
    <row r="2159" spans="1:14" customFormat="1" x14ac:dyDescent="0.2">
      <c r="A2159">
        <v>12</v>
      </c>
      <c r="B2159">
        <v>3</v>
      </c>
      <c r="C2159" s="1">
        <v>43377</v>
      </c>
      <c r="D2159" t="s">
        <v>6</v>
      </c>
      <c r="E2159" t="s">
        <v>9</v>
      </c>
      <c r="F2159">
        <v>3</v>
      </c>
      <c r="G2159">
        <v>2</v>
      </c>
      <c r="H2159">
        <v>33.99</v>
      </c>
      <c r="I2159" s="2">
        <v>36.6</v>
      </c>
      <c r="J2159" s="2">
        <v>175</v>
      </c>
      <c r="N2159" t="s">
        <v>25</v>
      </c>
    </row>
    <row r="2160" spans="1:14" customFormat="1" x14ac:dyDescent="0.2">
      <c r="A2160">
        <v>13</v>
      </c>
      <c r="B2160">
        <v>3</v>
      </c>
      <c r="C2160" s="1">
        <v>43377</v>
      </c>
      <c r="D2160" t="s">
        <v>6</v>
      </c>
      <c r="E2160" t="s">
        <v>9</v>
      </c>
      <c r="F2160">
        <v>3</v>
      </c>
      <c r="G2160">
        <v>3</v>
      </c>
      <c r="H2160">
        <v>35.71</v>
      </c>
      <c r="I2160" s="2">
        <v>36.1</v>
      </c>
      <c r="J2160" s="2">
        <v>145</v>
      </c>
      <c r="N2160" t="s">
        <v>25</v>
      </c>
    </row>
    <row r="2161" spans="1:14" customFormat="1" x14ac:dyDescent="0.2">
      <c r="A2161">
        <v>14</v>
      </c>
      <c r="B2161">
        <v>3</v>
      </c>
      <c r="C2161" s="1">
        <v>43377</v>
      </c>
      <c r="D2161" t="s">
        <v>6</v>
      </c>
      <c r="E2161" t="s">
        <v>9</v>
      </c>
      <c r="F2161">
        <v>3</v>
      </c>
      <c r="G2161">
        <v>4</v>
      </c>
      <c r="H2161">
        <v>32.06</v>
      </c>
      <c r="I2161" s="2">
        <v>36.9</v>
      </c>
      <c r="J2161" s="2">
        <v>189</v>
      </c>
      <c r="N2161" t="s">
        <v>25</v>
      </c>
    </row>
    <row r="2162" spans="1:14" customFormat="1" x14ac:dyDescent="0.2">
      <c r="A2162">
        <v>15</v>
      </c>
      <c r="B2162">
        <v>3</v>
      </c>
      <c r="C2162" s="1">
        <v>43377</v>
      </c>
      <c r="D2162" t="s">
        <v>6</v>
      </c>
      <c r="E2162" t="s">
        <v>9</v>
      </c>
      <c r="F2162">
        <v>3</v>
      </c>
      <c r="G2162">
        <v>5</v>
      </c>
      <c r="H2162">
        <v>39.36</v>
      </c>
      <c r="I2162" s="2">
        <v>36.799999999999997</v>
      </c>
      <c r="J2162" s="2">
        <v>191</v>
      </c>
      <c r="N2162" t="s">
        <v>25</v>
      </c>
    </row>
    <row r="2163" spans="1:14" customFormat="1" x14ac:dyDescent="0.2">
      <c r="A2163">
        <v>16</v>
      </c>
      <c r="B2163">
        <v>3</v>
      </c>
      <c r="C2163" s="1">
        <v>43377</v>
      </c>
      <c r="D2163" t="s">
        <v>6</v>
      </c>
      <c r="E2163" t="s">
        <v>9</v>
      </c>
      <c r="F2163">
        <v>4</v>
      </c>
      <c r="G2163">
        <v>1</v>
      </c>
      <c r="H2163">
        <v>37.03</v>
      </c>
      <c r="I2163" s="2">
        <v>36.5</v>
      </c>
      <c r="J2163" s="2">
        <v>197</v>
      </c>
      <c r="N2163" t="s">
        <v>25</v>
      </c>
    </row>
    <row r="2164" spans="1:14" customFormat="1" x14ac:dyDescent="0.2">
      <c r="A2164">
        <v>17</v>
      </c>
      <c r="B2164">
        <v>3</v>
      </c>
      <c r="C2164" s="1">
        <v>43377</v>
      </c>
      <c r="D2164" t="s">
        <v>6</v>
      </c>
      <c r="E2164" t="s">
        <v>9</v>
      </c>
      <c r="F2164">
        <v>4</v>
      </c>
      <c r="G2164">
        <v>2</v>
      </c>
      <c r="H2164">
        <v>31.3</v>
      </c>
      <c r="I2164" s="2">
        <v>36.200000000000003</v>
      </c>
      <c r="J2164" s="2">
        <v>156</v>
      </c>
      <c r="N2164" t="s">
        <v>25</v>
      </c>
    </row>
    <row r="2165" spans="1:14" customFormat="1" x14ac:dyDescent="0.2">
      <c r="A2165">
        <v>18</v>
      </c>
      <c r="B2165">
        <v>3</v>
      </c>
      <c r="C2165" s="1">
        <v>43377</v>
      </c>
      <c r="D2165" t="s">
        <v>6</v>
      </c>
      <c r="E2165" t="s">
        <v>9</v>
      </c>
      <c r="F2165">
        <v>4</v>
      </c>
      <c r="G2165">
        <v>3</v>
      </c>
      <c r="H2165">
        <v>34.18</v>
      </c>
      <c r="I2165" s="2">
        <v>36.6</v>
      </c>
      <c r="J2165" s="2">
        <v>174</v>
      </c>
      <c r="N2165" t="s">
        <v>25</v>
      </c>
    </row>
    <row r="2166" spans="1:14" customFormat="1" x14ac:dyDescent="0.2">
      <c r="A2166">
        <v>19</v>
      </c>
      <c r="B2166">
        <v>3</v>
      </c>
      <c r="C2166" s="1">
        <v>43377</v>
      </c>
      <c r="D2166" t="s">
        <v>6</v>
      </c>
      <c r="E2166" t="s">
        <v>9</v>
      </c>
      <c r="F2166">
        <v>4</v>
      </c>
      <c r="G2166">
        <v>4</v>
      </c>
      <c r="H2166">
        <v>30.73</v>
      </c>
      <c r="I2166" s="2">
        <v>36.4</v>
      </c>
      <c r="J2166" s="2">
        <v>175</v>
      </c>
      <c r="N2166" t="s">
        <v>25</v>
      </c>
    </row>
    <row r="2167" spans="1:14" customFormat="1" x14ac:dyDescent="0.2">
      <c r="A2167">
        <v>20</v>
      </c>
      <c r="B2167">
        <v>3</v>
      </c>
      <c r="C2167" s="1">
        <v>43377</v>
      </c>
      <c r="D2167" t="s">
        <v>6</v>
      </c>
      <c r="E2167" t="s">
        <v>9</v>
      </c>
      <c r="F2167">
        <v>4</v>
      </c>
      <c r="G2167">
        <v>5</v>
      </c>
      <c r="H2167">
        <v>38.78</v>
      </c>
      <c r="I2167" s="2">
        <v>36.5</v>
      </c>
      <c r="J2167" s="2">
        <v>178</v>
      </c>
      <c r="N2167" t="s">
        <v>25</v>
      </c>
    </row>
    <row r="2168" spans="1:14" customFormat="1" x14ac:dyDescent="0.2">
      <c r="A2168">
        <v>21</v>
      </c>
      <c r="B2168">
        <v>3</v>
      </c>
      <c r="C2168" s="1">
        <v>43377</v>
      </c>
      <c r="D2168" t="s">
        <v>6</v>
      </c>
      <c r="E2168" t="s">
        <v>8</v>
      </c>
      <c r="F2168">
        <v>1</v>
      </c>
      <c r="G2168">
        <v>1</v>
      </c>
      <c r="H2168">
        <v>24.96</v>
      </c>
      <c r="I2168" s="2">
        <v>35.700000000000003</v>
      </c>
      <c r="J2168" s="2">
        <v>140</v>
      </c>
      <c r="N2168" t="s">
        <v>25</v>
      </c>
    </row>
    <row r="2169" spans="1:14" customFormat="1" x14ac:dyDescent="0.2">
      <c r="A2169">
        <v>22</v>
      </c>
      <c r="B2169">
        <v>3</v>
      </c>
      <c r="C2169" s="1">
        <v>43377</v>
      </c>
      <c r="D2169" t="s">
        <v>6</v>
      </c>
      <c r="E2169" t="s">
        <v>8</v>
      </c>
      <c r="F2169">
        <v>1</v>
      </c>
      <c r="G2169">
        <v>2</v>
      </c>
      <c r="H2169">
        <v>23.1</v>
      </c>
      <c r="I2169" s="2">
        <v>37.200000000000003</v>
      </c>
      <c r="J2169" s="2">
        <v>177</v>
      </c>
      <c r="N2169" t="s">
        <v>25</v>
      </c>
    </row>
    <row r="2170" spans="1:14" customFormat="1" x14ac:dyDescent="0.2">
      <c r="A2170">
        <v>23</v>
      </c>
      <c r="B2170">
        <v>3</v>
      </c>
      <c r="C2170" s="1">
        <v>43377</v>
      </c>
      <c r="D2170" t="s">
        <v>6</v>
      </c>
      <c r="E2170" t="s">
        <v>8</v>
      </c>
      <c r="F2170">
        <v>1</v>
      </c>
      <c r="G2170">
        <v>3</v>
      </c>
      <c r="H2170">
        <v>26.11</v>
      </c>
      <c r="I2170" s="2">
        <v>36.9</v>
      </c>
      <c r="J2170" s="2">
        <v>184</v>
      </c>
      <c r="N2170" t="s">
        <v>25</v>
      </c>
    </row>
    <row r="2171" spans="1:14" customFormat="1" x14ac:dyDescent="0.2">
      <c r="A2171">
        <v>24</v>
      </c>
      <c r="B2171">
        <v>3</v>
      </c>
      <c r="C2171" s="1">
        <v>43377</v>
      </c>
      <c r="D2171" t="s">
        <v>6</v>
      </c>
      <c r="E2171" t="s">
        <v>8</v>
      </c>
      <c r="F2171">
        <v>1</v>
      </c>
      <c r="G2171">
        <v>4</v>
      </c>
      <c r="H2171">
        <v>21.23</v>
      </c>
      <c r="I2171" s="2">
        <v>35.799999999999997</v>
      </c>
      <c r="J2171" s="2">
        <v>122</v>
      </c>
      <c r="N2171" t="s">
        <v>25</v>
      </c>
    </row>
    <row r="2172" spans="1:14" customFormat="1" x14ac:dyDescent="0.2">
      <c r="A2172">
        <v>25</v>
      </c>
      <c r="B2172">
        <v>3</v>
      </c>
      <c r="C2172" s="1">
        <v>43377</v>
      </c>
      <c r="D2172" t="s">
        <v>6</v>
      </c>
      <c r="E2172" t="s">
        <v>8</v>
      </c>
      <c r="F2172">
        <v>1</v>
      </c>
      <c r="G2172">
        <v>5</v>
      </c>
      <c r="H2172">
        <v>24.43</v>
      </c>
      <c r="I2172" s="2">
        <v>37.1</v>
      </c>
      <c r="J2172" s="2">
        <v>166</v>
      </c>
      <c r="N2172" t="s">
        <v>25</v>
      </c>
    </row>
    <row r="2173" spans="1:14" customFormat="1" x14ac:dyDescent="0.2">
      <c r="A2173">
        <v>26</v>
      </c>
      <c r="B2173">
        <v>3</v>
      </c>
      <c r="C2173" s="1">
        <v>43377</v>
      </c>
      <c r="D2173" t="s">
        <v>6</v>
      </c>
      <c r="E2173" t="s">
        <v>8</v>
      </c>
      <c r="F2173">
        <v>2</v>
      </c>
      <c r="G2173">
        <v>1</v>
      </c>
      <c r="H2173">
        <v>23.35</v>
      </c>
      <c r="I2173" s="2">
        <v>36.700000000000003</v>
      </c>
      <c r="J2173" s="2">
        <v>142</v>
      </c>
      <c r="N2173" t="s">
        <v>25</v>
      </c>
    </row>
    <row r="2174" spans="1:14" customFormat="1" x14ac:dyDescent="0.2">
      <c r="A2174">
        <v>27</v>
      </c>
      <c r="B2174">
        <v>3</v>
      </c>
      <c r="C2174" s="1">
        <v>43377</v>
      </c>
      <c r="D2174" t="s">
        <v>6</v>
      </c>
      <c r="E2174" t="s">
        <v>8</v>
      </c>
      <c r="F2174">
        <v>2</v>
      </c>
      <c r="G2174">
        <v>2</v>
      </c>
      <c r="H2174">
        <v>26.7</v>
      </c>
      <c r="I2174" s="2">
        <v>35.700000000000003</v>
      </c>
      <c r="J2174" s="2">
        <v>129</v>
      </c>
      <c r="N2174" t="s">
        <v>25</v>
      </c>
    </row>
    <row r="2175" spans="1:14" customFormat="1" x14ac:dyDescent="0.2">
      <c r="A2175">
        <v>28</v>
      </c>
      <c r="B2175">
        <v>3</v>
      </c>
      <c r="C2175" s="1">
        <v>43377</v>
      </c>
      <c r="D2175" t="s">
        <v>6</v>
      </c>
      <c r="E2175" t="s">
        <v>8</v>
      </c>
      <c r="F2175">
        <v>2</v>
      </c>
      <c r="G2175">
        <v>3</v>
      </c>
      <c r="H2175">
        <v>20.9</v>
      </c>
      <c r="I2175" s="2">
        <v>36.700000000000003</v>
      </c>
      <c r="J2175" s="2">
        <v>127</v>
      </c>
      <c r="N2175" t="s">
        <v>25</v>
      </c>
    </row>
    <row r="2176" spans="1:14" customFormat="1" x14ac:dyDescent="0.2">
      <c r="A2176">
        <v>29</v>
      </c>
      <c r="B2176">
        <v>3</v>
      </c>
      <c r="C2176" s="1">
        <v>43377</v>
      </c>
      <c r="D2176" t="s">
        <v>6</v>
      </c>
      <c r="E2176" t="s">
        <v>8</v>
      </c>
      <c r="F2176">
        <v>2</v>
      </c>
      <c r="G2176">
        <v>4</v>
      </c>
      <c r="H2176">
        <v>19.989999999999998</v>
      </c>
      <c r="I2176" s="2">
        <v>36.1</v>
      </c>
      <c r="J2176" s="2">
        <v>128</v>
      </c>
      <c r="N2176" t="s">
        <v>25</v>
      </c>
    </row>
    <row r="2177" spans="1:14" customFormat="1" x14ac:dyDescent="0.2">
      <c r="A2177">
        <v>30</v>
      </c>
      <c r="B2177">
        <v>3</v>
      </c>
      <c r="C2177" s="1">
        <v>43377</v>
      </c>
      <c r="D2177" t="s">
        <v>6</v>
      </c>
      <c r="E2177" t="s">
        <v>8</v>
      </c>
      <c r="F2177">
        <v>2</v>
      </c>
      <c r="G2177">
        <v>5</v>
      </c>
      <c r="H2177">
        <v>29.22</v>
      </c>
      <c r="I2177" s="2">
        <v>36.4</v>
      </c>
      <c r="J2177" s="2">
        <v>156</v>
      </c>
      <c r="N2177" t="s">
        <v>25</v>
      </c>
    </row>
    <row r="2178" spans="1:14" customFormat="1" x14ac:dyDescent="0.2">
      <c r="A2178">
        <v>31</v>
      </c>
      <c r="B2178">
        <v>3</v>
      </c>
      <c r="C2178" s="1">
        <v>43377</v>
      </c>
      <c r="D2178" t="s">
        <v>6</v>
      </c>
      <c r="E2178" t="s">
        <v>8</v>
      </c>
      <c r="F2178">
        <v>3</v>
      </c>
      <c r="G2178">
        <v>1</v>
      </c>
      <c r="H2178">
        <v>23.78</v>
      </c>
      <c r="I2178" s="2">
        <v>36.9</v>
      </c>
      <c r="J2178" s="2">
        <v>139</v>
      </c>
      <c r="N2178" t="s">
        <v>25</v>
      </c>
    </row>
    <row r="2179" spans="1:14" customFormat="1" x14ac:dyDescent="0.2">
      <c r="A2179">
        <v>32</v>
      </c>
      <c r="B2179">
        <v>3</v>
      </c>
      <c r="C2179" s="1">
        <v>43377</v>
      </c>
      <c r="D2179" t="s">
        <v>6</v>
      </c>
      <c r="E2179" t="s">
        <v>8</v>
      </c>
      <c r="F2179">
        <v>3</v>
      </c>
      <c r="G2179">
        <v>2</v>
      </c>
      <c r="H2179">
        <v>21.38</v>
      </c>
      <c r="I2179" s="2">
        <v>36.200000000000003</v>
      </c>
      <c r="J2179" s="2">
        <v>111</v>
      </c>
      <c r="N2179" t="s">
        <v>25</v>
      </c>
    </row>
    <row r="2180" spans="1:14" customFormat="1" x14ac:dyDescent="0.2">
      <c r="A2180">
        <v>33</v>
      </c>
      <c r="B2180">
        <v>3</v>
      </c>
      <c r="C2180" s="1">
        <v>43377</v>
      </c>
      <c r="D2180" t="s">
        <v>6</v>
      </c>
      <c r="E2180" t="s">
        <v>8</v>
      </c>
      <c r="F2180">
        <v>3</v>
      </c>
      <c r="G2180">
        <v>3</v>
      </c>
      <c r="H2180">
        <v>21.11</v>
      </c>
      <c r="I2180" s="2">
        <v>36.799999999999997</v>
      </c>
      <c r="J2180" s="2">
        <v>137</v>
      </c>
      <c r="N2180" t="s">
        <v>25</v>
      </c>
    </row>
    <row r="2181" spans="1:14" customFormat="1" x14ac:dyDescent="0.2">
      <c r="A2181">
        <v>34</v>
      </c>
      <c r="B2181">
        <v>3</v>
      </c>
      <c r="C2181" s="1">
        <v>43377</v>
      </c>
      <c r="D2181" t="s">
        <v>6</v>
      </c>
      <c r="E2181" t="s">
        <v>8</v>
      </c>
      <c r="F2181">
        <v>3</v>
      </c>
      <c r="G2181">
        <v>4</v>
      </c>
      <c r="H2181">
        <v>22.07</v>
      </c>
      <c r="I2181" s="2">
        <v>36.200000000000003</v>
      </c>
      <c r="J2181" s="2">
        <v>142</v>
      </c>
      <c r="N2181" t="s">
        <v>25</v>
      </c>
    </row>
    <row r="2182" spans="1:14" customFormat="1" x14ac:dyDescent="0.2">
      <c r="A2182">
        <v>35</v>
      </c>
      <c r="B2182">
        <v>3</v>
      </c>
      <c r="C2182" s="1">
        <v>43377</v>
      </c>
      <c r="D2182" t="s">
        <v>6</v>
      </c>
      <c r="E2182" t="s">
        <v>8</v>
      </c>
      <c r="F2182">
        <v>3</v>
      </c>
      <c r="G2182">
        <v>5</v>
      </c>
      <c r="H2182">
        <v>25.66</v>
      </c>
      <c r="I2182" s="2">
        <v>36.799999999999997</v>
      </c>
      <c r="J2182" s="2">
        <v>166</v>
      </c>
      <c r="N2182" t="s">
        <v>25</v>
      </c>
    </row>
    <row r="2183" spans="1:14" customFormat="1" x14ac:dyDescent="0.2">
      <c r="A2183">
        <v>2</v>
      </c>
      <c r="B2183">
        <v>1</v>
      </c>
      <c r="C2183" s="1">
        <v>43378</v>
      </c>
      <c r="D2183" t="s">
        <v>7</v>
      </c>
      <c r="E2183" t="s">
        <v>9</v>
      </c>
      <c r="F2183">
        <v>1</v>
      </c>
      <c r="G2183">
        <v>2</v>
      </c>
      <c r="H2183">
        <v>31.3</v>
      </c>
      <c r="I2183" s="2">
        <v>37.200000000000003</v>
      </c>
      <c r="N2183" t="s">
        <v>25</v>
      </c>
    </row>
    <row r="2184" spans="1:14" customFormat="1" x14ac:dyDescent="0.2">
      <c r="A2184">
        <v>3</v>
      </c>
      <c r="B2184">
        <v>1</v>
      </c>
      <c r="C2184" s="1">
        <v>43378</v>
      </c>
      <c r="D2184" t="s">
        <v>7</v>
      </c>
      <c r="E2184" t="s">
        <v>9</v>
      </c>
      <c r="F2184">
        <v>1</v>
      </c>
      <c r="G2184">
        <v>3</v>
      </c>
      <c r="H2184">
        <v>25.15</v>
      </c>
      <c r="I2184" s="2">
        <v>37.200000000000003</v>
      </c>
      <c r="N2184" t="s">
        <v>25</v>
      </c>
    </row>
    <row r="2185" spans="1:14" customFormat="1" x14ac:dyDescent="0.2">
      <c r="A2185">
        <v>4</v>
      </c>
      <c r="B2185">
        <v>1</v>
      </c>
      <c r="C2185" s="1">
        <v>43378</v>
      </c>
      <c r="D2185" t="s">
        <v>7</v>
      </c>
      <c r="E2185" t="s">
        <v>9</v>
      </c>
      <c r="F2185">
        <v>1</v>
      </c>
      <c r="G2185">
        <v>4</v>
      </c>
      <c r="H2185">
        <v>22.59</v>
      </c>
      <c r="I2185" s="2">
        <v>37.1</v>
      </c>
      <c r="N2185" t="s">
        <v>25</v>
      </c>
    </row>
    <row r="2186" spans="1:14" customFormat="1" x14ac:dyDescent="0.2">
      <c r="A2186">
        <v>8</v>
      </c>
      <c r="B2186">
        <v>1</v>
      </c>
      <c r="C2186" s="1">
        <v>43378</v>
      </c>
      <c r="D2186" t="s">
        <v>7</v>
      </c>
      <c r="E2186" t="s">
        <v>9</v>
      </c>
      <c r="F2186">
        <v>2</v>
      </c>
      <c r="G2186">
        <v>3</v>
      </c>
      <c r="H2186">
        <v>28.12</v>
      </c>
      <c r="I2186" s="2">
        <v>37.5</v>
      </c>
      <c r="N2186" t="s">
        <v>25</v>
      </c>
    </row>
    <row r="2187" spans="1:14" customFormat="1" x14ac:dyDescent="0.2">
      <c r="A2187">
        <v>9</v>
      </c>
      <c r="B2187">
        <v>1</v>
      </c>
      <c r="C2187" s="1">
        <v>43378</v>
      </c>
      <c r="D2187" t="s">
        <v>7</v>
      </c>
      <c r="E2187" t="s">
        <v>9</v>
      </c>
      <c r="F2187">
        <v>2</v>
      </c>
      <c r="G2187">
        <v>4</v>
      </c>
      <c r="H2187">
        <v>32.950000000000003</v>
      </c>
      <c r="I2187" s="2">
        <v>37.9</v>
      </c>
      <c r="N2187" t="s">
        <v>25</v>
      </c>
    </row>
    <row r="2188" spans="1:14" customFormat="1" x14ac:dyDescent="0.2">
      <c r="A2188">
        <v>10</v>
      </c>
      <c r="B2188">
        <v>1</v>
      </c>
      <c r="C2188" s="1">
        <v>43378</v>
      </c>
      <c r="D2188" t="s">
        <v>7</v>
      </c>
      <c r="E2188" t="s">
        <v>9</v>
      </c>
      <c r="F2188">
        <v>2</v>
      </c>
      <c r="G2188">
        <v>5</v>
      </c>
      <c r="H2188">
        <v>29.61</v>
      </c>
      <c r="I2188" s="2">
        <v>37</v>
      </c>
      <c r="N2188" t="s">
        <v>25</v>
      </c>
    </row>
    <row r="2189" spans="1:14" customFormat="1" x14ac:dyDescent="0.2">
      <c r="A2189">
        <v>11</v>
      </c>
      <c r="B2189">
        <v>1</v>
      </c>
      <c r="C2189" s="1">
        <v>43378</v>
      </c>
      <c r="D2189" t="s">
        <v>7</v>
      </c>
      <c r="E2189" t="s">
        <v>9</v>
      </c>
      <c r="F2189">
        <v>3</v>
      </c>
      <c r="G2189">
        <v>1</v>
      </c>
      <c r="H2189">
        <v>34.32</v>
      </c>
      <c r="I2189" s="2">
        <v>37</v>
      </c>
      <c r="N2189" t="s">
        <v>25</v>
      </c>
    </row>
    <row r="2190" spans="1:14" customFormat="1" x14ac:dyDescent="0.2">
      <c r="A2190">
        <v>12</v>
      </c>
      <c r="B2190">
        <v>1</v>
      </c>
      <c r="C2190" s="1">
        <v>43378</v>
      </c>
      <c r="D2190" t="s">
        <v>7</v>
      </c>
      <c r="E2190" t="s">
        <v>9</v>
      </c>
      <c r="F2190">
        <v>3</v>
      </c>
      <c r="G2190">
        <v>2</v>
      </c>
      <c r="H2190">
        <v>29.69</v>
      </c>
      <c r="I2190" s="2">
        <v>37.4</v>
      </c>
      <c r="N2190" t="s">
        <v>25</v>
      </c>
    </row>
    <row r="2191" spans="1:14" customFormat="1" x14ac:dyDescent="0.2">
      <c r="A2191">
        <v>14</v>
      </c>
      <c r="B2191">
        <v>1</v>
      </c>
      <c r="C2191" s="1">
        <v>43378</v>
      </c>
      <c r="D2191" t="s">
        <v>7</v>
      </c>
      <c r="E2191" t="s">
        <v>9</v>
      </c>
      <c r="F2191">
        <v>3</v>
      </c>
      <c r="G2191">
        <v>4</v>
      </c>
      <c r="H2191">
        <v>33.44</v>
      </c>
      <c r="I2191" s="2">
        <v>38</v>
      </c>
      <c r="N2191" t="s">
        <v>25</v>
      </c>
    </row>
    <row r="2192" spans="1:14" customFormat="1" x14ac:dyDescent="0.2">
      <c r="A2192">
        <v>15</v>
      </c>
      <c r="B2192">
        <v>1</v>
      </c>
      <c r="C2192" s="1">
        <v>43378</v>
      </c>
      <c r="D2192" t="s">
        <v>7</v>
      </c>
      <c r="E2192" t="s">
        <v>9</v>
      </c>
      <c r="F2192">
        <v>3</v>
      </c>
      <c r="G2192">
        <v>5</v>
      </c>
      <c r="H2192">
        <v>30.84</v>
      </c>
      <c r="I2192" s="2">
        <v>37.4</v>
      </c>
      <c r="N2192" t="s">
        <v>25</v>
      </c>
    </row>
    <row r="2193" spans="1:15" customFormat="1" x14ac:dyDescent="0.2">
      <c r="A2193">
        <v>16</v>
      </c>
      <c r="B2193">
        <v>1</v>
      </c>
      <c r="C2193" s="1">
        <v>43378</v>
      </c>
      <c r="D2193" t="s">
        <v>7</v>
      </c>
      <c r="E2193" t="s">
        <v>9</v>
      </c>
      <c r="F2193">
        <v>4</v>
      </c>
      <c r="G2193">
        <v>1</v>
      </c>
      <c r="H2193">
        <v>29.62</v>
      </c>
      <c r="I2193" s="2">
        <v>36.799999999999997</v>
      </c>
      <c r="N2193" t="s">
        <v>25</v>
      </c>
    </row>
    <row r="2194" spans="1:15" customFormat="1" x14ac:dyDescent="0.2">
      <c r="A2194">
        <v>17</v>
      </c>
      <c r="B2194">
        <v>1</v>
      </c>
      <c r="C2194" s="1">
        <v>43378</v>
      </c>
      <c r="D2194" t="s">
        <v>7</v>
      </c>
      <c r="E2194" t="s">
        <v>9</v>
      </c>
      <c r="F2194">
        <v>4</v>
      </c>
      <c r="G2194">
        <v>2</v>
      </c>
      <c r="H2194">
        <v>37.68</v>
      </c>
      <c r="I2194" s="2">
        <v>37.1</v>
      </c>
      <c r="N2194" t="s">
        <v>25</v>
      </c>
    </row>
    <row r="2195" spans="1:15" customFormat="1" x14ac:dyDescent="0.2">
      <c r="A2195">
        <v>18</v>
      </c>
      <c r="B2195">
        <v>1</v>
      </c>
      <c r="C2195" s="1">
        <v>43378</v>
      </c>
      <c r="D2195" t="s">
        <v>7</v>
      </c>
      <c r="E2195" t="s">
        <v>9</v>
      </c>
      <c r="F2195">
        <v>4</v>
      </c>
      <c r="G2195">
        <v>3</v>
      </c>
      <c r="N2195" t="s">
        <v>25</v>
      </c>
      <c r="O2195" t="s">
        <v>34</v>
      </c>
    </row>
    <row r="2196" spans="1:15" customFormat="1" x14ac:dyDescent="0.2">
      <c r="A2196">
        <v>20</v>
      </c>
      <c r="B2196">
        <v>1</v>
      </c>
      <c r="C2196" s="1">
        <v>43378</v>
      </c>
      <c r="D2196" t="s">
        <v>7</v>
      </c>
      <c r="E2196" t="s">
        <v>9</v>
      </c>
      <c r="F2196">
        <v>4</v>
      </c>
      <c r="G2196">
        <v>5</v>
      </c>
      <c r="H2196" s="3">
        <v>36.9</v>
      </c>
      <c r="I2196" s="2">
        <v>36.9</v>
      </c>
      <c r="N2196" t="s">
        <v>25</v>
      </c>
    </row>
    <row r="2197" spans="1:15" customFormat="1" x14ac:dyDescent="0.2">
      <c r="A2197">
        <v>26</v>
      </c>
      <c r="B2197">
        <v>1</v>
      </c>
      <c r="C2197" s="1">
        <v>43378</v>
      </c>
      <c r="D2197" t="s">
        <v>7</v>
      </c>
      <c r="E2197" t="s">
        <v>8</v>
      </c>
      <c r="F2197">
        <v>2</v>
      </c>
      <c r="G2197">
        <v>1</v>
      </c>
      <c r="H2197">
        <v>20.28</v>
      </c>
      <c r="I2197" s="2">
        <v>36.9</v>
      </c>
      <c r="N2197" t="s">
        <v>25</v>
      </c>
    </row>
    <row r="2198" spans="1:15" customFormat="1" x14ac:dyDescent="0.2">
      <c r="A2198">
        <v>27</v>
      </c>
      <c r="B2198">
        <v>1</v>
      </c>
      <c r="C2198" s="1">
        <v>43378</v>
      </c>
      <c r="D2198" t="s">
        <v>7</v>
      </c>
      <c r="E2198" t="s">
        <v>8</v>
      </c>
      <c r="F2198">
        <v>2</v>
      </c>
      <c r="G2198">
        <v>2</v>
      </c>
      <c r="H2198">
        <v>22.28</v>
      </c>
      <c r="I2198" s="2">
        <v>37.200000000000003</v>
      </c>
      <c r="N2198" t="s">
        <v>25</v>
      </c>
    </row>
    <row r="2199" spans="1:15" customFormat="1" x14ac:dyDescent="0.2">
      <c r="A2199">
        <v>23</v>
      </c>
      <c r="B2199">
        <v>1</v>
      </c>
      <c r="C2199" s="1">
        <v>43378</v>
      </c>
      <c r="D2199" t="s">
        <v>7</v>
      </c>
      <c r="E2199" t="s">
        <v>8</v>
      </c>
      <c r="F2199">
        <v>1</v>
      </c>
      <c r="G2199">
        <v>3</v>
      </c>
      <c r="H2199">
        <v>22.04</v>
      </c>
      <c r="I2199" s="2">
        <v>36.200000000000003</v>
      </c>
      <c r="N2199" t="s">
        <v>25</v>
      </c>
    </row>
    <row r="2200" spans="1:15" customFormat="1" x14ac:dyDescent="0.2">
      <c r="A2200">
        <v>24</v>
      </c>
      <c r="B2200">
        <v>1</v>
      </c>
      <c r="C2200" s="1">
        <v>43378</v>
      </c>
      <c r="D2200" t="s">
        <v>7</v>
      </c>
      <c r="E2200" t="s">
        <v>8</v>
      </c>
      <c r="F2200">
        <v>1</v>
      </c>
      <c r="G2200">
        <v>4</v>
      </c>
      <c r="H2200">
        <v>22.98</v>
      </c>
      <c r="I2200" s="2">
        <v>36.200000000000003</v>
      </c>
      <c r="N2200" t="s">
        <v>25</v>
      </c>
    </row>
    <row r="2201" spans="1:15" customFormat="1" x14ac:dyDescent="0.2">
      <c r="A2201">
        <v>25</v>
      </c>
      <c r="B2201">
        <v>1</v>
      </c>
      <c r="C2201" s="1">
        <v>43378</v>
      </c>
      <c r="D2201" t="s">
        <v>7</v>
      </c>
      <c r="E2201" t="s">
        <v>8</v>
      </c>
      <c r="F2201">
        <v>1</v>
      </c>
      <c r="G2201">
        <v>5</v>
      </c>
      <c r="H2201">
        <v>22.87</v>
      </c>
      <c r="I2201" s="2">
        <v>36.5</v>
      </c>
      <c r="N2201" t="s">
        <v>25</v>
      </c>
    </row>
    <row r="2202" spans="1:15" customFormat="1" x14ac:dyDescent="0.2">
      <c r="A2202">
        <v>7</v>
      </c>
      <c r="B2202">
        <v>2</v>
      </c>
      <c r="C2202" s="1">
        <v>43378</v>
      </c>
      <c r="D2202" t="s">
        <v>7</v>
      </c>
      <c r="E2202" t="s">
        <v>9</v>
      </c>
      <c r="F2202">
        <v>2</v>
      </c>
      <c r="G2202">
        <v>2</v>
      </c>
      <c r="H2202">
        <v>24.19</v>
      </c>
      <c r="I2202" s="2">
        <v>37.200000000000003</v>
      </c>
      <c r="N2202" t="s">
        <v>25</v>
      </c>
    </row>
    <row r="2203" spans="1:15" customFormat="1" x14ac:dyDescent="0.2">
      <c r="A2203">
        <v>3</v>
      </c>
      <c r="B2203">
        <v>2</v>
      </c>
      <c r="C2203" s="1">
        <v>43378</v>
      </c>
      <c r="D2203" t="s">
        <v>7</v>
      </c>
      <c r="E2203" t="s">
        <v>9</v>
      </c>
      <c r="F2203">
        <v>1</v>
      </c>
      <c r="G2203">
        <v>3</v>
      </c>
      <c r="H2203">
        <v>24.72</v>
      </c>
      <c r="I2203" s="2">
        <v>37.1</v>
      </c>
      <c r="N2203" t="s">
        <v>25</v>
      </c>
    </row>
    <row r="2204" spans="1:15" customFormat="1" x14ac:dyDescent="0.2">
      <c r="A2204">
        <v>4</v>
      </c>
      <c r="B2204">
        <v>2</v>
      </c>
      <c r="C2204" s="1">
        <v>43378</v>
      </c>
      <c r="D2204" t="s">
        <v>7</v>
      </c>
      <c r="E2204" t="s">
        <v>9</v>
      </c>
      <c r="F2204">
        <v>1</v>
      </c>
      <c r="G2204">
        <v>4</v>
      </c>
      <c r="H2204">
        <v>30.85</v>
      </c>
      <c r="I2204" s="2">
        <v>37.299999999999997</v>
      </c>
      <c r="N2204" t="s">
        <v>25</v>
      </c>
    </row>
    <row r="2205" spans="1:15" customFormat="1" x14ac:dyDescent="0.2">
      <c r="A2205">
        <v>5</v>
      </c>
      <c r="B2205">
        <v>2</v>
      </c>
      <c r="C2205" s="1">
        <v>43378</v>
      </c>
      <c r="D2205" t="s">
        <v>7</v>
      </c>
      <c r="E2205" t="s">
        <v>9</v>
      </c>
      <c r="F2205">
        <v>1</v>
      </c>
      <c r="G2205">
        <v>5</v>
      </c>
      <c r="H2205">
        <v>21.34</v>
      </c>
      <c r="I2205" s="2">
        <v>37.4</v>
      </c>
      <c r="N2205" t="s">
        <v>25</v>
      </c>
    </row>
    <row r="2206" spans="1:15" customFormat="1" x14ac:dyDescent="0.2">
      <c r="A2206">
        <v>11</v>
      </c>
      <c r="B2206">
        <v>2</v>
      </c>
      <c r="C2206" s="1">
        <v>43378</v>
      </c>
      <c r="D2206" t="s">
        <v>7</v>
      </c>
      <c r="E2206" t="s">
        <v>9</v>
      </c>
      <c r="F2206">
        <v>3</v>
      </c>
      <c r="G2206">
        <v>1</v>
      </c>
      <c r="H2206">
        <v>20.28</v>
      </c>
      <c r="I2206" s="2">
        <v>37.4</v>
      </c>
      <c r="N2206" t="s">
        <v>25</v>
      </c>
    </row>
    <row r="2207" spans="1:15" customFormat="1" x14ac:dyDescent="0.2">
      <c r="A2207">
        <v>12</v>
      </c>
      <c r="B2207">
        <v>2</v>
      </c>
      <c r="C2207" s="1">
        <v>43378</v>
      </c>
      <c r="D2207" t="s">
        <v>7</v>
      </c>
      <c r="E2207" t="s">
        <v>9</v>
      </c>
      <c r="F2207">
        <v>3</v>
      </c>
      <c r="G2207">
        <v>2</v>
      </c>
      <c r="H2207">
        <v>22.64</v>
      </c>
      <c r="I2207" s="2">
        <v>37.799999999999997</v>
      </c>
      <c r="N2207" t="s">
        <v>25</v>
      </c>
    </row>
    <row r="2208" spans="1:15" customFormat="1" x14ac:dyDescent="0.2">
      <c r="A2208">
        <v>13</v>
      </c>
      <c r="B2208">
        <v>2</v>
      </c>
      <c r="C2208" s="1">
        <v>43378</v>
      </c>
      <c r="D2208" t="s">
        <v>7</v>
      </c>
      <c r="E2208" t="s">
        <v>9</v>
      </c>
      <c r="F2208">
        <v>3</v>
      </c>
      <c r="G2208">
        <v>3</v>
      </c>
      <c r="H2208">
        <v>32</v>
      </c>
      <c r="I2208" s="2">
        <v>37.1</v>
      </c>
      <c r="N2208" t="s">
        <v>25</v>
      </c>
    </row>
    <row r="2209" spans="1:14" customFormat="1" x14ac:dyDescent="0.2">
      <c r="A2209">
        <v>9</v>
      </c>
      <c r="B2209">
        <v>2</v>
      </c>
      <c r="C2209" s="1">
        <v>43378</v>
      </c>
      <c r="D2209" t="s">
        <v>7</v>
      </c>
      <c r="E2209" t="s">
        <v>9</v>
      </c>
      <c r="F2209">
        <v>2</v>
      </c>
      <c r="G2209">
        <v>4</v>
      </c>
      <c r="H2209">
        <v>22.25</v>
      </c>
      <c r="I2209" s="2">
        <v>38.1</v>
      </c>
      <c r="N2209" t="s">
        <v>25</v>
      </c>
    </row>
    <row r="2210" spans="1:14" customFormat="1" x14ac:dyDescent="0.2">
      <c r="A2210">
        <v>15</v>
      </c>
      <c r="B2210">
        <v>2</v>
      </c>
      <c r="C2210" s="1">
        <v>43378</v>
      </c>
      <c r="D2210" t="s">
        <v>7</v>
      </c>
      <c r="E2210" t="s">
        <v>9</v>
      </c>
      <c r="F2210">
        <v>3</v>
      </c>
      <c r="G2210">
        <v>5</v>
      </c>
      <c r="H2210">
        <v>22.89</v>
      </c>
      <c r="I2210" s="2">
        <v>37.4</v>
      </c>
      <c r="N2210" t="s">
        <v>25</v>
      </c>
    </row>
    <row r="2211" spans="1:14" customFormat="1" x14ac:dyDescent="0.2">
      <c r="A2211">
        <v>16</v>
      </c>
      <c r="B2211">
        <v>2</v>
      </c>
      <c r="C2211" s="1">
        <v>43378</v>
      </c>
      <c r="D2211" t="s">
        <v>7</v>
      </c>
      <c r="E2211" t="s">
        <v>9</v>
      </c>
      <c r="F2211">
        <v>4</v>
      </c>
      <c r="G2211">
        <v>1</v>
      </c>
      <c r="H2211" s="3">
        <v>29.06</v>
      </c>
      <c r="I2211" s="2">
        <v>37.4</v>
      </c>
      <c r="N2211" t="s">
        <v>25</v>
      </c>
    </row>
    <row r="2212" spans="1:14" customFormat="1" x14ac:dyDescent="0.2">
      <c r="A2212">
        <v>17</v>
      </c>
      <c r="B2212">
        <v>2</v>
      </c>
      <c r="C2212" s="1">
        <v>43378</v>
      </c>
      <c r="D2212" t="s">
        <v>7</v>
      </c>
      <c r="E2212" t="s">
        <v>9</v>
      </c>
      <c r="F2212">
        <v>4</v>
      </c>
      <c r="G2212">
        <v>2</v>
      </c>
      <c r="H2212">
        <v>27.52</v>
      </c>
      <c r="I2212" s="2">
        <v>37.299999999999997</v>
      </c>
      <c r="N2212" t="s">
        <v>25</v>
      </c>
    </row>
    <row r="2213" spans="1:14" customFormat="1" x14ac:dyDescent="0.2">
      <c r="A2213">
        <v>18</v>
      </c>
      <c r="B2213">
        <v>2</v>
      </c>
      <c r="C2213" s="1">
        <v>43378</v>
      </c>
      <c r="D2213" t="s">
        <v>7</v>
      </c>
      <c r="E2213" t="s">
        <v>9</v>
      </c>
      <c r="F2213">
        <v>4</v>
      </c>
      <c r="G2213">
        <v>3</v>
      </c>
      <c r="H2213">
        <v>25.38</v>
      </c>
      <c r="I2213" s="2">
        <v>36.799999999999997</v>
      </c>
      <c r="N2213" t="s">
        <v>25</v>
      </c>
    </row>
    <row r="2214" spans="1:14" customFormat="1" x14ac:dyDescent="0.2">
      <c r="A2214">
        <v>19</v>
      </c>
      <c r="B2214">
        <v>2</v>
      </c>
      <c r="C2214" s="1">
        <v>43378</v>
      </c>
      <c r="D2214" t="s">
        <v>7</v>
      </c>
      <c r="E2214" t="s">
        <v>9</v>
      </c>
      <c r="F2214">
        <v>4</v>
      </c>
      <c r="G2214">
        <v>4</v>
      </c>
      <c r="H2214">
        <v>25.84</v>
      </c>
      <c r="I2214" s="2">
        <v>37.1</v>
      </c>
      <c r="N2214" t="s">
        <v>25</v>
      </c>
    </row>
    <row r="2215" spans="1:14" customFormat="1" x14ac:dyDescent="0.2">
      <c r="A2215">
        <v>10</v>
      </c>
      <c r="B2215">
        <v>2</v>
      </c>
      <c r="C2215" s="1">
        <v>43378</v>
      </c>
      <c r="D2215" t="s">
        <v>7</v>
      </c>
      <c r="E2215" t="s">
        <v>9</v>
      </c>
      <c r="F2215">
        <v>2</v>
      </c>
      <c r="G2215">
        <v>5</v>
      </c>
      <c r="H2215">
        <v>34.58</v>
      </c>
      <c r="I2215" s="2">
        <v>37.5</v>
      </c>
      <c r="N2215" t="s">
        <v>25</v>
      </c>
    </row>
    <row r="2216" spans="1:14" customFormat="1" x14ac:dyDescent="0.2">
      <c r="A2216">
        <v>26</v>
      </c>
      <c r="B2216">
        <v>2</v>
      </c>
      <c r="C2216" s="1">
        <v>43378</v>
      </c>
      <c r="D2216" t="s">
        <v>7</v>
      </c>
      <c r="E2216" t="s">
        <v>8</v>
      </c>
      <c r="F2216">
        <v>2</v>
      </c>
      <c r="G2216">
        <v>1</v>
      </c>
      <c r="H2216">
        <v>25.47</v>
      </c>
      <c r="I2216" s="2">
        <v>37.200000000000003</v>
      </c>
      <c r="N2216" t="s">
        <v>25</v>
      </c>
    </row>
    <row r="2217" spans="1:14" customFormat="1" x14ac:dyDescent="0.2">
      <c r="A2217">
        <v>22</v>
      </c>
      <c r="B2217">
        <v>2</v>
      </c>
      <c r="C2217" s="1">
        <v>43378</v>
      </c>
      <c r="D2217" t="s">
        <v>7</v>
      </c>
      <c r="E2217" t="s">
        <v>8</v>
      </c>
      <c r="F2217">
        <v>1</v>
      </c>
      <c r="G2217">
        <v>2</v>
      </c>
      <c r="H2217">
        <v>20.54</v>
      </c>
      <c r="I2217" s="2">
        <v>36</v>
      </c>
      <c r="N2217" t="s">
        <v>25</v>
      </c>
    </row>
    <row r="2218" spans="1:14" customFormat="1" x14ac:dyDescent="0.2">
      <c r="A2218">
        <v>28</v>
      </c>
      <c r="B2218">
        <v>2</v>
      </c>
      <c r="C2218" s="1">
        <v>43378</v>
      </c>
      <c r="D2218" t="s">
        <v>7</v>
      </c>
      <c r="E2218" t="s">
        <v>8</v>
      </c>
      <c r="F2218">
        <v>2</v>
      </c>
      <c r="G2218">
        <v>3</v>
      </c>
      <c r="H2218">
        <v>20.18</v>
      </c>
      <c r="I2218" s="2">
        <v>36.9</v>
      </c>
      <c r="N2218" t="s">
        <v>25</v>
      </c>
    </row>
    <row r="2219" spans="1:14" customFormat="1" x14ac:dyDescent="0.2">
      <c r="A2219">
        <v>24</v>
      </c>
      <c r="B2219">
        <v>2</v>
      </c>
      <c r="C2219" s="1">
        <v>43378</v>
      </c>
      <c r="D2219" t="s">
        <v>7</v>
      </c>
      <c r="E2219" t="s">
        <v>8</v>
      </c>
      <c r="F2219">
        <v>1</v>
      </c>
      <c r="G2219">
        <v>4</v>
      </c>
      <c r="H2219">
        <v>21.88</v>
      </c>
      <c r="I2219" s="2">
        <v>36.1</v>
      </c>
      <c r="N2219" t="s">
        <v>25</v>
      </c>
    </row>
    <row r="2220" spans="1:14" customFormat="1" x14ac:dyDescent="0.2">
      <c r="A2220">
        <v>30</v>
      </c>
      <c r="B2220">
        <v>2</v>
      </c>
      <c r="C2220" s="1">
        <v>43378</v>
      </c>
      <c r="D2220" t="s">
        <v>7</v>
      </c>
      <c r="E2220" t="s">
        <v>8</v>
      </c>
      <c r="F2220">
        <v>2</v>
      </c>
      <c r="G2220">
        <v>5</v>
      </c>
      <c r="H2220">
        <v>21.39</v>
      </c>
      <c r="I2220" s="2">
        <v>36.1</v>
      </c>
      <c r="N2220" t="s">
        <v>25</v>
      </c>
    </row>
    <row r="2221" spans="1:14" customFormat="1" x14ac:dyDescent="0.2">
      <c r="A2221">
        <v>1</v>
      </c>
      <c r="B2221">
        <v>3</v>
      </c>
      <c r="C2221" s="1">
        <v>43378</v>
      </c>
      <c r="D2221" t="s">
        <v>7</v>
      </c>
      <c r="E2221" t="s">
        <v>9</v>
      </c>
      <c r="F2221">
        <v>1</v>
      </c>
      <c r="G2221">
        <v>1</v>
      </c>
      <c r="H2221">
        <v>26.61</v>
      </c>
      <c r="I2221" s="2">
        <v>37.299999999999997</v>
      </c>
      <c r="N2221" t="s">
        <v>25</v>
      </c>
    </row>
    <row r="2222" spans="1:14" customFormat="1" x14ac:dyDescent="0.2">
      <c r="A2222">
        <v>2</v>
      </c>
      <c r="B2222">
        <v>3</v>
      </c>
      <c r="C2222" s="1">
        <v>43378</v>
      </c>
      <c r="D2222" t="s">
        <v>7</v>
      </c>
      <c r="E2222" t="s">
        <v>9</v>
      </c>
      <c r="F2222">
        <v>1</v>
      </c>
      <c r="G2222">
        <v>2</v>
      </c>
      <c r="H2222">
        <v>21.2</v>
      </c>
      <c r="I2222" s="2">
        <v>37.9</v>
      </c>
      <c r="N2222" t="s">
        <v>25</v>
      </c>
    </row>
    <row r="2223" spans="1:14" customFormat="1" x14ac:dyDescent="0.2">
      <c r="A2223">
        <v>3</v>
      </c>
      <c r="B2223">
        <v>3</v>
      </c>
      <c r="C2223" s="1">
        <v>43378</v>
      </c>
      <c r="D2223" t="s">
        <v>7</v>
      </c>
      <c r="E2223" t="s">
        <v>9</v>
      </c>
      <c r="F2223">
        <v>1</v>
      </c>
      <c r="G2223">
        <v>3</v>
      </c>
      <c r="H2223">
        <v>23.1</v>
      </c>
      <c r="I2223" s="2">
        <v>37</v>
      </c>
      <c r="N2223" t="s">
        <v>25</v>
      </c>
    </row>
    <row r="2224" spans="1:14" customFormat="1" x14ac:dyDescent="0.2">
      <c r="A2224">
        <v>4</v>
      </c>
      <c r="B2224">
        <v>3</v>
      </c>
      <c r="C2224" s="1">
        <v>43378</v>
      </c>
      <c r="D2224" t="s">
        <v>7</v>
      </c>
      <c r="E2224" t="s">
        <v>9</v>
      </c>
      <c r="F2224">
        <v>1</v>
      </c>
      <c r="G2224">
        <v>4</v>
      </c>
      <c r="H2224">
        <v>23.51</v>
      </c>
      <c r="I2224" s="2">
        <v>37.6</v>
      </c>
      <c r="N2224" t="s">
        <v>25</v>
      </c>
    </row>
    <row r="2225" spans="1:14" customFormat="1" x14ac:dyDescent="0.2">
      <c r="A2225">
        <v>5</v>
      </c>
      <c r="B2225">
        <v>3</v>
      </c>
      <c r="C2225" s="1">
        <v>43378</v>
      </c>
      <c r="D2225" t="s">
        <v>7</v>
      </c>
      <c r="E2225" t="s">
        <v>9</v>
      </c>
      <c r="F2225">
        <v>1</v>
      </c>
      <c r="G2225">
        <v>5</v>
      </c>
      <c r="H2225">
        <v>26.5</v>
      </c>
      <c r="I2225" s="2">
        <v>37.299999999999997</v>
      </c>
      <c r="N2225" t="s">
        <v>25</v>
      </c>
    </row>
    <row r="2226" spans="1:14" customFormat="1" x14ac:dyDescent="0.2">
      <c r="A2226">
        <v>6</v>
      </c>
      <c r="B2226">
        <v>3</v>
      </c>
      <c r="C2226" s="1">
        <v>43378</v>
      </c>
      <c r="D2226" t="s">
        <v>7</v>
      </c>
      <c r="E2226" t="s">
        <v>9</v>
      </c>
      <c r="F2226">
        <v>2</v>
      </c>
      <c r="G2226">
        <v>1</v>
      </c>
      <c r="H2226">
        <v>20.96</v>
      </c>
      <c r="I2226" s="2">
        <v>37.5</v>
      </c>
      <c r="N2226" t="s">
        <v>25</v>
      </c>
    </row>
    <row r="2227" spans="1:14" customFormat="1" x14ac:dyDescent="0.2">
      <c r="A2227">
        <v>7</v>
      </c>
      <c r="B2227">
        <v>3</v>
      </c>
      <c r="C2227" s="1">
        <v>43378</v>
      </c>
      <c r="D2227" t="s">
        <v>7</v>
      </c>
      <c r="E2227" t="s">
        <v>9</v>
      </c>
      <c r="F2227">
        <v>2</v>
      </c>
      <c r="G2227">
        <v>2</v>
      </c>
      <c r="H2227">
        <v>23.33</v>
      </c>
      <c r="I2227" s="2">
        <v>36.5</v>
      </c>
      <c r="N2227" t="s">
        <v>25</v>
      </c>
    </row>
    <row r="2228" spans="1:14" customFormat="1" x14ac:dyDescent="0.2">
      <c r="A2228">
        <v>8</v>
      </c>
      <c r="B2228">
        <v>3</v>
      </c>
      <c r="C2228" s="1">
        <v>43378</v>
      </c>
      <c r="D2228" t="s">
        <v>7</v>
      </c>
      <c r="E2228" t="s">
        <v>9</v>
      </c>
      <c r="F2228">
        <v>2</v>
      </c>
      <c r="G2228">
        <v>3</v>
      </c>
      <c r="H2228">
        <v>22.44</v>
      </c>
      <c r="I2228" s="2">
        <v>36.799999999999997</v>
      </c>
      <c r="N2228" t="s">
        <v>25</v>
      </c>
    </row>
    <row r="2229" spans="1:14" customFormat="1" x14ac:dyDescent="0.2">
      <c r="A2229">
        <v>9</v>
      </c>
      <c r="B2229">
        <v>3</v>
      </c>
      <c r="C2229" s="1">
        <v>43378</v>
      </c>
      <c r="D2229" t="s">
        <v>7</v>
      </c>
      <c r="E2229" t="s">
        <v>9</v>
      </c>
      <c r="F2229">
        <v>2</v>
      </c>
      <c r="G2229">
        <v>4</v>
      </c>
      <c r="H2229">
        <v>22.13</v>
      </c>
      <c r="I2229" s="2">
        <v>37.6</v>
      </c>
      <c r="N2229" t="s">
        <v>25</v>
      </c>
    </row>
    <row r="2230" spans="1:14" customFormat="1" x14ac:dyDescent="0.2">
      <c r="A2230">
        <v>10</v>
      </c>
      <c r="B2230">
        <v>3</v>
      </c>
      <c r="C2230" s="1">
        <v>43378</v>
      </c>
      <c r="D2230" t="s">
        <v>7</v>
      </c>
      <c r="E2230" t="s">
        <v>9</v>
      </c>
      <c r="F2230">
        <v>2</v>
      </c>
      <c r="G2230">
        <v>5</v>
      </c>
      <c r="H2230">
        <v>25.84</v>
      </c>
      <c r="I2230" s="2">
        <v>36.5</v>
      </c>
      <c r="N2230" t="s">
        <v>25</v>
      </c>
    </row>
    <row r="2231" spans="1:14" customFormat="1" x14ac:dyDescent="0.2">
      <c r="A2231">
        <v>11</v>
      </c>
      <c r="B2231">
        <v>3</v>
      </c>
      <c r="C2231" s="1">
        <v>43378</v>
      </c>
      <c r="D2231" t="s">
        <v>7</v>
      </c>
      <c r="E2231" t="s">
        <v>9</v>
      </c>
      <c r="F2231">
        <v>3</v>
      </c>
      <c r="G2231">
        <v>1</v>
      </c>
      <c r="H2231">
        <v>21.23</v>
      </c>
      <c r="I2231" s="2">
        <v>38.200000000000003</v>
      </c>
      <c r="N2231" t="s">
        <v>25</v>
      </c>
    </row>
    <row r="2232" spans="1:14" customFormat="1" x14ac:dyDescent="0.2">
      <c r="A2232">
        <v>12</v>
      </c>
      <c r="B2232">
        <v>3</v>
      </c>
      <c r="C2232" s="1">
        <v>43378</v>
      </c>
      <c r="D2232" t="s">
        <v>7</v>
      </c>
      <c r="E2232" t="s">
        <v>9</v>
      </c>
      <c r="F2232">
        <v>3</v>
      </c>
      <c r="G2232">
        <v>2</v>
      </c>
      <c r="H2232">
        <v>23.13</v>
      </c>
      <c r="I2232" s="2">
        <v>37.9</v>
      </c>
      <c r="N2232" t="s">
        <v>25</v>
      </c>
    </row>
    <row r="2233" spans="1:14" customFormat="1" x14ac:dyDescent="0.2">
      <c r="A2233">
        <v>13</v>
      </c>
      <c r="B2233">
        <v>3</v>
      </c>
      <c r="C2233" s="1">
        <v>43378</v>
      </c>
      <c r="D2233" t="s">
        <v>7</v>
      </c>
      <c r="E2233" t="s">
        <v>9</v>
      </c>
      <c r="F2233">
        <v>3</v>
      </c>
      <c r="G2233">
        <v>3</v>
      </c>
      <c r="H2233">
        <v>30.66</v>
      </c>
      <c r="I2233" s="2">
        <v>36.200000000000003</v>
      </c>
      <c r="N2233" t="s">
        <v>25</v>
      </c>
    </row>
    <row r="2234" spans="1:14" customFormat="1" x14ac:dyDescent="0.2">
      <c r="A2234">
        <v>14</v>
      </c>
      <c r="B2234">
        <v>3</v>
      </c>
      <c r="C2234" s="1">
        <v>43378</v>
      </c>
      <c r="D2234" t="s">
        <v>7</v>
      </c>
      <c r="E2234" t="s">
        <v>9</v>
      </c>
      <c r="F2234">
        <v>3</v>
      </c>
      <c r="G2234">
        <v>4</v>
      </c>
      <c r="H2234">
        <v>24.7</v>
      </c>
      <c r="I2234" s="2">
        <v>37.6</v>
      </c>
      <c r="N2234" t="s">
        <v>25</v>
      </c>
    </row>
    <row r="2235" spans="1:14" customFormat="1" x14ac:dyDescent="0.2">
      <c r="A2235">
        <v>15</v>
      </c>
      <c r="B2235">
        <v>3</v>
      </c>
      <c r="C2235" s="1">
        <v>43378</v>
      </c>
      <c r="D2235" t="s">
        <v>7</v>
      </c>
      <c r="E2235" t="s">
        <v>9</v>
      </c>
      <c r="F2235">
        <v>3</v>
      </c>
      <c r="G2235">
        <v>5</v>
      </c>
      <c r="H2235">
        <v>21.23</v>
      </c>
      <c r="I2235" s="2">
        <v>37.4</v>
      </c>
      <c r="N2235" t="s">
        <v>25</v>
      </c>
    </row>
    <row r="2236" spans="1:14" customFormat="1" x14ac:dyDescent="0.2">
      <c r="A2236">
        <v>16</v>
      </c>
      <c r="B2236">
        <v>3</v>
      </c>
      <c r="C2236" s="1">
        <v>43378</v>
      </c>
      <c r="D2236" t="s">
        <v>7</v>
      </c>
      <c r="E2236" t="s">
        <v>9</v>
      </c>
      <c r="F2236">
        <v>4</v>
      </c>
      <c r="G2236">
        <v>1</v>
      </c>
      <c r="H2236">
        <v>23.34</v>
      </c>
      <c r="I2236" s="2">
        <v>37.4</v>
      </c>
      <c r="N2236" t="s">
        <v>25</v>
      </c>
    </row>
    <row r="2237" spans="1:14" customFormat="1" x14ac:dyDescent="0.2">
      <c r="A2237">
        <v>17</v>
      </c>
      <c r="B2237">
        <v>3</v>
      </c>
      <c r="C2237" s="1">
        <v>43378</v>
      </c>
      <c r="D2237" t="s">
        <v>7</v>
      </c>
      <c r="E2237" t="s">
        <v>9</v>
      </c>
      <c r="F2237">
        <v>4</v>
      </c>
      <c r="G2237">
        <v>2</v>
      </c>
      <c r="H2237">
        <v>19.59</v>
      </c>
      <c r="I2237" s="2">
        <v>37.200000000000003</v>
      </c>
      <c r="N2237" t="s">
        <v>25</v>
      </c>
    </row>
    <row r="2238" spans="1:14" customFormat="1" x14ac:dyDescent="0.2">
      <c r="A2238">
        <v>18</v>
      </c>
      <c r="B2238">
        <v>3</v>
      </c>
      <c r="C2238" s="1">
        <v>43378</v>
      </c>
      <c r="D2238" t="s">
        <v>7</v>
      </c>
      <c r="E2238" t="s">
        <v>9</v>
      </c>
      <c r="F2238">
        <v>4</v>
      </c>
      <c r="G2238">
        <v>3</v>
      </c>
      <c r="H2238">
        <v>20.68</v>
      </c>
      <c r="I2238" s="2">
        <v>37.299999999999997</v>
      </c>
      <c r="N2238" t="s">
        <v>25</v>
      </c>
    </row>
    <row r="2239" spans="1:14" customFormat="1" x14ac:dyDescent="0.2">
      <c r="A2239">
        <v>19</v>
      </c>
      <c r="B2239">
        <v>3</v>
      </c>
      <c r="C2239" s="1">
        <v>43378</v>
      </c>
      <c r="D2239" t="s">
        <v>7</v>
      </c>
      <c r="E2239" t="s">
        <v>9</v>
      </c>
      <c r="F2239">
        <v>4</v>
      </c>
      <c r="G2239">
        <v>4</v>
      </c>
      <c r="H2239">
        <v>21.76</v>
      </c>
      <c r="I2239" s="2">
        <v>37.6</v>
      </c>
      <c r="N2239" t="s">
        <v>25</v>
      </c>
    </row>
    <row r="2240" spans="1:14" customFormat="1" x14ac:dyDescent="0.2">
      <c r="A2240">
        <v>20</v>
      </c>
      <c r="B2240">
        <v>3</v>
      </c>
      <c r="C2240" s="1">
        <v>43378</v>
      </c>
      <c r="D2240" t="s">
        <v>7</v>
      </c>
      <c r="E2240" t="s">
        <v>9</v>
      </c>
      <c r="F2240">
        <v>4</v>
      </c>
      <c r="G2240">
        <v>5</v>
      </c>
      <c r="H2240">
        <v>22.06</v>
      </c>
      <c r="I2240" s="2">
        <v>37.299999999999997</v>
      </c>
      <c r="N2240" t="s">
        <v>25</v>
      </c>
    </row>
    <row r="2241" spans="1:14" customFormat="1" x14ac:dyDescent="0.2">
      <c r="A2241">
        <v>21</v>
      </c>
      <c r="B2241">
        <v>3</v>
      </c>
      <c r="C2241" s="1">
        <v>43378</v>
      </c>
      <c r="D2241" t="s">
        <v>7</v>
      </c>
      <c r="E2241" t="s">
        <v>8</v>
      </c>
      <c r="F2241">
        <v>1</v>
      </c>
      <c r="G2241">
        <v>1</v>
      </c>
      <c r="H2241">
        <v>22.09</v>
      </c>
      <c r="I2241" s="2">
        <v>36.200000000000003</v>
      </c>
      <c r="N2241" t="s">
        <v>25</v>
      </c>
    </row>
    <row r="2242" spans="1:14" customFormat="1" x14ac:dyDescent="0.2">
      <c r="A2242">
        <v>22</v>
      </c>
      <c r="B2242">
        <v>3</v>
      </c>
      <c r="C2242" s="1">
        <v>43378</v>
      </c>
      <c r="D2242" t="s">
        <v>7</v>
      </c>
      <c r="E2242" t="s">
        <v>8</v>
      </c>
      <c r="F2242">
        <v>1</v>
      </c>
      <c r="G2242">
        <v>2</v>
      </c>
      <c r="H2242">
        <v>19.29</v>
      </c>
      <c r="I2242" s="2">
        <v>37.1</v>
      </c>
      <c r="N2242" t="s">
        <v>25</v>
      </c>
    </row>
    <row r="2243" spans="1:14" customFormat="1" x14ac:dyDescent="0.2">
      <c r="A2243">
        <v>23</v>
      </c>
      <c r="B2243">
        <v>3</v>
      </c>
      <c r="C2243" s="1">
        <v>43378</v>
      </c>
      <c r="D2243" t="s">
        <v>7</v>
      </c>
      <c r="E2243" t="s">
        <v>8</v>
      </c>
      <c r="F2243">
        <v>1</v>
      </c>
      <c r="G2243">
        <v>3</v>
      </c>
      <c r="H2243">
        <v>21.53</v>
      </c>
      <c r="I2243" s="2">
        <v>37.700000000000003</v>
      </c>
      <c r="N2243" t="s">
        <v>25</v>
      </c>
    </row>
    <row r="2244" spans="1:14" customFormat="1" x14ac:dyDescent="0.2">
      <c r="A2244">
        <v>24</v>
      </c>
      <c r="B2244">
        <v>3</v>
      </c>
      <c r="C2244" s="1">
        <v>43378</v>
      </c>
      <c r="D2244" t="s">
        <v>7</v>
      </c>
      <c r="E2244" t="s">
        <v>8</v>
      </c>
      <c r="F2244">
        <v>1</v>
      </c>
      <c r="G2244">
        <v>4</v>
      </c>
      <c r="H2244">
        <v>20.98</v>
      </c>
      <c r="I2244" s="2">
        <v>37.200000000000003</v>
      </c>
      <c r="N2244" t="s">
        <v>25</v>
      </c>
    </row>
    <row r="2245" spans="1:14" customFormat="1" x14ac:dyDescent="0.2">
      <c r="A2245">
        <v>25</v>
      </c>
      <c r="B2245">
        <v>3</v>
      </c>
      <c r="C2245" s="1">
        <v>43378</v>
      </c>
      <c r="D2245" t="s">
        <v>7</v>
      </c>
      <c r="E2245" t="s">
        <v>8</v>
      </c>
      <c r="F2245">
        <v>1</v>
      </c>
      <c r="G2245">
        <v>5</v>
      </c>
      <c r="H2245">
        <v>23.42</v>
      </c>
      <c r="I2245" s="2">
        <v>37.4</v>
      </c>
      <c r="N2245" t="s">
        <v>25</v>
      </c>
    </row>
    <row r="2246" spans="1:14" customFormat="1" x14ac:dyDescent="0.2">
      <c r="A2246">
        <v>26</v>
      </c>
      <c r="B2246">
        <v>3</v>
      </c>
      <c r="C2246" s="1">
        <v>43378</v>
      </c>
      <c r="D2246" t="s">
        <v>7</v>
      </c>
      <c r="E2246" t="s">
        <v>8</v>
      </c>
      <c r="F2246">
        <v>2</v>
      </c>
      <c r="G2246">
        <v>1</v>
      </c>
      <c r="H2246">
        <v>22.88</v>
      </c>
      <c r="I2246" s="2">
        <v>36.700000000000003</v>
      </c>
      <c r="N2246" t="s">
        <v>25</v>
      </c>
    </row>
    <row r="2247" spans="1:14" customFormat="1" x14ac:dyDescent="0.2">
      <c r="A2247">
        <v>27</v>
      </c>
      <c r="B2247">
        <v>3</v>
      </c>
      <c r="C2247" s="1">
        <v>43378</v>
      </c>
      <c r="D2247" t="s">
        <v>7</v>
      </c>
      <c r="E2247" t="s">
        <v>8</v>
      </c>
      <c r="F2247">
        <v>2</v>
      </c>
      <c r="G2247">
        <v>2</v>
      </c>
      <c r="H2247">
        <v>21.34</v>
      </c>
      <c r="I2247" s="2">
        <v>36.4</v>
      </c>
      <c r="N2247" t="s">
        <v>25</v>
      </c>
    </row>
    <row r="2248" spans="1:14" customFormat="1" x14ac:dyDescent="0.2">
      <c r="A2248">
        <v>28</v>
      </c>
      <c r="B2248">
        <v>3</v>
      </c>
      <c r="C2248" s="1">
        <v>43378</v>
      </c>
      <c r="D2248" t="s">
        <v>7</v>
      </c>
      <c r="E2248" t="s">
        <v>8</v>
      </c>
      <c r="F2248">
        <v>2</v>
      </c>
      <c r="G2248">
        <v>3</v>
      </c>
      <c r="H2248">
        <v>23.14</v>
      </c>
      <c r="I2248" s="2">
        <v>36.6</v>
      </c>
      <c r="N2248" t="s">
        <v>25</v>
      </c>
    </row>
    <row r="2249" spans="1:14" customFormat="1" x14ac:dyDescent="0.2">
      <c r="A2249">
        <v>29</v>
      </c>
      <c r="B2249">
        <v>3</v>
      </c>
      <c r="C2249" s="1">
        <v>43378</v>
      </c>
      <c r="D2249" t="s">
        <v>7</v>
      </c>
      <c r="E2249" t="s">
        <v>8</v>
      </c>
      <c r="F2249">
        <v>2</v>
      </c>
      <c r="G2249">
        <v>4</v>
      </c>
      <c r="H2249">
        <v>20.88</v>
      </c>
      <c r="I2249" s="2">
        <v>37</v>
      </c>
      <c r="N2249" t="s">
        <v>25</v>
      </c>
    </row>
    <row r="2250" spans="1:14" customFormat="1" x14ac:dyDescent="0.2">
      <c r="A2250">
        <v>30</v>
      </c>
      <c r="B2250">
        <v>3</v>
      </c>
      <c r="C2250" s="1">
        <v>43378</v>
      </c>
      <c r="D2250" t="s">
        <v>7</v>
      </c>
      <c r="E2250" t="s">
        <v>8</v>
      </c>
      <c r="F2250">
        <v>2</v>
      </c>
      <c r="G2250">
        <v>5</v>
      </c>
      <c r="H2250">
        <v>21.62</v>
      </c>
      <c r="I2250" s="2">
        <v>37</v>
      </c>
      <c r="N2250" t="s">
        <v>25</v>
      </c>
    </row>
    <row r="2251" spans="1:14" customFormat="1" x14ac:dyDescent="0.2">
      <c r="A2251">
        <v>1</v>
      </c>
      <c r="B2251">
        <v>1</v>
      </c>
      <c r="C2251" s="1">
        <v>43377</v>
      </c>
      <c r="D2251" t="s">
        <v>6</v>
      </c>
      <c r="E2251" t="s">
        <v>9</v>
      </c>
      <c r="F2251">
        <v>1</v>
      </c>
      <c r="G2251">
        <v>1</v>
      </c>
      <c r="H2251">
        <v>40.869999999999997</v>
      </c>
      <c r="I2251" s="2">
        <v>35.9</v>
      </c>
      <c r="J2251" s="2">
        <v>210</v>
      </c>
      <c r="N2251" t="s">
        <v>28</v>
      </c>
    </row>
    <row r="2252" spans="1:14" customFormat="1" x14ac:dyDescent="0.2">
      <c r="A2252">
        <v>2</v>
      </c>
      <c r="B2252">
        <v>1</v>
      </c>
      <c r="C2252" s="1">
        <v>43377</v>
      </c>
      <c r="D2252" t="s">
        <v>6</v>
      </c>
      <c r="E2252" t="s">
        <v>9</v>
      </c>
      <c r="F2252">
        <v>2</v>
      </c>
      <c r="G2252">
        <v>1</v>
      </c>
      <c r="H2252">
        <v>36.19</v>
      </c>
      <c r="I2252" s="2">
        <v>35.799999999999997</v>
      </c>
      <c r="J2252" s="2">
        <v>194</v>
      </c>
      <c r="N2252" t="s">
        <v>28</v>
      </c>
    </row>
    <row r="2253" spans="1:14" customFormat="1" x14ac:dyDescent="0.2">
      <c r="A2253">
        <v>3</v>
      </c>
      <c r="B2253">
        <v>1</v>
      </c>
      <c r="C2253" s="1">
        <v>43377</v>
      </c>
      <c r="D2253" t="s">
        <v>6</v>
      </c>
      <c r="E2253" t="s">
        <v>9</v>
      </c>
      <c r="F2253">
        <v>3</v>
      </c>
      <c r="G2253">
        <v>1</v>
      </c>
      <c r="H2253">
        <v>40.22</v>
      </c>
      <c r="I2253" s="2">
        <v>36.5</v>
      </c>
      <c r="J2253" s="2">
        <v>240</v>
      </c>
      <c r="N2253" t="s">
        <v>28</v>
      </c>
    </row>
    <row r="2254" spans="1:14" customFormat="1" x14ac:dyDescent="0.2">
      <c r="A2254">
        <v>4</v>
      </c>
      <c r="B2254">
        <v>1</v>
      </c>
      <c r="C2254" s="1">
        <v>43377</v>
      </c>
      <c r="D2254" t="s">
        <v>6</v>
      </c>
      <c r="E2254" t="s">
        <v>9</v>
      </c>
      <c r="F2254">
        <v>4</v>
      </c>
      <c r="G2254">
        <v>1</v>
      </c>
      <c r="H2254">
        <v>40.479999999999997</v>
      </c>
      <c r="I2254" s="2">
        <v>36.4</v>
      </c>
      <c r="J2254" s="2">
        <v>203</v>
      </c>
      <c r="N2254" t="s">
        <v>28</v>
      </c>
    </row>
    <row r="2255" spans="1:14" customFormat="1" x14ac:dyDescent="0.2">
      <c r="A2255">
        <v>5</v>
      </c>
      <c r="B2255">
        <v>1</v>
      </c>
      <c r="C2255" s="1">
        <v>43377</v>
      </c>
      <c r="D2255" t="s">
        <v>6</v>
      </c>
      <c r="E2255" t="s">
        <v>9</v>
      </c>
      <c r="F2255">
        <v>5</v>
      </c>
      <c r="G2255">
        <v>1</v>
      </c>
      <c r="H2255">
        <v>42.6</v>
      </c>
      <c r="I2255" s="2">
        <v>36.799999999999997</v>
      </c>
      <c r="J2255" s="2">
        <v>217</v>
      </c>
      <c r="N2255" t="s">
        <v>28</v>
      </c>
    </row>
    <row r="2256" spans="1:14" customFormat="1" x14ac:dyDescent="0.2">
      <c r="A2256">
        <v>6</v>
      </c>
      <c r="B2256">
        <v>1</v>
      </c>
      <c r="C2256" s="1">
        <v>43377</v>
      </c>
      <c r="D2256" t="s">
        <v>6</v>
      </c>
      <c r="E2256" t="s">
        <v>9</v>
      </c>
      <c r="F2256">
        <v>6</v>
      </c>
      <c r="G2256">
        <v>1</v>
      </c>
      <c r="H2256">
        <v>39.81</v>
      </c>
      <c r="I2256" s="2">
        <v>36.1</v>
      </c>
      <c r="J2256" s="2">
        <v>222</v>
      </c>
      <c r="N2256" t="s">
        <v>28</v>
      </c>
    </row>
    <row r="2257" spans="1:14" customFormat="1" x14ac:dyDescent="0.2">
      <c r="A2257">
        <v>7</v>
      </c>
      <c r="B2257">
        <v>1</v>
      </c>
      <c r="C2257" s="1">
        <v>43377</v>
      </c>
      <c r="D2257" t="s">
        <v>6</v>
      </c>
      <c r="E2257" t="s">
        <v>9</v>
      </c>
      <c r="F2257">
        <v>7</v>
      </c>
      <c r="G2257">
        <v>1</v>
      </c>
      <c r="H2257">
        <v>38.79</v>
      </c>
      <c r="I2257" s="2">
        <v>36.799999999999997</v>
      </c>
      <c r="J2257" s="2">
        <v>218</v>
      </c>
      <c r="N2257" t="s">
        <v>28</v>
      </c>
    </row>
    <row r="2258" spans="1:14" customFormat="1" x14ac:dyDescent="0.2">
      <c r="A2258">
        <v>8</v>
      </c>
      <c r="B2258">
        <v>1</v>
      </c>
      <c r="C2258" s="1">
        <v>43377</v>
      </c>
      <c r="D2258" t="s">
        <v>6</v>
      </c>
      <c r="E2258" t="s">
        <v>9</v>
      </c>
      <c r="F2258">
        <v>8</v>
      </c>
      <c r="G2258">
        <v>1</v>
      </c>
      <c r="H2258">
        <v>29.08</v>
      </c>
      <c r="I2258" s="2">
        <v>36.299999999999997</v>
      </c>
      <c r="J2258" s="2">
        <v>203</v>
      </c>
      <c r="N2258" t="s">
        <v>28</v>
      </c>
    </row>
    <row r="2259" spans="1:14" customFormat="1" x14ac:dyDescent="0.2">
      <c r="A2259">
        <v>9</v>
      </c>
      <c r="B2259">
        <v>1</v>
      </c>
      <c r="C2259" s="1">
        <v>43377</v>
      </c>
      <c r="D2259" t="s">
        <v>6</v>
      </c>
      <c r="E2259" t="s">
        <v>8</v>
      </c>
      <c r="F2259">
        <v>1</v>
      </c>
      <c r="G2259">
        <v>1</v>
      </c>
      <c r="H2259">
        <v>30.74</v>
      </c>
      <c r="I2259" s="2">
        <v>35.799999999999997</v>
      </c>
      <c r="J2259" s="2">
        <v>135</v>
      </c>
      <c r="N2259" t="s">
        <v>28</v>
      </c>
    </row>
    <row r="2260" spans="1:14" customFormat="1" x14ac:dyDescent="0.2">
      <c r="A2260">
        <v>10</v>
      </c>
      <c r="B2260">
        <v>1</v>
      </c>
      <c r="C2260" s="1">
        <v>43377</v>
      </c>
      <c r="D2260" t="s">
        <v>6</v>
      </c>
      <c r="E2260" t="s">
        <v>8</v>
      </c>
      <c r="F2260">
        <v>2</v>
      </c>
      <c r="G2260">
        <v>1</v>
      </c>
      <c r="H2260">
        <v>28.49</v>
      </c>
      <c r="I2260" s="2">
        <v>35.799999999999997</v>
      </c>
      <c r="J2260" s="2">
        <v>157</v>
      </c>
      <c r="N2260" t="s">
        <v>28</v>
      </c>
    </row>
    <row r="2261" spans="1:14" customFormat="1" x14ac:dyDescent="0.2">
      <c r="A2261">
        <v>11</v>
      </c>
      <c r="B2261">
        <v>1</v>
      </c>
      <c r="C2261" s="1">
        <v>43377</v>
      </c>
      <c r="D2261" t="s">
        <v>6</v>
      </c>
      <c r="E2261" t="s">
        <v>8</v>
      </c>
      <c r="F2261">
        <v>3</v>
      </c>
      <c r="G2261">
        <v>1</v>
      </c>
      <c r="H2261">
        <v>30.55</v>
      </c>
      <c r="I2261" s="2">
        <v>35.799999999999997</v>
      </c>
      <c r="J2261" s="2">
        <v>163</v>
      </c>
      <c r="N2261" t="s">
        <v>28</v>
      </c>
    </row>
    <row r="2262" spans="1:14" customFormat="1" x14ac:dyDescent="0.2">
      <c r="A2262">
        <v>12</v>
      </c>
      <c r="B2262">
        <v>1</v>
      </c>
      <c r="C2262" s="1">
        <v>43377</v>
      </c>
      <c r="D2262" t="s">
        <v>6</v>
      </c>
      <c r="E2262" t="s">
        <v>8</v>
      </c>
      <c r="F2262">
        <v>4</v>
      </c>
      <c r="G2262">
        <v>1</v>
      </c>
      <c r="H2262">
        <v>20.66</v>
      </c>
      <c r="I2262" s="2">
        <v>36.299999999999997</v>
      </c>
      <c r="J2262" s="2">
        <v>150</v>
      </c>
      <c r="N2262" t="s">
        <v>28</v>
      </c>
    </row>
    <row r="2263" spans="1:14" customFormat="1" x14ac:dyDescent="0.2">
      <c r="A2263">
        <v>13</v>
      </c>
      <c r="B2263">
        <v>1</v>
      </c>
      <c r="C2263" s="1">
        <v>43377</v>
      </c>
      <c r="D2263" t="s">
        <v>6</v>
      </c>
      <c r="E2263" t="s">
        <v>8</v>
      </c>
      <c r="F2263">
        <v>5</v>
      </c>
      <c r="G2263">
        <v>1</v>
      </c>
      <c r="H2263">
        <v>31.28</v>
      </c>
      <c r="I2263" s="2">
        <v>37.299999999999997</v>
      </c>
      <c r="J2263" s="2">
        <v>160</v>
      </c>
      <c r="N2263" t="s">
        <v>28</v>
      </c>
    </row>
    <row r="2264" spans="1:14" customFormat="1" x14ac:dyDescent="0.2">
      <c r="A2264">
        <v>14</v>
      </c>
      <c r="B2264">
        <v>1</v>
      </c>
      <c r="C2264" s="1">
        <v>43377</v>
      </c>
      <c r="D2264" t="s">
        <v>6</v>
      </c>
      <c r="E2264" t="s">
        <v>8</v>
      </c>
      <c r="F2264">
        <v>6</v>
      </c>
      <c r="G2264">
        <v>1</v>
      </c>
      <c r="H2264">
        <v>28.31</v>
      </c>
      <c r="I2264" s="2">
        <v>36.700000000000003</v>
      </c>
      <c r="J2264" s="2">
        <v>178</v>
      </c>
      <c r="N2264" t="s">
        <v>28</v>
      </c>
    </row>
    <row r="2265" spans="1:14" customFormat="1" x14ac:dyDescent="0.2">
      <c r="A2265">
        <v>15</v>
      </c>
      <c r="B2265">
        <v>1</v>
      </c>
      <c r="C2265" s="1">
        <v>43377</v>
      </c>
      <c r="D2265" t="s">
        <v>6</v>
      </c>
      <c r="E2265" t="s">
        <v>8</v>
      </c>
      <c r="F2265">
        <v>7</v>
      </c>
      <c r="G2265">
        <v>1</v>
      </c>
      <c r="H2265">
        <v>31.34</v>
      </c>
      <c r="I2265" s="2">
        <v>36.200000000000003</v>
      </c>
      <c r="J2265" s="2">
        <v>156</v>
      </c>
      <c r="N2265" t="s">
        <v>28</v>
      </c>
    </row>
    <row r="2266" spans="1:14" customFormat="1" x14ac:dyDescent="0.2">
      <c r="A2266">
        <v>1</v>
      </c>
      <c r="B2266">
        <v>1</v>
      </c>
      <c r="C2266" s="1">
        <v>43378</v>
      </c>
      <c r="D2266" t="s">
        <v>7</v>
      </c>
      <c r="E2266" t="s">
        <v>9</v>
      </c>
      <c r="F2266">
        <v>1</v>
      </c>
      <c r="G2266">
        <v>1</v>
      </c>
      <c r="H2266">
        <v>27.65</v>
      </c>
      <c r="I2266" s="2">
        <v>36.5</v>
      </c>
      <c r="J2266" s="3"/>
      <c r="N2266" t="s">
        <v>28</v>
      </c>
    </row>
    <row r="2267" spans="1:14" customFormat="1" x14ac:dyDescent="0.2">
      <c r="A2267">
        <v>2</v>
      </c>
      <c r="B2267">
        <v>1</v>
      </c>
      <c r="C2267" s="1">
        <v>43378</v>
      </c>
      <c r="D2267" t="s">
        <v>7</v>
      </c>
      <c r="E2267" t="s">
        <v>9</v>
      </c>
      <c r="F2267">
        <v>2</v>
      </c>
      <c r="G2267">
        <v>1</v>
      </c>
      <c r="H2267">
        <v>32.76</v>
      </c>
      <c r="I2267" s="2">
        <v>36.6</v>
      </c>
      <c r="J2267" s="3"/>
      <c r="N2267" t="s">
        <v>28</v>
      </c>
    </row>
    <row r="2268" spans="1:14" customFormat="1" x14ac:dyDescent="0.2">
      <c r="A2268">
        <v>3</v>
      </c>
      <c r="B2268">
        <v>1</v>
      </c>
      <c r="C2268" s="1">
        <v>43378</v>
      </c>
      <c r="D2268" t="s">
        <v>7</v>
      </c>
      <c r="E2268" t="s">
        <v>9</v>
      </c>
      <c r="F2268">
        <v>3</v>
      </c>
      <c r="G2268">
        <v>1</v>
      </c>
      <c r="H2268">
        <v>30.5</v>
      </c>
      <c r="I2268" s="2">
        <v>36.4</v>
      </c>
      <c r="J2268" s="3"/>
      <c r="N2268" t="s">
        <v>28</v>
      </c>
    </row>
    <row r="2269" spans="1:14" customFormat="1" x14ac:dyDescent="0.2">
      <c r="A2269">
        <v>4</v>
      </c>
      <c r="B2269">
        <v>1</v>
      </c>
      <c r="C2269" s="1">
        <v>43378</v>
      </c>
      <c r="D2269" t="s">
        <v>7</v>
      </c>
      <c r="E2269" t="s">
        <v>9</v>
      </c>
      <c r="F2269">
        <v>4</v>
      </c>
      <c r="G2269">
        <v>1</v>
      </c>
      <c r="H2269">
        <v>28.31</v>
      </c>
      <c r="I2269" s="2">
        <v>36.6</v>
      </c>
      <c r="J2269" s="3"/>
      <c r="N2269" t="s">
        <v>28</v>
      </c>
    </row>
    <row r="2270" spans="1:14" customFormat="1" x14ac:dyDescent="0.2">
      <c r="A2270">
        <v>5</v>
      </c>
      <c r="B2270">
        <v>1</v>
      </c>
      <c r="C2270" s="1">
        <v>43378</v>
      </c>
      <c r="D2270" t="s">
        <v>7</v>
      </c>
      <c r="E2270" t="s">
        <v>9</v>
      </c>
      <c r="F2270">
        <v>5</v>
      </c>
      <c r="G2270">
        <v>1</v>
      </c>
      <c r="H2270">
        <v>26.38</v>
      </c>
      <c r="I2270" s="2">
        <v>36.4</v>
      </c>
      <c r="J2270" s="3"/>
      <c r="N2270" t="s">
        <v>28</v>
      </c>
    </row>
    <row r="2271" spans="1:14" customFormat="1" x14ac:dyDescent="0.2">
      <c r="A2271">
        <v>6</v>
      </c>
      <c r="B2271">
        <v>1</v>
      </c>
      <c r="C2271" s="1">
        <v>43378</v>
      </c>
      <c r="D2271" t="s">
        <v>7</v>
      </c>
      <c r="E2271" t="s">
        <v>9</v>
      </c>
      <c r="F2271">
        <v>6</v>
      </c>
      <c r="G2271">
        <v>1</v>
      </c>
      <c r="H2271">
        <v>33.840000000000003</v>
      </c>
      <c r="I2271" s="2">
        <v>36.6</v>
      </c>
      <c r="J2271" s="3"/>
      <c r="N2271" t="s">
        <v>28</v>
      </c>
    </row>
    <row r="2272" spans="1:14" customFormat="1" x14ac:dyDescent="0.2">
      <c r="A2272">
        <v>7</v>
      </c>
      <c r="B2272">
        <v>1</v>
      </c>
      <c r="C2272" s="1">
        <v>43378</v>
      </c>
      <c r="D2272" t="s">
        <v>7</v>
      </c>
      <c r="E2272" t="s">
        <v>9</v>
      </c>
      <c r="F2272">
        <v>7</v>
      </c>
      <c r="G2272">
        <v>1</v>
      </c>
      <c r="H2272">
        <v>25.84</v>
      </c>
      <c r="I2272" s="2">
        <v>36</v>
      </c>
      <c r="J2272" s="3"/>
      <c r="N2272" t="s">
        <v>28</v>
      </c>
    </row>
    <row r="2273" spans="1:14" customFormat="1" x14ac:dyDescent="0.2">
      <c r="A2273">
        <v>8</v>
      </c>
      <c r="B2273">
        <v>1</v>
      </c>
      <c r="C2273" s="1">
        <v>43378</v>
      </c>
      <c r="D2273" t="s">
        <v>7</v>
      </c>
      <c r="E2273" t="s">
        <v>9</v>
      </c>
      <c r="F2273">
        <v>8</v>
      </c>
      <c r="G2273">
        <v>1</v>
      </c>
      <c r="H2273">
        <v>33.71</v>
      </c>
      <c r="I2273" s="2">
        <v>36.6</v>
      </c>
      <c r="J2273" s="3"/>
      <c r="N2273" t="s">
        <v>28</v>
      </c>
    </row>
    <row r="2274" spans="1:14" customFormat="1" x14ac:dyDescent="0.2">
      <c r="A2274">
        <v>9</v>
      </c>
      <c r="B2274">
        <v>1</v>
      </c>
      <c r="C2274" s="1">
        <v>43378</v>
      </c>
      <c r="D2274" t="s">
        <v>7</v>
      </c>
      <c r="E2274" t="s">
        <v>8</v>
      </c>
      <c r="F2274">
        <v>1</v>
      </c>
      <c r="G2274">
        <v>1</v>
      </c>
      <c r="H2274">
        <v>25.68</v>
      </c>
      <c r="I2274" s="2">
        <v>35.4</v>
      </c>
      <c r="J2274" s="3"/>
      <c r="N2274" t="s">
        <v>28</v>
      </c>
    </row>
    <row r="2275" spans="1:14" customFormat="1" x14ac:dyDescent="0.2">
      <c r="A2275">
        <v>10</v>
      </c>
      <c r="B2275">
        <v>1</v>
      </c>
      <c r="C2275" s="1">
        <v>43378</v>
      </c>
      <c r="D2275" t="s">
        <v>7</v>
      </c>
      <c r="E2275" t="s">
        <v>8</v>
      </c>
      <c r="F2275">
        <v>2</v>
      </c>
      <c r="G2275">
        <v>1</v>
      </c>
      <c r="H2275">
        <v>23.89</v>
      </c>
      <c r="I2275" s="2">
        <v>35.6</v>
      </c>
      <c r="J2275" s="3"/>
      <c r="N2275" t="s">
        <v>28</v>
      </c>
    </row>
    <row r="2276" spans="1:14" customFormat="1" x14ac:dyDescent="0.2">
      <c r="A2276">
        <v>11</v>
      </c>
      <c r="B2276">
        <v>1</v>
      </c>
      <c r="C2276" s="1">
        <v>43378</v>
      </c>
      <c r="D2276" t="s">
        <v>7</v>
      </c>
      <c r="E2276" t="s">
        <v>8</v>
      </c>
      <c r="F2276">
        <v>3</v>
      </c>
      <c r="G2276">
        <v>1</v>
      </c>
      <c r="H2276">
        <v>26.84</v>
      </c>
      <c r="I2276" s="2">
        <v>35.9</v>
      </c>
      <c r="J2276" s="3"/>
      <c r="N2276" t="s">
        <v>28</v>
      </c>
    </row>
    <row r="2277" spans="1:14" customFormat="1" x14ac:dyDescent="0.2">
      <c r="A2277">
        <v>12</v>
      </c>
      <c r="B2277">
        <v>1</v>
      </c>
      <c r="C2277" s="1">
        <v>43378</v>
      </c>
      <c r="D2277" t="s">
        <v>7</v>
      </c>
      <c r="E2277" t="s">
        <v>8</v>
      </c>
      <c r="F2277">
        <v>4</v>
      </c>
      <c r="G2277">
        <v>1</v>
      </c>
      <c r="H2277">
        <v>28.39</v>
      </c>
      <c r="I2277" s="2">
        <v>36.4</v>
      </c>
      <c r="J2277" s="3"/>
      <c r="N2277" t="s">
        <v>28</v>
      </c>
    </row>
    <row r="2278" spans="1:14" customFormat="1" x14ac:dyDescent="0.2">
      <c r="A2278">
        <v>13</v>
      </c>
      <c r="B2278">
        <v>1</v>
      </c>
      <c r="C2278" s="1">
        <v>43378</v>
      </c>
      <c r="D2278" t="s">
        <v>7</v>
      </c>
      <c r="E2278" t="s">
        <v>8</v>
      </c>
      <c r="F2278">
        <v>5</v>
      </c>
      <c r="G2278">
        <v>1</v>
      </c>
      <c r="H2278">
        <v>24.66</v>
      </c>
      <c r="I2278" s="2">
        <v>35.6</v>
      </c>
      <c r="J2278" s="3"/>
      <c r="N2278" t="s">
        <v>28</v>
      </c>
    </row>
    <row r="2279" spans="1:14" customFormat="1" x14ac:dyDescent="0.2">
      <c r="A2279">
        <v>14</v>
      </c>
      <c r="B2279">
        <v>1</v>
      </c>
      <c r="C2279" s="1">
        <v>43378</v>
      </c>
      <c r="D2279" t="s">
        <v>7</v>
      </c>
      <c r="E2279" t="s">
        <v>8</v>
      </c>
      <c r="F2279">
        <v>6</v>
      </c>
      <c r="G2279">
        <v>1</v>
      </c>
      <c r="H2279">
        <v>27.42</v>
      </c>
      <c r="I2279" s="2">
        <v>36.200000000000003</v>
      </c>
      <c r="J2279" s="3"/>
      <c r="N2279" t="s">
        <v>28</v>
      </c>
    </row>
    <row r="2280" spans="1:14" customFormat="1" x14ac:dyDescent="0.2">
      <c r="A2280">
        <v>15</v>
      </c>
      <c r="B2280">
        <v>1</v>
      </c>
      <c r="C2280" s="1">
        <v>43378</v>
      </c>
      <c r="D2280" t="s">
        <v>7</v>
      </c>
      <c r="E2280" t="s">
        <v>8</v>
      </c>
      <c r="F2280">
        <v>7</v>
      </c>
      <c r="G2280">
        <v>1</v>
      </c>
      <c r="H2280">
        <v>24.38</v>
      </c>
      <c r="I2280" s="2">
        <v>35.799999999999997</v>
      </c>
      <c r="N2280" t="s">
        <v>28</v>
      </c>
    </row>
    <row r="2281" spans="1:14" customFormat="1" x14ac:dyDescent="0.2">
      <c r="A2281">
        <v>11</v>
      </c>
      <c r="B2281">
        <v>1</v>
      </c>
      <c r="C2281" s="1">
        <v>43384</v>
      </c>
      <c r="D2281" t="s">
        <v>6</v>
      </c>
      <c r="E2281" t="s">
        <v>9</v>
      </c>
      <c r="F2281">
        <v>3</v>
      </c>
      <c r="G2281">
        <v>1</v>
      </c>
      <c r="H2281">
        <v>35.590000000000003</v>
      </c>
      <c r="I2281" s="2">
        <v>36.700000000000003</v>
      </c>
      <c r="J2281" s="2">
        <v>168</v>
      </c>
      <c r="N2281" t="s">
        <v>25</v>
      </c>
    </row>
    <row r="2282" spans="1:14" customFormat="1" x14ac:dyDescent="0.2">
      <c r="A2282">
        <v>3</v>
      </c>
      <c r="B2282">
        <v>1</v>
      </c>
      <c r="C2282" s="1">
        <v>43384</v>
      </c>
      <c r="D2282" t="s">
        <v>6</v>
      </c>
      <c r="E2282" t="s">
        <v>9</v>
      </c>
      <c r="F2282">
        <v>1</v>
      </c>
      <c r="G2282">
        <v>2</v>
      </c>
      <c r="H2282">
        <v>46.11</v>
      </c>
      <c r="I2282" s="2">
        <v>36.6</v>
      </c>
      <c r="J2282" s="2">
        <v>164</v>
      </c>
      <c r="N2282" t="s">
        <v>25</v>
      </c>
    </row>
    <row r="2283" spans="1:14" customFormat="1" x14ac:dyDescent="0.2">
      <c r="A2283">
        <v>4</v>
      </c>
      <c r="B2283">
        <v>1</v>
      </c>
      <c r="C2283" s="1">
        <v>43384</v>
      </c>
      <c r="D2283" t="s">
        <v>6</v>
      </c>
      <c r="E2283" t="s">
        <v>9</v>
      </c>
      <c r="F2283">
        <v>1</v>
      </c>
      <c r="G2283">
        <v>3</v>
      </c>
      <c r="H2283">
        <v>40.380000000000003</v>
      </c>
      <c r="I2283" s="2">
        <v>36.5</v>
      </c>
      <c r="J2283" s="2">
        <v>185</v>
      </c>
      <c r="N2283" t="s">
        <v>25</v>
      </c>
    </row>
    <row r="2284" spans="1:14" customFormat="1" x14ac:dyDescent="0.2">
      <c r="A2284">
        <v>5</v>
      </c>
      <c r="B2284">
        <v>1</v>
      </c>
      <c r="C2284" s="1">
        <v>43384</v>
      </c>
      <c r="D2284" t="s">
        <v>6</v>
      </c>
      <c r="E2284" t="s">
        <v>9</v>
      </c>
      <c r="F2284">
        <v>1</v>
      </c>
      <c r="G2284">
        <v>4</v>
      </c>
      <c r="H2284">
        <v>39.86</v>
      </c>
      <c r="I2284" s="2">
        <v>36.299999999999997</v>
      </c>
      <c r="J2284" s="2">
        <v>156</v>
      </c>
      <c r="N2284" t="s">
        <v>25</v>
      </c>
    </row>
    <row r="2285" spans="1:14" customFormat="1" x14ac:dyDescent="0.2">
      <c r="A2285">
        <v>12</v>
      </c>
      <c r="B2285">
        <v>1</v>
      </c>
      <c r="C2285" s="1">
        <v>43384</v>
      </c>
      <c r="D2285" t="s">
        <v>6</v>
      </c>
      <c r="E2285" t="s">
        <v>9</v>
      </c>
      <c r="F2285">
        <v>3</v>
      </c>
      <c r="G2285">
        <v>2</v>
      </c>
      <c r="H2285">
        <v>42.45</v>
      </c>
      <c r="I2285" s="2">
        <v>36.4</v>
      </c>
      <c r="J2285" s="2">
        <v>167</v>
      </c>
      <c r="N2285" t="s">
        <v>25</v>
      </c>
    </row>
    <row r="2286" spans="1:14" customFormat="1" x14ac:dyDescent="0.2">
      <c r="A2286">
        <v>8</v>
      </c>
      <c r="B2286">
        <v>1</v>
      </c>
      <c r="C2286" s="1">
        <v>43384</v>
      </c>
      <c r="D2286" t="s">
        <v>6</v>
      </c>
      <c r="E2286" t="s">
        <v>9</v>
      </c>
      <c r="F2286">
        <v>2</v>
      </c>
      <c r="G2286">
        <v>3</v>
      </c>
      <c r="H2286">
        <v>47.83</v>
      </c>
      <c r="I2286" s="2">
        <v>36.5</v>
      </c>
      <c r="J2286" s="2">
        <v>151</v>
      </c>
      <c r="N2286" t="s">
        <v>25</v>
      </c>
    </row>
    <row r="2287" spans="1:14" customFormat="1" x14ac:dyDescent="0.2">
      <c r="A2287">
        <v>9</v>
      </c>
      <c r="B2287">
        <v>1</v>
      </c>
      <c r="C2287" s="1">
        <v>43384</v>
      </c>
      <c r="D2287" t="s">
        <v>6</v>
      </c>
      <c r="E2287" t="s">
        <v>9</v>
      </c>
      <c r="F2287">
        <v>2</v>
      </c>
      <c r="G2287">
        <v>4</v>
      </c>
      <c r="H2287">
        <v>45.97</v>
      </c>
      <c r="I2287" s="2">
        <v>36.4</v>
      </c>
      <c r="J2287" s="2">
        <v>145</v>
      </c>
      <c r="N2287" t="s">
        <v>25</v>
      </c>
    </row>
    <row r="2288" spans="1:14" customFormat="1" x14ac:dyDescent="0.2">
      <c r="A2288">
        <v>10</v>
      </c>
      <c r="B2288">
        <v>1</v>
      </c>
      <c r="C2288" s="1">
        <v>43384</v>
      </c>
      <c r="D2288" t="s">
        <v>6</v>
      </c>
      <c r="E2288" t="s">
        <v>9</v>
      </c>
      <c r="F2288">
        <v>2</v>
      </c>
      <c r="G2288">
        <v>5</v>
      </c>
      <c r="H2288">
        <v>38.68</v>
      </c>
      <c r="I2288" s="2">
        <v>36.700000000000003</v>
      </c>
      <c r="J2288" s="2">
        <v>178</v>
      </c>
      <c r="N2288" t="s">
        <v>25</v>
      </c>
    </row>
    <row r="2289" spans="1:14" customFormat="1" x14ac:dyDescent="0.2">
      <c r="A2289">
        <v>17</v>
      </c>
      <c r="B2289">
        <v>1</v>
      </c>
      <c r="C2289" s="1">
        <v>43384</v>
      </c>
      <c r="D2289" t="s">
        <v>6</v>
      </c>
      <c r="E2289" t="s">
        <v>8</v>
      </c>
      <c r="F2289">
        <v>1</v>
      </c>
      <c r="G2289">
        <v>2</v>
      </c>
      <c r="H2289">
        <v>32.520000000000003</v>
      </c>
      <c r="I2289" s="2">
        <v>36.9</v>
      </c>
      <c r="J2289" s="2">
        <v>170</v>
      </c>
      <c r="N2289" t="s">
        <v>25</v>
      </c>
    </row>
    <row r="2290" spans="1:14" customFormat="1" x14ac:dyDescent="0.2">
      <c r="A2290">
        <v>18</v>
      </c>
      <c r="B2290">
        <v>1</v>
      </c>
      <c r="C2290" s="1">
        <v>43384</v>
      </c>
      <c r="D2290" t="s">
        <v>6</v>
      </c>
      <c r="E2290" t="s">
        <v>8</v>
      </c>
      <c r="F2290">
        <v>1</v>
      </c>
      <c r="G2290">
        <v>3</v>
      </c>
      <c r="H2290">
        <v>31.34</v>
      </c>
      <c r="I2290" s="2">
        <v>36</v>
      </c>
      <c r="J2290" s="2">
        <v>138</v>
      </c>
      <c r="N2290" t="s">
        <v>25</v>
      </c>
    </row>
    <row r="2291" spans="1:14" customFormat="1" x14ac:dyDescent="0.2">
      <c r="A2291">
        <v>24</v>
      </c>
      <c r="B2291">
        <v>1</v>
      </c>
      <c r="C2291" s="1">
        <v>43384</v>
      </c>
      <c r="D2291" t="s">
        <v>6</v>
      </c>
      <c r="E2291" t="s">
        <v>8</v>
      </c>
      <c r="F2291">
        <v>3</v>
      </c>
      <c r="G2291">
        <v>1</v>
      </c>
      <c r="H2291">
        <v>25.7</v>
      </c>
      <c r="I2291" s="2">
        <v>37.200000000000003</v>
      </c>
      <c r="J2291" s="2">
        <v>181</v>
      </c>
      <c r="N2291" t="s">
        <v>25</v>
      </c>
    </row>
    <row r="2292" spans="1:14" customFormat="1" x14ac:dyDescent="0.2">
      <c r="A2292">
        <v>25</v>
      </c>
      <c r="B2292">
        <v>1</v>
      </c>
      <c r="C2292" s="1">
        <v>43384</v>
      </c>
      <c r="D2292" t="s">
        <v>6</v>
      </c>
      <c r="E2292" t="s">
        <v>8</v>
      </c>
      <c r="F2292">
        <v>3</v>
      </c>
      <c r="G2292">
        <v>2</v>
      </c>
      <c r="H2292">
        <v>31.97</v>
      </c>
      <c r="I2292" s="2">
        <v>36.200000000000003</v>
      </c>
      <c r="J2292" s="2">
        <v>174</v>
      </c>
      <c r="N2292" t="s">
        <v>25</v>
      </c>
    </row>
    <row r="2293" spans="1:14" customFormat="1" x14ac:dyDescent="0.2">
      <c r="A2293">
        <v>22</v>
      </c>
      <c r="B2293">
        <v>1</v>
      </c>
      <c r="C2293" s="1">
        <v>43384</v>
      </c>
      <c r="D2293" t="s">
        <v>6</v>
      </c>
      <c r="E2293" t="s">
        <v>8</v>
      </c>
      <c r="F2293">
        <v>2</v>
      </c>
      <c r="G2293">
        <v>3</v>
      </c>
      <c r="H2293">
        <v>25.65</v>
      </c>
      <c r="I2293" s="2">
        <v>37</v>
      </c>
      <c r="J2293" s="2">
        <v>144</v>
      </c>
      <c r="N2293" t="s">
        <v>25</v>
      </c>
    </row>
    <row r="2294" spans="1:14" customFormat="1" x14ac:dyDescent="0.2">
      <c r="A2294">
        <v>27</v>
      </c>
      <c r="B2294">
        <v>1</v>
      </c>
      <c r="C2294" s="1">
        <v>43384</v>
      </c>
      <c r="D2294" t="s">
        <v>6</v>
      </c>
      <c r="E2294" t="s">
        <v>8</v>
      </c>
      <c r="F2294">
        <v>3</v>
      </c>
      <c r="G2294">
        <v>4</v>
      </c>
      <c r="H2294">
        <v>27.08</v>
      </c>
      <c r="I2294" s="2">
        <v>36.700000000000003</v>
      </c>
      <c r="J2294" s="2">
        <v>153</v>
      </c>
      <c r="N2294" t="s">
        <v>25</v>
      </c>
    </row>
    <row r="2295" spans="1:14" customFormat="1" x14ac:dyDescent="0.2">
      <c r="A2295">
        <v>1</v>
      </c>
      <c r="B2295">
        <v>2</v>
      </c>
      <c r="C2295" s="1">
        <v>43384</v>
      </c>
      <c r="D2295" t="s">
        <v>6</v>
      </c>
      <c r="E2295" t="s">
        <v>9</v>
      </c>
      <c r="F2295">
        <v>2</v>
      </c>
      <c r="G2295">
        <v>2</v>
      </c>
      <c r="H2295">
        <v>24.45</v>
      </c>
      <c r="I2295" s="2">
        <v>36</v>
      </c>
      <c r="J2295" s="2">
        <v>173</v>
      </c>
      <c r="N2295" t="s">
        <v>25</v>
      </c>
    </row>
    <row r="2296" spans="1:14" customFormat="1" x14ac:dyDescent="0.2">
      <c r="A2296">
        <v>2</v>
      </c>
      <c r="B2296">
        <v>2</v>
      </c>
      <c r="C2296" s="1">
        <v>43384</v>
      </c>
      <c r="D2296" t="s">
        <v>6</v>
      </c>
      <c r="E2296" t="s">
        <v>9</v>
      </c>
      <c r="F2296">
        <v>1</v>
      </c>
      <c r="G2296">
        <v>3</v>
      </c>
      <c r="H2296">
        <v>25.14</v>
      </c>
      <c r="I2296" s="2">
        <v>36.299999999999997</v>
      </c>
      <c r="J2296" s="2">
        <v>147</v>
      </c>
      <c r="N2296" t="s">
        <v>25</v>
      </c>
    </row>
    <row r="2297" spans="1:14" customFormat="1" x14ac:dyDescent="0.2">
      <c r="A2297">
        <v>3</v>
      </c>
      <c r="B2297">
        <v>2</v>
      </c>
      <c r="C2297" s="1">
        <v>43384</v>
      </c>
      <c r="D2297" t="s">
        <v>6</v>
      </c>
      <c r="E2297" t="s">
        <v>9</v>
      </c>
      <c r="F2297">
        <v>1</v>
      </c>
      <c r="G2297">
        <v>4</v>
      </c>
      <c r="H2297">
        <v>33.96</v>
      </c>
      <c r="I2297" s="2">
        <v>36.5</v>
      </c>
      <c r="J2297" s="2">
        <v>150</v>
      </c>
      <c r="N2297" t="s">
        <v>25</v>
      </c>
    </row>
    <row r="2298" spans="1:14" customFormat="1" x14ac:dyDescent="0.2">
      <c r="A2298">
        <v>4</v>
      </c>
      <c r="B2298">
        <v>2</v>
      </c>
      <c r="C2298" s="1">
        <v>43384</v>
      </c>
      <c r="D2298" t="s">
        <v>6</v>
      </c>
      <c r="E2298" t="s">
        <v>9</v>
      </c>
      <c r="F2298">
        <v>1</v>
      </c>
      <c r="G2298">
        <v>5</v>
      </c>
      <c r="H2298">
        <v>23.31</v>
      </c>
      <c r="I2298" s="2">
        <v>36.200000000000003</v>
      </c>
      <c r="J2298" s="2">
        <v>132</v>
      </c>
      <c r="N2298" t="s">
        <v>25</v>
      </c>
    </row>
    <row r="2299" spans="1:14" customFormat="1" x14ac:dyDescent="0.2">
      <c r="A2299">
        <v>5</v>
      </c>
      <c r="B2299">
        <v>2</v>
      </c>
      <c r="C2299" s="1">
        <v>43384</v>
      </c>
      <c r="D2299" t="s">
        <v>6</v>
      </c>
      <c r="E2299" t="s">
        <v>9</v>
      </c>
      <c r="F2299">
        <v>3</v>
      </c>
      <c r="G2299">
        <v>1</v>
      </c>
      <c r="H2299">
        <v>37.32</v>
      </c>
      <c r="I2299" s="2">
        <v>36.700000000000003</v>
      </c>
      <c r="J2299" s="2">
        <v>168</v>
      </c>
      <c r="N2299" t="s">
        <v>25</v>
      </c>
    </row>
    <row r="2300" spans="1:14" customFormat="1" x14ac:dyDescent="0.2">
      <c r="A2300">
        <v>6</v>
      </c>
      <c r="B2300">
        <v>2</v>
      </c>
      <c r="C2300" s="1">
        <v>43384</v>
      </c>
      <c r="D2300" t="s">
        <v>6</v>
      </c>
      <c r="E2300" t="s">
        <v>9</v>
      </c>
      <c r="F2300">
        <v>3</v>
      </c>
      <c r="G2300">
        <v>2</v>
      </c>
      <c r="H2300">
        <v>37.9</v>
      </c>
      <c r="I2300" s="2">
        <v>36.200000000000003</v>
      </c>
      <c r="J2300" s="2">
        <v>179</v>
      </c>
      <c r="N2300" t="s">
        <v>25</v>
      </c>
    </row>
    <row r="2301" spans="1:14" customFormat="1" x14ac:dyDescent="0.2">
      <c r="A2301">
        <v>7</v>
      </c>
      <c r="B2301">
        <v>2</v>
      </c>
      <c r="C2301" s="1">
        <v>43384</v>
      </c>
      <c r="D2301" t="s">
        <v>6</v>
      </c>
      <c r="E2301" t="s">
        <v>9</v>
      </c>
      <c r="F2301">
        <v>3</v>
      </c>
      <c r="G2301">
        <v>3</v>
      </c>
      <c r="H2301">
        <v>42.12</v>
      </c>
      <c r="I2301" s="2">
        <v>36.5</v>
      </c>
      <c r="J2301" s="2">
        <v>167</v>
      </c>
      <c r="N2301" t="s">
        <v>25</v>
      </c>
    </row>
    <row r="2302" spans="1:14" customFormat="1" x14ac:dyDescent="0.2">
      <c r="A2302">
        <v>8</v>
      </c>
      <c r="B2302">
        <v>2</v>
      </c>
      <c r="C2302" s="1">
        <v>43384</v>
      </c>
      <c r="D2302" t="s">
        <v>6</v>
      </c>
      <c r="E2302" t="s">
        <v>9</v>
      </c>
      <c r="F2302">
        <v>2</v>
      </c>
      <c r="G2302">
        <v>4</v>
      </c>
      <c r="H2302">
        <v>32.78</v>
      </c>
      <c r="I2302" s="2">
        <v>36.9</v>
      </c>
      <c r="J2302" s="2">
        <v>181</v>
      </c>
      <c r="N2302" t="s">
        <v>25</v>
      </c>
    </row>
    <row r="2303" spans="1:14" customFormat="1" x14ac:dyDescent="0.2">
      <c r="A2303">
        <v>9</v>
      </c>
      <c r="B2303">
        <v>2</v>
      </c>
      <c r="C2303" s="1">
        <v>43384</v>
      </c>
      <c r="D2303" t="s">
        <v>6</v>
      </c>
      <c r="E2303" t="s">
        <v>9</v>
      </c>
      <c r="F2303">
        <v>3</v>
      </c>
      <c r="G2303">
        <v>5</v>
      </c>
      <c r="H2303">
        <v>35.24</v>
      </c>
      <c r="I2303" s="2">
        <v>37</v>
      </c>
      <c r="J2303" s="2">
        <v>202</v>
      </c>
      <c r="N2303" t="s">
        <v>25</v>
      </c>
    </row>
    <row r="2304" spans="1:14" customFormat="1" x14ac:dyDescent="0.2">
      <c r="A2304">
        <v>10</v>
      </c>
      <c r="B2304">
        <v>2</v>
      </c>
      <c r="C2304" s="1">
        <v>43384</v>
      </c>
      <c r="D2304" t="s">
        <v>6</v>
      </c>
      <c r="E2304" t="s">
        <v>9</v>
      </c>
      <c r="F2304">
        <v>4</v>
      </c>
      <c r="G2304">
        <v>1</v>
      </c>
      <c r="H2304">
        <v>38.96</v>
      </c>
      <c r="I2304">
        <v>37.299999999999997</v>
      </c>
      <c r="J2304">
        <v>147</v>
      </c>
      <c r="N2304" t="s">
        <v>25</v>
      </c>
    </row>
    <row r="2305" spans="1:14" customFormat="1" x14ac:dyDescent="0.2">
      <c r="A2305">
        <v>11</v>
      </c>
      <c r="B2305">
        <v>2</v>
      </c>
      <c r="C2305" s="1">
        <v>43384</v>
      </c>
      <c r="D2305" t="s">
        <v>6</v>
      </c>
      <c r="E2305" t="s">
        <v>9</v>
      </c>
      <c r="F2305">
        <v>4</v>
      </c>
      <c r="G2305">
        <v>2</v>
      </c>
      <c r="H2305">
        <v>37.04</v>
      </c>
      <c r="I2305">
        <v>37.5</v>
      </c>
      <c r="J2305">
        <v>185</v>
      </c>
      <c r="N2305" t="s">
        <v>25</v>
      </c>
    </row>
    <row r="2306" spans="1:14" customFormat="1" x14ac:dyDescent="0.2">
      <c r="A2306">
        <v>12</v>
      </c>
      <c r="B2306">
        <v>2</v>
      </c>
      <c r="C2306" s="1">
        <v>43384</v>
      </c>
      <c r="D2306" t="s">
        <v>6</v>
      </c>
      <c r="E2306" t="s">
        <v>9</v>
      </c>
      <c r="F2306">
        <v>4</v>
      </c>
      <c r="G2306">
        <v>3</v>
      </c>
      <c r="H2306">
        <v>29.7</v>
      </c>
      <c r="I2306">
        <v>37.4</v>
      </c>
      <c r="J2306">
        <v>206</v>
      </c>
      <c r="N2306" t="s">
        <v>25</v>
      </c>
    </row>
    <row r="2307" spans="1:14" customFormat="1" x14ac:dyDescent="0.2">
      <c r="A2307">
        <v>13</v>
      </c>
      <c r="B2307">
        <v>2</v>
      </c>
      <c r="C2307" s="1">
        <v>43384</v>
      </c>
      <c r="D2307" t="s">
        <v>6</v>
      </c>
      <c r="E2307" t="s">
        <v>9</v>
      </c>
      <c r="F2307">
        <v>4</v>
      </c>
      <c r="G2307">
        <v>4</v>
      </c>
      <c r="H2307">
        <v>34.6</v>
      </c>
      <c r="I2307">
        <v>37.1</v>
      </c>
      <c r="J2307">
        <v>197</v>
      </c>
      <c r="N2307" t="s">
        <v>25</v>
      </c>
    </row>
    <row r="2308" spans="1:14" customFormat="1" x14ac:dyDescent="0.2">
      <c r="A2308">
        <v>14</v>
      </c>
      <c r="B2308">
        <v>2</v>
      </c>
      <c r="C2308" s="1">
        <v>43384</v>
      </c>
      <c r="D2308" t="s">
        <v>6</v>
      </c>
      <c r="E2308" t="s">
        <v>9</v>
      </c>
      <c r="F2308">
        <v>2</v>
      </c>
      <c r="G2308">
        <v>5</v>
      </c>
      <c r="H2308">
        <v>27.76</v>
      </c>
      <c r="I2308">
        <v>37.1</v>
      </c>
      <c r="J2308">
        <v>163</v>
      </c>
      <c r="N2308" t="s">
        <v>25</v>
      </c>
    </row>
    <row r="2309" spans="1:14" customFormat="1" x14ac:dyDescent="0.2">
      <c r="A2309">
        <v>15</v>
      </c>
      <c r="B2309">
        <v>2</v>
      </c>
      <c r="C2309" s="1">
        <v>43384</v>
      </c>
      <c r="D2309" t="s">
        <v>6</v>
      </c>
      <c r="E2309" t="s">
        <v>8</v>
      </c>
      <c r="F2309">
        <v>2</v>
      </c>
      <c r="G2309">
        <v>1</v>
      </c>
      <c r="H2309">
        <v>21.08</v>
      </c>
      <c r="I2309">
        <v>36.200000000000003</v>
      </c>
      <c r="J2309">
        <v>156</v>
      </c>
      <c r="N2309" t="s">
        <v>25</v>
      </c>
    </row>
    <row r="2310" spans="1:14" customFormat="1" x14ac:dyDescent="0.2">
      <c r="A2310">
        <v>16</v>
      </c>
      <c r="B2310">
        <v>2</v>
      </c>
      <c r="C2310" s="1">
        <v>43384</v>
      </c>
      <c r="D2310" t="s">
        <v>6</v>
      </c>
      <c r="E2310" t="s">
        <v>8</v>
      </c>
      <c r="F2310">
        <v>2</v>
      </c>
      <c r="G2310">
        <v>2</v>
      </c>
      <c r="H2310">
        <v>21.97</v>
      </c>
      <c r="I2310">
        <v>35.200000000000003</v>
      </c>
      <c r="J2310">
        <v>118</v>
      </c>
      <c r="N2310" t="s">
        <v>25</v>
      </c>
    </row>
    <row r="2311" spans="1:14" customFormat="1" x14ac:dyDescent="0.2">
      <c r="A2311">
        <v>17</v>
      </c>
      <c r="B2311">
        <v>2</v>
      </c>
      <c r="C2311" s="1">
        <v>43384</v>
      </c>
      <c r="D2311" t="s">
        <v>6</v>
      </c>
      <c r="E2311" t="s">
        <v>8</v>
      </c>
      <c r="F2311">
        <v>1</v>
      </c>
      <c r="G2311">
        <v>3</v>
      </c>
      <c r="H2311">
        <v>26.65</v>
      </c>
      <c r="I2311">
        <v>36.1</v>
      </c>
      <c r="J2311">
        <v>146</v>
      </c>
      <c r="N2311" t="s">
        <v>25</v>
      </c>
    </row>
    <row r="2312" spans="1:14" customFormat="1" x14ac:dyDescent="0.2">
      <c r="A2312">
        <v>18</v>
      </c>
      <c r="B2312">
        <v>2</v>
      </c>
      <c r="C2312" s="1">
        <v>43384</v>
      </c>
      <c r="D2312" t="s">
        <v>6</v>
      </c>
      <c r="E2312" t="s">
        <v>8</v>
      </c>
      <c r="F2312">
        <v>1</v>
      </c>
      <c r="G2312">
        <v>4</v>
      </c>
      <c r="H2312">
        <v>21.87</v>
      </c>
      <c r="I2312">
        <v>36</v>
      </c>
      <c r="J2312">
        <v>139</v>
      </c>
      <c r="N2312" t="s">
        <v>25</v>
      </c>
    </row>
    <row r="2313" spans="1:14" customFormat="1" x14ac:dyDescent="0.2">
      <c r="A2313">
        <v>19</v>
      </c>
      <c r="B2313">
        <v>2</v>
      </c>
      <c r="C2313" s="1">
        <v>43384</v>
      </c>
      <c r="D2313" t="s">
        <v>6</v>
      </c>
      <c r="E2313" t="s">
        <v>8</v>
      </c>
      <c r="F2313">
        <v>1</v>
      </c>
      <c r="G2313">
        <v>5</v>
      </c>
      <c r="H2313">
        <v>23.63</v>
      </c>
      <c r="I2313">
        <v>36.1</v>
      </c>
      <c r="J2313">
        <v>122</v>
      </c>
      <c r="N2313" t="s">
        <v>25</v>
      </c>
    </row>
    <row r="2314" spans="1:14" customFormat="1" x14ac:dyDescent="0.2">
      <c r="A2314">
        <v>20</v>
      </c>
      <c r="B2314">
        <v>2</v>
      </c>
      <c r="C2314" s="1">
        <v>43384</v>
      </c>
      <c r="D2314" t="s">
        <v>6</v>
      </c>
      <c r="E2314" t="s">
        <v>8</v>
      </c>
      <c r="F2314">
        <v>3</v>
      </c>
      <c r="G2314">
        <v>2</v>
      </c>
      <c r="H2314">
        <v>31.88</v>
      </c>
      <c r="I2314">
        <v>36.700000000000003</v>
      </c>
      <c r="J2314">
        <v>188</v>
      </c>
      <c r="N2314" t="s">
        <v>25</v>
      </c>
    </row>
    <row r="2315" spans="1:14" customFormat="1" x14ac:dyDescent="0.2">
      <c r="A2315">
        <v>21</v>
      </c>
      <c r="B2315">
        <v>2</v>
      </c>
      <c r="C2315" s="1">
        <v>43384</v>
      </c>
      <c r="D2315" t="s">
        <v>6</v>
      </c>
      <c r="E2315" t="s">
        <v>8</v>
      </c>
      <c r="F2315">
        <v>3</v>
      </c>
      <c r="G2315">
        <v>3</v>
      </c>
      <c r="H2315">
        <v>28.82</v>
      </c>
      <c r="I2315">
        <v>37.4</v>
      </c>
      <c r="J2315">
        <v>168</v>
      </c>
      <c r="N2315" t="s">
        <v>25</v>
      </c>
    </row>
    <row r="2316" spans="1:14" customFormat="1" x14ac:dyDescent="0.2">
      <c r="A2316">
        <v>22</v>
      </c>
      <c r="B2316">
        <v>2</v>
      </c>
      <c r="C2316" s="1">
        <v>43384</v>
      </c>
      <c r="D2316" t="s">
        <v>6</v>
      </c>
      <c r="E2316" t="s">
        <v>8</v>
      </c>
      <c r="F2316">
        <v>3</v>
      </c>
      <c r="G2316">
        <v>4</v>
      </c>
      <c r="H2316">
        <v>25.32</v>
      </c>
      <c r="I2316">
        <v>37</v>
      </c>
      <c r="J2316">
        <v>168</v>
      </c>
      <c r="N2316" t="s">
        <v>25</v>
      </c>
    </row>
    <row r="2317" spans="1:14" customFormat="1" x14ac:dyDescent="0.2">
      <c r="A2317">
        <v>23</v>
      </c>
      <c r="B2317">
        <v>2</v>
      </c>
      <c r="C2317" s="1">
        <v>43384</v>
      </c>
      <c r="D2317" t="s">
        <v>6</v>
      </c>
      <c r="E2317" t="s">
        <v>8</v>
      </c>
      <c r="F2317">
        <v>2</v>
      </c>
      <c r="G2317">
        <v>5</v>
      </c>
      <c r="H2317">
        <v>23.86</v>
      </c>
      <c r="I2317">
        <v>37</v>
      </c>
      <c r="J2317">
        <v>120</v>
      </c>
      <c r="N2317" t="s">
        <v>25</v>
      </c>
    </row>
    <row r="2318" spans="1:14" customFormat="1" x14ac:dyDescent="0.2">
      <c r="A2318">
        <v>24</v>
      </c>
      <c r="B2318">
        <v>3</v>
      </c>
      <c r="C2318" s="1">
        <v>43384</v>
      </c>
      <c r="D2318" t="s">
        <v>6</v>
      </c>
      <c r="E2318" t="s">
        <v>9</v>
      </c>
      <c r="F2318">
        <v>1</v>
      </c>
      <c r="G2318">
        <v>1</v>
      </c>
      <c r="H2318">
        <v>40.06</v>
      </c>
      <c r="I2318">
        <v>36.4</v>
      </c>
      <c r="J2318">
        <v>182</v>
      </c>
      <c r="N2318" t="s">
        <v>25</v>
      </c>
    </row>
    <row r="2319" spans="1:14" customFormat="1" x14ac:dyDescent="0.2">
      <c r="A2319">
        <v>25</v>
      </c>
      <c r="B2319">
        <v>3</v>
      </c>
      <c r="C2319" s="1">
        <v>43384</v>
      </c>
      <c r="D2319" t="s">
        <v>6</v>
      </c>
      <c r="E2319" t="s">
        <v>9</v>
      </c>
      <c r="F2319">
        <v>1</v>
      </c>
      <c r="G2319">
        <v>2</v>
      </c>
      <c r="H2319">
        <v>34.74</v>
      </c>
      <c r="I2319">
        <v>36.200000000000003</v>
      </c>
      <c r="J2319">
        <v>144</v>
      </c>
      <c r="N2319" t="s">
        <v>25</v>
      </c>
    </row>
    <row r="2320" spans="1:14" customFormat="1" x14ac:dyDescent="0.2">
      <c r="A2320">
        <v>26</v>
      </c>
      <c r="B2320">
        <v>3</v>
      </c>
      <c r="C2320" s="1">
        <v>43384</v>
      </c>
      <c r="D2320" t="s">
        <v>6</v>
      </c>
      <c r="E2320" t="s">
        <v>9</v>
      </c>
      <c r="F2320">
        <v>1</v>
      </c>
      <c r="G2320">
        <v>3</v>
      </c>
      <c r="H2320">
        <v>34.28</v>
      </c>
      <c r="I2320">
        <v>37.1</v>
      </c>
      <c r="J2320">
        <v>198</v>
      </c>
      <c r="N2320" t="s">
        <v>25</v>
      </c>
    </row>
    <row r="2321" spans="1:14" customFormat="1" x14ac:dyDescent="0.2">
      <c r="A2321">
        <v>27</v>
      </c>
      <c r="B2321">
        <v>3</v>
      </c>
      <c r="C2321" s="1">
        <v>43384</v>
      </c>
      <c r="D2321" t="s">
        <v>6</v>
      </c>
      <c r="E2321" t="s">
        <v>9</v>
      </c>
      <c r="F2321">
        <v>1</v>
      </c>
      <c r="G2321">
        <v>4</v>
      </c>
      <c r="H2321">
        <v>42.96</v>
      </c>
      <c r="I2321">
        <v>36.9</v>
      </c>
      <c r="J2321">
        <v>152</v>
      </c>
      <c r="N2321" t="s">
        <v>25</v>
      </c>
    </row>
    <row r="2322" spans="1:14" customFormat="1" x14ac:dyDescent="0.2">
      <c r="A2322">
        <v>28</v>
      </c>
      <c r="B2322">
        <v>3</v>
      </c>
      <c r="C2322" s="1">
        <v>43384</v>
      </c>
      <c r="D2322" t="s">
        <v>6</v>
      </c>
      <c r="E2322" t="s">
        <v>9</v>
      </c>
      <c r="F2322">
        <v>1</v>
      </c>
      <c r="G2322">
        <v>5</v>
      </c>
      <c r="H2322">
        <v>35.81</v>
      </c>
      <c r="I2322">
        <v>36.1</v>
      </c>
      <c r="J2322">
        <v>160</v>
      </c>
      <c r="N2322" t="s">
        <v>25</v>
      </c>
    </row>
    <row r="2323" spans="1:14" customFormat="1" x14ac:dyDescent="0.2">
      <c r="A2323">
        <v>6</v>
      </c>
      <c r="B2323">
        <v>3</v>
      </c>
      <c r="C2323" s="1">
        <v>43384</v>
      </c>
      <c r="D2323" t="s">
        <v>6</v>
      </c>
      <c r="E2323" t="s">
        <v>9</v>
      </c>
      <c r="F2323">
        <v>2</v>
      </c>
      <c r="G2323">
        <v>1</v>
      </c>
      <c r="H2323">
        <v>36.74</v>
      </c>
      <c r="I2323">
        <v>36.799999999999997</v>
      </c>
      <c r="J2323">
        <v>174</v>
      </c>
      <c r="N2323" t="s">
        <v>25</v>
      </c>
    </row>
    <row r="2324" spans="1:14" customFormat="1" x14ac:dyDescent="0.2">
      <c r="A2324">
        <v>7</v>
      </c>
      <c r="B2324">
        <v>3</v>
      </c>
      <c r="C2324" s="1">
        <v>43384</v>
      </c>
      <c r="D2324" t="s">
        <v>6</v>
      </c>
      <c r="E2324" t="s">
        <v>9</v>
      </c>
      <c r="F2324">
        <v>2</v>
      </c>
      <c r="G2324">
        <v>2</v>
      </c>
      <c r="H2324">
        <v>29.57</v>
      </c>
      <c r="I2324">
        <v>36.5</v>
      </c>
      <c r="J2324">
        <v>152</v>
      </c>
      <c r="N2324" t="s">
        <v>25</v>
      </c>
    </row>
    <row r="2325" spans="1:14" customFormat="1" x14ac:dyDescent="0.2">
      <c r="A2325">
        <v>8</v>
      </c>
      <c r="B2325">
        <v>3</v>
      </c>
      <c r="C2325" s="1">
        <v>43384</v>
      </c>
      <c r="D2325" t="s">
        <v>6</v>
      </c>
      <c r="E2325" t="s">
        <v>9</v>
      </c>
      <c r="F2325">
        <v>2</v>
      </c>
      <c r="G2325">
        <v>3</v>
      </c>
      <c r="H2325">
        <v>31.96</v>
      </c>
      <c r="I2325">
        <v>36.5</v>
      </c>
      <c r="J2325">
        <v>152</v>
      </c>
      <c r="N2325" t="s">
        <v>25</v>
      </c>
    </row>
    <row r="2326" spans="1:14" customFormat="1" x14ac:dyDescent="0.2">
      <c r="A2326">
        <v>9</v>
      </c>
      <c r="B2326">
        <v>3</v>
      </c>
      <c r="C2326" s="1">
        <v>43384</v>
      </c>
      <c r="D2326" t="s">
        <v>6</v>
      </c>
      <c r="E2326" t="s">
        <v>9</v>
      </c>
      <c r="F2326">
        <v>2</v>
      </c>
      <c r="G2326">
        <v>4</v>
      </c>
      <c r="H2326">
        <v>41.86</v>
      </c>
      <c r="I2326">
        <v>37</v>
      </c>
      <c r="J2326">
        <v>184</v>
      </c>
      <c r="N2326" t="s">
        <v>25</v>
      </c>
    </row>
    <row r="2327" spans="1:14" customFormat="1" x14ac:dyDescent="0.2">
      <c r="A2327">
        <v>10</v>
      </c>
      <c r="B2327">
        <v>3</v>
      </c>
      <c r="C2327" s="1">
        <v>43384</v>
      </c>
      <c r="D2327" t="s">
        <v>6</v>
      </c>
      <c r="E2327" t="s">
        <v>9</v>
      </c>
      <c r="F2327">
        <v>2</v>
      </c>
      <c r="G2327">
        <v>5</v>
      </c>
      <c r="H2327">
        <v>45.83</v>
      </c>
      <c r="I2327">
        <v>36.5</v>
      </c>
      <c r="J2327">
        <v>137</v>
      </c>
      <c r="N2327" t="s">
        <v>25</v>
      </c>
    </row>
    <row r="2328" spans="1:14" customFormat="1" x14ac:dyDescent="0.2">
      <c r="A2328">
        <v>11</v>
      </c>
      <c r="B2328">
        <v>3</v>
      </c>
      <c r="C2328" s="1">
        <v>43384</v>
      </c>
      <c r="D2328" t="s">
        <v>6</v>
      </c>
      <c r="E2328" t="s">
        <v>9</v>
      </c>
      <c r="F2328">
        <v>3</v>
      </c>
      <c r="G2328">
        <v>1</v>
      </c>
      <c r="H2328">
        <v>37.39</v>
      </c>
      <c r="I2328">
        <v>36.700000000000003</v>
      </c>
      <c r="J2328">
        <v>165</v>
      </c>
      <c r="N2328" t="s">
        <v>25</v>
      </c>
    </row>
    <row r="2329" spans="1:14" customFormat="1" x14ac:dyDescent="0.2">
      <c r="A2329">
        <v>12</v>
      </c>
      <c r="B2329">
        <v>3</v>
      </c>
      <c r="C2329" s="1">
        <v>43384</v>
      </c>
      <c r="D2329" t="s">
        <v>6</v>
      </c>
      <c r="E2329" t="s">
        <v>9</v>
      </c>
      <c r="F2329">
        <v>3</v>
      </c>
      <c r="G2329">
        <v>2</v>
      </c>
      <c r="H2329">
        <v>35.54</v>
      </c>
      <c r="I2329">
        <v>36.200000000000003</v>
      </c>
      <c r="J2329">
        <v>182</v>
      </c>
      <c r="N2329" t="s">
        <v>25</v>
      </c>
    </row>
    <row r="2330" spans="1:14" customFormat="1" x14ac:dyDescent="0.2">
      <c r="A2330">
        <v>13</v>
      </c>
      <c r="B2330">
        <v>3</v>
      </c>
      <c r="C2330" s="1">
        <v>43384</v>
      </c>
      <c r="D2330" t="s">
        <v>6</v>
      </c>
      <c r="E2330" t="s">
        <v>9</v>
      </c>
      <c r="F2330">
        <v>3</v>
      </c>
      <c r="G2330">
        <v>3</v>
      </c>
      <c r="H2330">
        <v>37.26</v>
      </c>
      <c r="I2330">
        <v>36.6</v>
      </c>
      <c r="J2330">
        <v>164</v>
      </c>
      <c r="N2330" t="s">
        <v>25</v>
      </c>
    </row>
    <row r="2331" spans="1:14" customFormat="1" x14ac:dyDescent="0.2">
      <c r="A2331">
        <v>14</v>
      </c>
      <c r="B2331">
        <v>3</v>
      </c>
      <c r="C2331" s="1">
        <v>43384</v>
      </c>
      <c r="D2331" t="s">
        <v>6</v>
      </c>
      <c r="E2331" t="s">
        <v>9</v>
      </c>
      <c r="F2331">
        <v>3</v>
      </c>
      <c r="G2331">
        <v>4</v>
      </c>
      <c r="H2331">
        <v>34.24</v>
      </c>
      <c r="I2331">
        <v>36</v>
      </c>
      <c r="J2331">
        <v>164</v>
      </c>
      <c r="N2331" t="s">
        <v>25</v>
      </c>
    </row>
    <row r="2332" spans="1:14" customFormat="1" x14ac:dyDescent="0.2">
      <c r="A2332">
        <v>15</v>
      </c>
      <c r="B2332">
        <v>3</v>
      </c>
      <c r="C2332" s="1">
        <v>43384</v>
      </c>
      <c r="D2332" t="s">
        <v>6</v>
      </c>
      <c r="E2332" t="s">
        <v>9</v>
      </c>
      <c r="F2332">
        <v>3</v>
      </c>
      <c r="G2332">
        <v>5</v>
      </c>
      <c r="H2332">
        <v>41.03</v>
      </c>
      <c r="I2332">
        <v>36.700000000000003</v>
      </c>
      <c r="J2332">
        <v>180</v>
      </c>
      <c r="N2332" t="s">
        <v>25</v>
      </c>
    </row>
    <row r="2333" spans="1:14" customFormat="1" x14ac:dyDescent="0.2">
      <c r="A2333">
        <v>16</v>
      </c>
      <c r="B2333">
        <v>3</v>
      </c>
      <c r="C2333" s="1">
        <v>43384</v>
      </c>
      <c r="D2333" t="s">
        <v>6</v>
      </c>
      <c r="E2333" t="s">
        <v>9</v>
      </c>
      <c r="F2333">
        <v>4</v>
      </c>
      <c r="G2333">
        <v>1</v>
      </c>
      <c r="H2333">
        <v>32.71</v>
      </c>
      <c r="I2333">
        <v>36.299999999999997</v>
      </c>
      <c r="J2333">
        <v>177</v>
      </c>
      <c r="N2333" t="s">
        <v>25</v>
      </c>
    </row>
    <row r="2334" spans="1:14" customFormat="1" x14ac:dyDescent="0.2">
      <c r="A2334">
        <v>17</v>
      </c>
      <c r="B2334">
        <v>3</v>
      </c>
      <c r="C2334" s="1">
        <v>43384</v>
      </c>
      <c r="D2334" t="s">
        <v>6</v>
      </c>
      <c r="E2334" t="s">
        <v>9</v>
      </c>
      <c r="F2334">
        <v>4</v>
      </c>
      <c r="G2334">
        <v>2</v>
      </c>
      <c r="H2334">
        <v>38.880000000000003</v>
      </c>
      <c r="I2334">
        <v>36.799999999999997</v>
      </c>
      <c r="J2334">
        <v>151</v>
      </c>
      <c r="N2334" t="s">
        <v>25</v>
      </c>
    </row>
    <row r="2335" spans="1:14" customFormat="1" x14ac:dyDescent="0.2">
      <c r="A2335">
        <v>18</v>
      </c>
      <c r="B2335">
        <v>3</v>
      </c>
      <c r="C2335" s="1">
        <v>43384</v>
      </c>
      <c r="D2335" t="s">
        <v>6</v>
      </c>
      <c r="E2335" t="s">
        <v>9</v>
      </c>
      <c r="F2335">
        <v>4</v>
      </c>
      <c r="G2335">
        <v>3</v>
      </c>
      <c r="H2335">
        <v>34.4</v>
      </c>
      <c r="I2335">
        <v>36.200000000000003</v>
      </c>
      <c r="J2335">
        <v>140</v>
      </c>
      <c r="N2335" t="s">
        <v>25</v>
      </c>
    </row>
    <row r="2336" spans="1:14" customFormat="1" x14ac:dyDescent="0.2">
      <c r="A2336">
        <v>19</v>
      </c>
      <c r="B2336">
        <v>3</v>
      </c>
      <c r="C2336" s="1">
        <v>43384</v>
      </c>
      <c r="D2336" t="s">
        <v>6</v>
      </c>
      <c r="E2336" t="s">
        <v>9</v>
      </c>
      <c r="F2336">
        <v>4</v>
      </c>
      <c r="G2336">
        <v>4</v>
      </c>
      <c r="H2336">
        <v>31.5</v>
      </c>
      <c r="I2336">
        <v>36.5</v>
      </c>
      <c r="J2336">
        <v>159</v>
      </c>
      <c r="N2336" t="s">
        <v>25</v>
      </c>
    </row>
    <row r="2337" spans="1:14" customFormat="1" x14ac:dyDescent="0.2">
      <c r="A2337">
        <v>20</v>
      </c>
      <c r="B2337">
        <v>3</v>
      </c>
      <c r="C2337" s="1">
        <v>43384</v>
      </c>
      <c r="D2337" t="s">
        <v>6</v>
      </c>
      <c r="E2337" t="s">
        <v>9</v>
      </c>
      <c r="F2337">
        <v>4</v>
      </c>
      <c r="G2337">
        <v>5</v>
      </c>
      <c r="H2337">
        <v>40.28</v>
      </c>
      <c r="I2337">
        <v>36.799999999999997</v>
      </c>
      <c r="J2337">
        <v>180</v>
      </c>
      <c r="N2337" t="s">
        <v>25</v>
      </c>
    </row>
    <row r="2338" spans="1:14" customFormat="1" x14ac:dyDescent="0.2">
      <c r="A2338">
        <v>21</v>
      </c>
      <c r="B2338">
        <v>3</v>
      </c>
      <c r="C2338" s="1">
        <v>43384</v>
      </c>
      <c r="D2338" t="s">
        <v>6</v>
      </c>
      <c r="E2338" t="s">
        <v>8</v>
      </c>
      <c r="F2338">
        <v>1</v>
      </c>
      <c r="G2338">
        <v>1</v>
      </c>
      <c r="H2338">
        <v>25.47</v>
      </c>
      <c r="I2338" s="3">
        <v>36.200000000000003</v>
      </c>
      <c r="J2338" s="2">
        <v>132</v>
      </c>
      <c r="N2338" t="s">
        <v>25</v>
      </c>
    </row>
    <row r="2339" spans="1:14" customFormat="1" x14ac:dyDescent="0.2">
      <c r="A2339">
        <v>22</v>
      </c>
      <c r="B2339">
        <v>3</v>
      </c>
      <c r="C2339" s="1">
        <v>43384</v>
      </c>
      <c r="D2339" t="s">
        <v>6</v>
      </c>
      <c r="E2339" t="s">
        <v>8</v>
      </c>
      <c r="F2339">
        <v>1</v>
      </c>
      <c r="G2339">
        <v>2</v>
      </c>
      <c r="H2339">
        <v>23.91</v>
      </c>
      <c r="I2339" s="2">
        <v>36.299999999999997</v>
      </c>
      <c r="J2339" s="2">
        <v>148</v>
      </c>
      <c r="N2339" t="s">
        <v>25</v>
      </c>
    </row>
    <row r="2340" spans="1:14" customFormat="1" x14ac:dyDescent="0.2">
      <c r="A2340">
        <v>23</v>
      </c>
      <c r="B2340">
        <v>3</v>
      </c>
      <c r="C2340" s="1">
        <v>43384</v>
      </c>
      <c r="D2340" t="s">
        <v>6</v>
      </c>
      <c r="E2340" t="s">
        <v>8</v>
      </c>
      <c r="F2340">
        <v>1</v>
      </c>
      <c r="G2340">
        <v>3</v>
      </c>
      <c r="H2340">
        <v>26.83</v>
      </c>
      <c r="I2340" s="2">
        <v>36.1</v>
      </c>
      <c r="J2340" s="2">
        <v>151</v>
      </c>
      <c r="N2340" t="s">
        <v>25</v>
      </c>
    </row>
    <row r="2341" spans="1:14" customFormat="1" x14ac:dyDescent="0.2">
      <c r="A2341">
        <v>24</v>
      </c>
      <c r="B2341">
        <v>3</v>
      </c>
      <c r="C2341" s="1">
        <v>43384</v>
      </c>
      <c r="D2341" t="s">
        <v>6</v>
      </c>
      <c r="E2341" t="s">
        <v>8</v>
      </c>
      <c r="F2341">
        <v>1</v>
      </c>
      <c r="G2341">
        <v>4</v>
      </c>
      <c r="H2341">
        <v>20.92</v>
      </c>
      <c r="I2341" s="2">
        <v>36.6</v>
      </c>
      <c r="J2341" s="2">
        <v>130</v>
      </c>
      <c r="N2341" t="s">
        <v>25</v>
      </c>
    </row>
    <row r="2342" spans="1:14" customFormat="1" x14ac:dyDescent="0.2">
      <c r="A2342">
        <v>25</v>
      </c>
      <c r="B2342">
        <v>3</v>
      </c>
      <c r="C2342" s="1">
        <v>43384</v>
      </c>
      <c r="D2342" t="s">
        <v>6</v>
      </c>
      <c r="E2342" t="s">
        <v>8</v>
      </c>
      <c r="F2342">
        <v>1</v>
      </c>
      <c r="G2342">
        <v>5</v>
      </c>
      <c r="H2342">
        <v>52.4</v>
      </c>
      <c r="I2342" s="2">
        <v>35.200000000000003</v>
      </c>
      <c r="J2342" s="2">
        <v>129</v>
      </c>
      <c r="N2342" t="s">
        <v>25</v>
      </c>
    </row>
    <row r="2343" spans="1:14" customFormat="1" x14ac:dyDescent="0.2">
      <c r="A2343">
        <v>26</v>
      </c>
      <c r="B2343">
        <v>3</v>
      </c>
      <c r="C2343" s="1">
        <v>43384</v>
      </c>
      <c r="D2343" t="s">
        <v>6</v>
      </c>
      <c r="E2343" t="s">
        <v>8</v>
      </c>
      <c r="F2343">
        <v>2</v>
      </c>
      <c r="G2343">
        <v>1</v>
      </c>
      <c r="H2343">
        <v>26.05</v>
      </c>
      <c r="I2343" s="2">
        <v>36.200000000000003</v>
      </c>
      <c r="J2343" s="2">
        <v>156</v>
      </c>
      <c r="N2343" t="s">
        <v>25</v>
      </c>
    </row>
    <row r="2344" spans="1:14" customFormat="1" x14ac:dyDescent="0.2">
      <c r="A2344">
        <v>27</v>
      </c>
      <c r="B2344">
        <v>3</v>
      </c>
      <c r="C2344" s="1">
        <v>43384</v>
      </c>
      <c r="D2344" t="s">
        <v>6</v>
      </c>
      <c r="E2344" t="s">
        <v>8</v>
      </c>
      <c r="F2344">
        <v>2</v>
      </c>
      <c r="G2344">
        <v>2</v>
      </c>
      <c r="H2344">
        <v>27.99</v>
      </c>
      <c r="I2344" s="2">
        <v>36.1</v>
      </c>
      <c r="J2344" s="2">
        <v>154</v>
      </c>
      <c r="N2344" t="s">
        <v>25</v>
      </c>
    </row>
    <row r="2345" spans="1:14" customFormat="1" x14ac:dyDescent="0.2">
      <c r="A2345">
        <v>28</v>
      </c>
      <c r="B2345">
        <v>3</v>
      </c>
      <c r="C2345" s="1">
        <v>43384</v>
      </c>
      <c r="D2345" t="s">
        <v>6</v>
      </c>
      <c r="E2345" t="s">
        <v>8</v>
      </c>
      <c r="F2345">
        <v>2</v>
      </c>
      <c r="G2345">
        <v>3</v>
      </c>
      <c r="H2345">
        <v>21.62</v>
      </c>
      <c r="I2345" s="2">
        <v>35.5</v>
      </c>
      <c r="J2345" s="2">
        <v>123</v>
      </c>
      <c r="N2345" t="s">
        <v>25</v>
      </c>
    </row>
    <row r="2346" spans="1:14" customFormat="1" x14ac:dyDescent="0.2">
      <c r="A2346">
        <v>29</v>
      </c>
      <c r="B2346">
        <v>3</v>
      </c>
      <c r="C2346" s="1">
        <v>43384</v>
      </c>
      <c r="D2346" t="s">
        <v>6</v>
      </c>
      <c r="E2346" t="s">
        <v>8</v>
      </c>
      <c r="F2346">
        <v>2</v>
      </c>
      <c r="G2346">
        <v>4</v>
      </c>
      <c r="H2346">
        <v>20.47</v>
      </c>
      <c r="I2346" s="2">
        <v>36.6</v>
      </c>
      <c r="J2346" s="2">
        <v>155</v>
      </c>
      <c r="N2346" t="s">
        <v>25</v>
      </c>
    </row>
    <row r="2347" spans="1:14" customFormat="1" x14ac:dyDescent="0.2">
      <c r="A2347">
        <v>30</v>
      </c>
      <c r="B2347">
        <v>3</v>
      </c>
      <c r="C2347" s="1">
        <v>43384</v>
      </c>
      <c r="D2347" t="s">
        <v>6</v>
      </c>
      <c r="E2347" t="s">
        <v>8</v>
      </c>
      <c r="F2347">
        <v>2</v>
      </c>
      <c r="G2347">
        <v>5</v>
      </c>
      <c r="H2347">
        <v>30.96</v>
      </c>
      <c r="I2347" s="2">
        <v>36.6</v>
      </c>
      <c r="J2347" s="2">
        <v>156</v>
      </c>
      <c r="N2347" t="s">
        <v>25</v>
      </c>
    </row>
    <row r="2348" spans="1:14" customFormat="1" x14ac:dyDescent="0.2">
      <c r="A2348">
        <v>31</v>
      </c>
      <c r="B2348">
        <v>3</v>
      </c>
      <c r="C2348" s="1">
        <v>43384</v>
      </c>
      <c r="D2348" t="s">
        <v>6</v>
      </c>
      <c r="E2348" t="s">
        <v>8</v>
      </c>
      <c r="F2348">
        <v>3</v>
      </c>
      <c r="G2348">
        <v>1</v>
      </c>
      <c r="H2348">
        <v>20.39</v>
      </c>
      <c r="I2348" s="2">
        <v>36.299999999999997</v>
      </c>
      <c r="J2348" s="2">
        <v>136</v>
      </c>
      <c r="N2348" t="s">
        <v>25</v>
      </c>
    </row>
    <row r="2349" spans="1:14" customFormat="1" x14ac:dyDescent="0.2">
      <c r="A2349">
        <v>32</v>
      </c>
      <c r="B2349">
        <v>3</v>
      </c>
      <c r="C2349" s="1">
        <v>43384</v>
      </c>
      <c r="D2349" t="s">
        <v>6</v>
      </c>
      <c r="E2349" t="s">
        <v>8</v>
      </c>
      <c r="F2349">
        <v>3</v>
      </c>
      <c r="G2349">
        <v>2</v>
      </c>
      <c r="H2349">
        <v>21.64</v>
      </c>
      <c r="I2349" s="2">
        <v>36.6</v>
      </c>
      <c r="J2349" s="2">
        <v>151</v>
      </c>
      <c r="N2349" t="s">
        <v>25</v>
      </c>
    </row>
    <row r="2350" spans="1:14" customFormat="1" x14ac:dyDescent="0.2">
      <c r="A2350">
        <v>33</v>
      </c>
      <c r="B2350">
        <v>3</v>
      </c>
      <c r="C2350" s="1">
        <v>43384</v>
      </c>
      <c r="D2350" t="s">
        <v>6</v>
      </c>
      <c r="E2350" t="s">
        <v>8</v>
      </c>
      <c r="F2350">
        <v>3</v>
      </c>
      <c r="G2350">
        <v>3</v>
      </c>
      <c r="H2350">
        <v>20.91</v>
      </c>
      <c r="I2350" s="2">
        <v>35.799999999999997</v>
      </c>
      <c r="J2350" s="2">
        <v>123</v>
      </c>
      <c r="N2350" t="s">
        <v>25</v>
      </c>
    </row>
    <row r="2351" spans="1:14" customFormat="1" x14ac:dyDescent="0.2">
      <c r="A2351">
        <v>34</v>
      </c>
      <c r="B2351">
        <v>3</v>
      </c>
      <c r="C2351" s="1">
        <v>43384</v>
      </c>
      <c r="D2351" t="s">
        <v>6</v>
      </c>
      <c r="E2351" t="s">
        <v>8</v>
      </c>
      <c r="F2351">
        <v>3</v>
      </c>
      <c r="G2351">
        <v>4</v>
      </c>
      <c r="H2351">
        <v>23.52</v>
      </c>
      <c r="I2351" s="2">
        <v>36</v>
      </c>
      <c r="J2351" s="2">
        <v>130</v>
      </c>
      <c r="N2351" t="s">
        <v>25</v>
      </c>
    </row>
    <row r="2352" spans="1:14" customFormat="1" x14ac:dyDescent="0.2">
      <c r="A2352">
        <v>35</v>
      </c>
      <c r="B2352">
        <v>3</v>
      </c>
      <c r="C2352" s="1">
        <v>43384</v>
      </c>
      <c r="D2352" t="s">
        <v>6</v>
      </c>
      <c r="E2352" t="s">
        <v>8</v>
      </c>
      <c r="F2352">
        <v>3</v>
      </c>
      <c r="G2352">
        <v>5</v>
      </c>
      <c r="H2352">
        <v>23.38</v>
      </c>
      <c r="I2352" s="2">
        <v>36.5</v>
      </c>
      <c r="J2352" s="2">
        <v>140</v>
      </c>
      <c r="N2352" t="s">
        <v>25</v>
      </c>
    </row>
    <row r="2353" spans="1:14" customFormat="1" x14ac:dyDescent="0.2">
      <c r="A2353">
        <v>2</v>
      </c>
      <c r="B2353">
        <v>1</v>
      </c>
      <c r="C2353" s="1">
        <v>43383</v>
      </c>
      <c r="D2353" t="s">
        <v>7</v>
      </c>
      <c r="E2353" t="s">
        <v>9</v>
      </c>
      <c r="F2353">
        <v>1</v>
      </c>
      <c r="G2353">
        <v>2</v>
      </c>
      <c r="H2353">
        <v>33.869999999999997</v>
      </c>
      <c r="I2353" s="2">
        <v>37.299999999999997</v>
      </c>
      <c r="J2353" s="2">
        <v>205</v>
      </c>
      <c r="N2353" t="s">
        <v>25</v>
      </c>
    </row>
    <row r="2354" spans="1:14" customFormat="1" x14ac:dyDescent="0.2">
      <c r="A2354">
        <v>3</v>
      </c>
      <c r="B2354">
        <v>1</v>
      </c>
      <c r="C2354" s="1">
        <v>43383</v>
      </c>
      <c r="D2354" t="s">
        <v>7</v>
      </c>
      <c r="E2354" t="s">
        <v>9</v>
      </c>
      <c r="F2354">
        <v>1</v>
      </c>
      <c r="G2354">
        <v>3</v>
      </c>
      <c r="H2354">
        <v>26.57</v>
      </c>
      <c r="I2354" s="2">
        <v>37</v>
      </c>
      <c r="J2354" s="2">
        <v>145</v>
      </c>
      <c r="N2354" t="s">
        <v>25</v>
      </c>
    </row>
    <row r="2355" spans="1:14" customFormat="1" x14ac:dyDescent="0.2">
      <c r="A2355">
        <v>4</v>
      </c>
      <c r="B2355">
        <v>1</v>
      </c>
      <c r="C2355" s="1">
        <v>43383</v>
      </c>
      <c r="D2355" t="s">
        <v>7</v>
      </c>
      <c r="E2355" t="s">
        <v>9</v>
      </c>
      <c r="F2355">
        <v>1</v>
      </c>
      <c r="G2355">
        <v>4</v>
      </c>
      <c r="H2355">
        <v>23.64</v>
      </c>
      <c r="I2355" s="2">
        <v>37.1</v>
      </c>
      <c r="J2355" s="2">
        <v>164</v>
      </c>
      <c r="N2355" t="s">
        <v>25</v>
      </c>
    </row>
    <row r="2356" spans="1:14" customFormat="1" x14ac:dyDescent="0.2">
      <c r="A2356">
        <v>8</v>
      </c>
      <c r="B2356">
        <v>1</v>
      </c>
      <c r="C2356" s="1">
        <v>43383</v>
      </c>
      <c r="D2356" t="s">
        <v>7</v>
      </c>
      <c r="E2356" t="s">
        <v>9</v>
      </c>
      <c r="F2356">
        <v>2</v>
      </c>
      <c r="G2356">
        <v>3</v>
      </c>
      <c r="H2356">
        <v>29.01</v>
      </c>
      <c r="I2356" s="2">
        <v>37</v>
      </c>
      <c r="J2356" s="2">
        <v>159</v>
      </c>
      <c r="N2356" t="s">
        <v>25</v>
      </c>
    </row>
    <row r="2357" spans="1:14" customFormat="1" x14ac:dyDescent="0.2">
      <c r="A2357">
        <v>9</v>
      </c>
      <c r="B2357">
        <v>1</v>
      </c>
      <c r="C2357" s="1">
        <v>43383</v>
      </c>
      <c r="D2357" t="s">
        <v>7</v>
      </c>
      <c r="E2357" t="s">
        <v>9</v>
      </c>
      <c r="F2357">
        <v>2</v>
      </c>
      <c r="G2357">
        <v>4</v>
      </c>
      <c r="H2357">
        <v>34.51</v>
      </c>
      <c r="I2357" s="2">
        <v>37.299999999999997</v>
      </c>
      <c r="J2357" s="2">
        <v>166</v>
      </c>
      <c r="N2357" t="s">
        <v>25</v>
      </c>
    </row>
    <row r="2358" spans="1:14" customFormat="1" x14ac:dyDescent="0.2">
      <c r="A2358">
        <v>10</v>
      </c>
      <c r="B2358">
        <v>1</v>
      </c>
      <c r="C2358" s="1">
        <v>43383</v>
      </c>
      <c r="D2358" t="s">
        <v>7</v>
      </c>
      <c r="E2358" t="s">
        <v>9</v>
      </c>
      <c r="F2358">
        <v>2</v>
      </c>
      <c r="G2358">
        <v>5</v>
      </c>
      <c r="H2358">
        <v>30.53</v>
      </c>
      <c r="I2358" s="2">
        <v>36.700000000000003</v>
      </c>
      <c r="J2358" s="2">
        <v>144</v>
      </c>
      <c r="N2358" t="s">
        <v>25</v>
      </c>
    </row>
    <row r="2359" spans="1:14" customFormat="1" x14ac:dyDescent="0.2">
      <c r="A2359">
        <v>11</v>
      </c>
      <c r="B2359">
        <v>1</v>
      </c>
      <c r="C2359" s="1">
        <v>43383</v>
      </c>
      <c r="D2359" t="s">
        <v>7</v>
      </c>
      <c r="E2359" t="s">
        <v>9</v>
      </c>
      <c r="F2359">
        <v>3</v>
      </c>
      <c r="G2359">
        <v>1</v>
      </c>
      <c r="H2359">
        <v>30.25</v>
      </c>
      <c r="I2359" s="2">
        <v>36.9</v>
      </c>
      <c r="J2359" s="2">
        <v>136</v>
      </c>
      <c r="N2359" t="s">
        <v>25</v>
      </c>
    </row>
    <row r="2360" spans="1:14" customFormat="1" x14ac:dyDescent="0.2">
      <c r="A2360">
        <v>12</v>
      </c>
      <c r="B2360">
        <v>1</v>
      </c>
      <c r="C2360" s="1">
        <v>43383</v>
      </c>
      <c r="D2360" t="s">
        <v>7</v>
      </c>
      <c r="E2360" t="s">
        <v>9</v>
      </c>
      <c r="F2360">
        <v>3</v>
      </c>
      <c r="G2360">
        <v>2</v>
      </c>
      <c r="H2360">
        <v>29.8</v>
      </c>
      <c r="I2360" s="2">
        <v>37.1</v>
      </c>
      <c r="J2360" s="2">
        <v>128</v>
      </c>
      <c r="N2360" t="s">
        <v>25</v>
      </c>
    </row>
    <row r="2361" spans="1:14" customFormat="1" x14ac:dyDescent="0.2">
      <c r="A2361">
        <v>14</v>
      </c>
      <c r="B2361">
        <v>1</v>
      </c>
      <c r="C2361" s="1">
        <v>43383</v>
      </c>
      <c r="D2361" t="s">
        <v>7</v>
      </c>
      <c r="E2361" t="s">
        <v>9</v>
      </c>
      <c r="F2361">
        <v>3</v>
      </c>
      <c r="G2361">
        <v>4</v>
      </c>
      <c r="H2361">
        <v>34.9</v>
      </c>
      <c r="I2361" s="2">
        <v>37</v>
      </c>
      <c r="J2361" s="2">
        <v>197</v>
      </c>
      <c r="N2361" t="s">
        <v>25</v>
      </c>
    </row>
    <row r="2362" spans="1:14" customFormat="1" x14ac:dyDescent="0.2">
      <c r="A2362">
        <v>15</v>
      </c>
      <c r="B2362">
        <v>1</v>
      </c>
      <c r="C2362" s="1">
        <v>43383</v>
      </c>
      <c r="D2362" t="s">
        <v>7</v>
      </c>
      <c r="E2362" t="s">
        <v>9</v>
      </c>
      <c r="F2362">
        <v>3</v>
      </c>
      <c r="G2362">
        <v>5</v>
      </c>
      <c r="H2362">
        <v>32.19</v>
      </c>
      <c r="I2362" s="2">
        <v>36.9</v>
      </c>
      <c r="J2362" s="2">
        <v>180</v>
      </c>
      <c r="N2362" t="s">
        <v>25</v>
      </c>
    </row>
    <row r="2363" spans="1:14" customFormat="1" x14ac:dyDescent="0.2">
      <c r="A2363">
        <v>17</v>
      </c>
      <c r="B2363">
        <v>1</v>
      </c>
      <c r="C2363" s="1">
        <v>43383</v>
      </c>
      <c r="D2363" t="s">
        <v>7</v>
      </c>
      <c r="E2363" t="s">
        <v>9</v>
      </c>
      <c r="F2363">
        <v>4</v>
      </c>
      <c r="G2363">
        <v>2</v>
      </c>
      <c r="H2363">
        <v>31.16</v>
      </c>
      <c r="I2363" s="2">
        <v>37.5</v>
      </c>
      <c r="J2363" s="2">
        <v>200</v>
      </c>
      <c r="N2363" t="s">
        <v>25</v>
      </c>
    </row>
    <row r="2364" spans="1:14" customFormat="1" x14ac:dyDescent="0.2">
      <c r="A2364">
        <v>18</v>
      </c>
      <c r="B2364">
        <v>1</v>
      </c>
      <c r="C2364" s="1">
        <v>43383</v>
      </c>
      <c r="D2364" t="s">
        <v>7</v>
      </c>
      <c r="E2364" t="s">
        <v>9</v>
      </c>
      <c r="F2364">
        <v>4</v>
      </c>
      <c r="G2364">
        <v>3</v>
      </c>
      <c r="H2364">
        <v>39.840000000000003</v>
      </c>
      <c r="I2364" s="2">
        <v>37</v>
      </c>
      <c r="J2364" s="2">
        <v>159</v>
      </c>
      <c r="N2364" t="s">
        <v>25</v>
      </c>
    </row>
    <row r="2365" spans="1:14" customFormat="1" x14ac:dyDescent="0.2">
      <c r="A2365">
        <v>20</v>
      </c>
      <c r="B2365">
        <v>1</v>
      </c>
      <c r="C2365" s="1">
        <v>43383</v>
      </c>
      <c r="D2365" t="s">
        <v>7</v>
      </c>
      <c r="E2365" t="s">
        <v>9</v>
      </c>
      <c r="F2365">
        <v>4</v>
      </c>
      <c r="G2365">
        <v>5</v>
      </c>
      <c r="H2365">
        <v>36.9</v>
      </c>
      <c r="I2365" s="2">
        <v>36.9</v>
      </c>
      <c r="J2365" s="2">
        <v>179</v>
      </c>
      <c r="N2365" t="s">
        <v>25</v>
      </c>
    </row>
    <row r="2366" spans="1:14" customFormat="1" x14ac:dyDescent="0.2">
      <c r="A2366">
        <v>26</v>
      </c>
      <c r="B2366">
        <v>1</v>
      </c>
      <c r="C2366" s="1">
        <v>43383</v>
      </c>
      <c r="D2366" t="s">
        <v>7</v>
      </c>
      <c r="E2366" t="s">
        <v>8</v>
      </c>
      <c r="F2366">
        <v>2</v>
      </c>
      <c r="G2366">
        <v>1</v>
      </c>
      <c r="H2366">
        <v>20.99</v>
      </c>
      <c r="I2366" s="2">
        <v>37.4</v>
      </c>
      <c r="J2366" s="2">
        <v>179</v>
      </c>
      <c r="N2366" t="s">
        <v>25</v>
      </c>
    </row>
    <row r="2367" spans="1:14" customFormat="1" x14ac:dyDescent="0.2">
      <c r="A2367">
        <v>27</v>
      </c>
      <c r="B2367">
        <v>1</v>
      </c>
      <c r="C2367" s="1">
        <v>43383</v>
      </c>
      <c r="D2367" t="s">
        <v>7</v>
      </c>
      <c r="E2367" t="s">
        <v>8</v>
      </c>
      <c r="F2367">
        <v>2</v>
      </c>
      <c r="G2367">
        <v>2</v>
      </c>
      <c r="H2367">
        <v>22.98</v>
      </c>
      <c r="I2367" s="2">
        <v>36.799999999999997</v>
      </c>
      <c r="J2367" s="2">
        <v>155</v>
      </c>
      <c r="N2367" t="s">
        <v>25</v>
      </c>
    </row>
    <row r="2368" spans="1:14" customFormat="1" x14ac:dyDescent="0.2">
      <c r="A2368">
        <v>23</v>
      </c>
      <c r="B2368">
        <v>1</v>
      </c>
      <c r="C2368" s="1">
        <v>43383</v>
      </c>
      <c r="D2368" t="s">
        <v>7</v>
      </c>
      <c r="E2368" t="s">
        <v>8</v>
      </c>
      <c r="F2368">
        <v>1</v>
      </c>
      <c r="G2368">
        <v>3</v>
      </c>
      <c r="H2368">
        <v>22.02</v>
      </c>
      <c r="I2368" s="2">
        <v>37.6</v>
      </c>
      <c r="J2368" s="2">
        <v>183</v>
      </c>
      <c r="N2368" t="s">
        <v>25</v>
      </c>
    </row>
    <row r="2369" spans="1:14" customFormat="1" x14ac:dyDescent="0.2">
      <c r="A2369">
        <v>24</v>
      </c>
      <c r="B2369">
        <v>1</v>
      </c>
      <c r="C2369" s="1">
        <v>43383</v>
      </c>
      <c r="D2369" t="s">
        <v>7</v>
      </c>
      <c r="E2369" t="s">
        <v>8</v>
      </c>
      <c r="F2369">
        <v>1</v>
      </c>
      <c r="G2369">
        <v>4</v>
      </c>
      <c r="H2369">
        <v>22.55</v>
      </c>
      <c r="I2369" s="2">
        <v>36.5</v>
      </c>
      <c r="J2369" s="2">
        <v>131</v>
      </c>
      <c r="N2369" t="s">
        <v>25</v>
      </c>
    </row>
    <row r="2370" spans="1:14" customFormat="1" x14ac:dyDescent="0.2">
      <c r="A2370">
        <v>25</v>
      </c>
      <c r="B2370">
        <v>1</v>
      </c>
      <c r="C2370" s="1">
        <v>43383</v>
      </c>
      <c r="D2370" t="s">
        <v>7</v>
      </c>
      <c r="E2370" t="s">
        <v>8</v>
      </c>
      <c r="F2370">
        <v>1</v>
      </c>
      <c r="G2370">
        <v>5</v>
      </c>
      <c r="H2370">
        <v>22.32</v>
      </c>
      <c r="I2370" s="2">
        <v>37.5</v>
      </c>
      <c r="J2370" s="2">
        <v>180</v>
      </c>
      <c r="N2370" t="s">
        <v>25</v>
      </c>
    </row>
    <row r="2371" spans="1:14" customFormat="1" x14ac:dyDescent="0.2">
      <c r="A2371">
        <v>7</v>
      </c>
      <c r="B2371">
        <v>2</v>
      </c>
      <c r="C2371" s="1">
        <v>43383</v>
      </c>
      <c r="D2371" t="s">
        <v>7</v>
      </c>
      <c r="E2371" t="s">
        <v>9</v>
      </c>
      <c r="F2371">
        <v>2</v>
      </c>
      <c r="G2371">
        <v>2</v>
      </c>
      <c r="H2371">
        <v>22.62</v>
      </c>
      <c r="I2371" s="2">
        <v>37.799999999999997</v>
      </c>
      <c r="J2371" s="2">
        <v>160</v>
      </c>
      <c r="N2371" t="s">
        <v>25</v>
      </c>
    </row>
    <row r="2372" spans="1:14" customFormat="1" x14ac:dyDescent="0.2">
      <c r="A2372">
        <v>3</v>
      </c>
      <c r="B2372">
        <v>2</v>
      </c>
      <c r="C2372" s="1">
        <v>43383</v>
      </c>
      <c r="D2372" t="s">
        <v>7</v>
      </c>
      <c r="E2372" t="s">
        <v>9</v>
      </c>
      <c r="F2372">
        <v>1</v>
      </c>
      <c r="G2372">
        <v>3</v>
      </c>
      <c r="H2372">
        <v>24.41</v>
      </c>
      <c r="I2372" s="2">
        <v>37.4</v>
      </c>
      <c r="J2372" s="2">
        <v>155</v>
      </c>
      <c r="N2372" t="s">
        <v>25</v>
      </c>
    </row>
    <row r="2373" spans="1:14" customFormat="1" x14ac:dyDescent="0.2">
      <c r="A2373">
        <v>4</v>
      </c>
      <c r="B2373">
        <v>2</v>
      </c>
      <c r="C2373" s="1">
        <v>43383</v>
      </c>
      <c r="D2373" t="s">
        <v>7</v>
      </c>
      <c r="E2373" t="s">
        <v>9</v>
      </c>
      <c r="F2373">
        <v>1</v>
      </c>
      <c r="G2373">
        <v>4</v>
      </c>
      <c r="H2373">
        <v>30.9</v>
      </c>
      <c r="I2373" s="2">
        <v>37.5</v>
      </c>
      <c r="J2373" s="2">
        <v>188</v>
      </c>
      <c r="N2373" t="s">
        <v>25</v>
      </c>
    </row>
    <row r="2374" spans="1:14" customFormat="1" x14ac:dyDescent="0.2">
      <c r="A2374">
        <v>5</v>
      </c>
      <c r="B2374">
        <v>2</v>
      </c>
      <c r="C2374" s="1">
        <v>43383</v>
      </c>
      <c r="D2374" t="s">
        <v>7</v>
      </c>
      <c r="E2374" t="s">
        <v>9</v>
      </c>
      <c r="F2374">
        <v>1</v>
      </c>
      <c r="G2374">
        <v>5</v>
      </c>
      <c r="H2374">
        <v>21.25</v>
      </c>
      <c r="I2374" s="2">
        <v>37.6</v>
      </c>
      <c r="J2374" s="2">
        <v>186</v>
      </c>
      <c r="N2374" t="s">
        <v>25</v>
      </c>
    </row>
    <row r="2375" spans="1:14" customFormat="1" x14ac:dyDescent="0.2">
      <c r="A2375">
        <v>11</v>
      </c>
      <c r="B2375">
        <v>2</v>
      </c>
      <c r="C2375" s="1">
        <v>43383</v>
      </c>
      <c r="D2375" t="s">
        <v>7</v>
      </c>
      <c r="E2375" t="s">
        <v>9</v>
      </c>
      <c r="F2375">
        <v>3</v>
      </c>
      <c r="G2375">
        <v>1</v>
      </c>
      <c r="H2375">
        <v>20.079999999999998</v>
      </c>
      <c r="I2375" s="2">
        <v>36.799999999999997</v>
      </c>
      <c r="J2375" s="2">
        <v>124</v>
      </c>
      <c r="N2375" t="s">
        <v>25</v>
      </c>
    </row>
    <row r="2376" spans="1:14" customFormat="1" x14ac:dyDescent="0.2">
      <c r="A2376">
        <v>12</v>
      </c>
      <c r="B2376">
        <v>2</v>
      </c>
      <c r="C2376" s="1">
        <v>43383</v>
      </c>
      <c r="D2376" t="s">
        <v>7</v>
      </c>
      <c r="E2376" t="s">
        <v>9</v>
      </c>
      <c r="F2376">
        <v>3</v>
      </c>
      <c r="G2376">
        <v>2</v>
      </c>
      <c r="H2376">
        <v>22.82</v>
      </c>
      <c r="I2376" s="2">
        <v>37.799999999999997</v>
      </c>
      <c r="J2376" s="2">
        <v>168</v>
      </c>
      <c r="N2376" t="s">
        <v>25</v>
      </c>
    </row>
    <row r="2377" spans="1:14" customFormat="1" x14ac:dyDescent="0.2">
      <c r="A2377">
        <v>13</v>
      </c>
      <c r="B2377">
        <v>2</v>
      </c>
      <c r="C2377" s="1">
        <v>43383</v>
      </c>
      <c r="D2377" t="s">
        <v>7</v>
      </c>
      <c r="E2377" t="s">
        <v>9</v>
      </c>
      <c r="F2377">
        <v>3</v>
      </c>
      <c r="G2377">
        <v>3</v>
      </c>
      <c r="H2377">
        <v>32.479999999999997</v>
      </c>
      <c r="I2377" s="2">
        <v>37.200000000000003</v>
      </c>
      <c r="J2377" s="2">
        <v>183</v>
      </c>
      <c r="N2377" t="s">
        <v>25</v>
      </c>
    </row>
    <row r="2378" spans="1:14" customFormat="1" x14ac:dyDescent="0.2">
      <c r="A2378">
        <v>9</v>
      </c>
      <c r="B2378">
        <v>2</v>
      </c>
      <c r="C2378" s="1">
        <v>43383</v>
      </c>
      <c r="D2378" t="s">
        <v>7</v>
      </c>
      <c r="E2378" t="s">
        <v>9</v>
      </c>
      <c r="F2378">
        <v>2</v>
      </c>
      <c r="G2378">
        <v>4</v>
      </c>
      <c r="H2378">
        <v>20.21</v>
      </c>
      <c r="I2378" s="2">
        <v>36.9</v>
      </c>
      <c r="J2378" s="2">
        <v>145</v>
      </c>
      <c r="N2378" t="s">
        <v>25</v>
      </c>
    </row>
    <row r="2379" spans="1:14" customFormat="1" x14ac:dyDescent="0.2">
      <c r="A2379">
        <v>15</v>
      </c>
      <c r="B2379">
        <v>2</v>
      </c>
      <c r="C2379" s="1">
        <v>43383</v>
      </c>
      <c r="D2379" t="s">
        <v>7</v>
      </c>
      <c r="E2379" t="s">
        <v>9</v>
      </c>
      <c r="F2379">
        <v>3</v>
      </c>
      <c r="G2379">
        <v>5</v>
      </c>
      <c r="H2379">
        <v>23.33</v>
      </c>
      <c r="I2379" s="2">
        <v>36.9</v>
      </c>
      <c r="J2379" s="2">
        <v>149</v>
      </c>
      <c r="N2379" t="s">
        <v>25</v>
      </c>
    </row>
    <row r="2380" spans="1:14" customFormat="1" x14ac:dyDescent="0.2">
      <c r="A2380">
        <v>16</v>
      </c>
      <c r="B2380">
        <v>2</v>
      </c>
      <c r="C2380" s="1">
        <v>43383</v>
      </c>
      <c r="D2380" t="s">
        <v>7</v>
      </c>
      <c r="E2380" t="s">
        <v>9</v>
      </c>
      <c r="F2380">
        <v>4</v>
      </c>
      <c r="G2380">
        <v>1</v>
      </c>
      <c r="H2380">
        <v>32.08</v>
      </c>
      <c r="I2380" s="2">
        <v>37.6</v>
      </c>
      <c r="J2380" s="2">
        <v>194</v>
      </c>
      <c r="N2380" t="s">
        <v>25</v>
      </c>
    </row>
    <row r="2381" spans="1:14" customFormat="1" x14ac:dyDescent="0.2">
      <c r="A2381">
        <v>17</v>
      </c>
      <c r="B2381">
        <v>2</v>
      </c>
      <c r="C2381" s="1">
        <v>43383</v>
      </c>
      <c r="D2381" t="s">
        <v>7</v>
      </c>
      <c r="E2381" t="s">
        <v>9</v>
      </c>
      <c r="F2381">
        <v>4</v>
      </c>
      <c r="G2381">
        <v>2</v>
      </c>
      <c r="H2381">
        <v>25.46</v>
      </c>
      <c r="I2381" s="2">
        <v>37</v>
      </c>
      <c r="J2381" s="2">
        <v>165</v>
      </c>
      <c r="N2381" t="s">
        <v>25</v>
      </c>
    </row>
    <row r="2382" spans="1:14" customFormat="1" x14ac:dyDescent="0.2">
      <c r="A2382">
        <v>18</v>
      </c>
      <c r="B2382">
        <v>2</v>
      </c>
      <c r="C2382" s="1">
        <v>43383</v>
      </c>
      <c r="D2382" t="s">
        <v>7</v>
      </c>
      <c r="E2382" t="s">
        <v>9</v>
      </c>
      <c r="F2382">
        <v>4</v>
      </c>
      <c r="G2382">
        <v>3</v>
      </c>
      <c r="H2382">
        <v>35.479999999999997</v>
      </c>
      <c r="I2382" s="2">
        <v>37</v>
      </c>
      <c r="J2382" s="2">
        <v>183</v>
      </c>
      <c r="N2382" t="s">
        <v>25</v>
      </c>
    </row>
    <row r="2383" spans="1:14" customFormat="1" x14ac:dyDescent="0.2">
      <c r="A2383">
        <v>19</v>
      </c>
      <c r="B2383">
        <v>2</v>
      </c>
      <c r="C2383" s="1">
        <v>43383</v>
      </c>
      <c r="D2383" t="s">
        <v>7</v>
      </c>
      <c r="E2383" t="s">
        <v>9</v>
      </c>
      <c r="F2383">
        <v>4</v>
      </c>
      <c r="G2383">
        <v>4</v>
      </c>
      <c r="H2383">
        <v>27.06</v>
      </c>
      <c r="I2383" s="2">
        <v>36.700000000000003</v>
      </c>
      <c r="J2383" s="2">
        <v>168</v>
      </c>
      <c r="N2383" t="s">
        <v>25</v>
      </c>
    </row>
    <row r="2384" spans="1:14" customFormat="1" x14ac:dyDescent="0.2">
      <c r="A2384">
        <v>10</v>
      </c>
      <c r="B2384">
        <v>2</v>
      </c>
      <c r="C2384" s="1">
        <v>43383</v>
      </c>
      <c r="D2384" t="s">
        <v>7</v>
      </c>
      <c r="E2384" t="s">
        <v>9</v>
      </c>
      <c r="F2384">
        <v>2</v>
      </c>
      <c r="G2384">
        <v>5</v>
      </c>
      <c r="H2384">
        <v>35.94</v>
      </c>
      <c r="I2384" s="2">
        <v>37.4</v>
      </c>
      <c r="J2384" s="2">
        <v>181</v>
      </c>
      <c r="N2384" t="s">
        <v>25</v>
      </c>
    </row>
    <row r="2385" spans="1:14" customFormat="1" x14ac:dyDescent="0.2">
      <c r="A2385">
        <v>26</v>
      </c>
      <c r="B2385">
        <v>2</v>
      </c>
      <c r="C2385" s="1">
        <v>43383</v>
      </c>
      <c r="D2385" t="s">
        <v>7</v>
      </c>
      <c r="E2385" t="s">
        <v>8</v>
      </c>
      <c r="F2385">
        <v>2</v>
      </c>
      <c r="G2385">
        <v>1</v>
      </c>
      <c r="H2385">
        <v>25.99</v>
      </c>
      <c r="I2385" s="2">
        <v>36.4</v>
      </c>
      <c r="J2385" s="2">
        <v>136</v>
      </c>
      <c r="N2385" t="s">
        <v>25</v>
      </c>
    </row>
    <row r="2386" spans="1:14" customFormat="1" x14ac:dyDescent="0.2">
      <c r="A2386">
        <v>22</v>
      </c>
      <c r="B2386">
        <v>2</v>
      </c>
      <c r="C2386" s="1">
        <v>43383</v>
      </c>
      <c r="D2386" t="s">
        <v>7</v>
      </c>
      <c r="E2386" t="s">
        <v>8</v>
      </c>
      <c r="F2386">
        <v>1</v>
      </c>
      <c r="G2386">
        <v>2</v>
      </c>
      <c r="H2386">
        <v>20.82</v>
      </c>
      <c r="I2386" s="2">
        <v>36.799999999999997</v>
      </c>
      <c r="J2386" s="2">
        <v>147</v>
      </c>
      <c r="N2386" t="s">
        <v>25</v>
      </c>
    </row>
    <row r="2387" spans="1:14" customFormat="1" x14ac:dyDescent="0.2">
      <c r="A2387">
        <v>28</v>
      </c>
      <c r="B2387">
        <v>2</v>
      </c>
      <c r="C2387" s="1">
        <v>43383</v>
      </c>
      <c r="D2387" t="s">
        <v>7</v>
      </c>
      <c r="E2387" t="s">
        <v>8</v>
      </c>
      <c r="F2387">
        <v>2</v>
      </c>
      <c r="G2387">
        <v>3</v>
      </c>
      <c r="H2387">
        <v>20.55</v>
      </c>
      <c r="I2387" s="2">
        <v>36.700000000000003</v>
      </c>
      <c r="J2387" s="2">
        <v>140</v>
      </c>
      <c r="N2387" t="s">
        <v>25</v>
      </c>
    </row>
    <row r="2388" spans="1:14" customFormat="1" x14ac:dyDescent="0.2">
      <c r="A2388">
        <v>24</v>
      </c>
      <c r="B2388">
        <v>2</v>
      </c>
      <c r="C2388" s="1">
        <v>43383</v>
      </c>
      <c r="D2388" t="s">
        <v>7</v>
      </c>
      <c r="E2388" t="s">
        <v>8</v>
      </c>
      <c r="F2388">
        <v>1</v>
      </c>
      <c r="G2388">
        <v>4</v>
      </c>
      <c r="H2388">
        <v>21.68</v>
      </c>
      <c r="I2388" s="2">
        <v>36.799999999999997</v>
      </c>
      <c r="J2388" s="2">
        <v>139</v>
      </c>
      <c r="N2388" t="s">
        <v>25</v>
      </c>
    </row>
    <row r="2389" spans="1:14" customFormat="1" x14ac:dyDescent="0.2">
      <c r="A2389">
        <v>30</v>
      </c>
      <c r="B2389">
        <v>2</v>
      </c>
      <c r="C2389" s="1">
        <v>43383</v>
      </c>
      <c r="D2389" t="s">
        <v>7</v>
      </c>
      <c r="E2389" t="s">
        <v>8</v>
      </c>
      <c r="F2389">
        <v>2</v>
      </c>
      <c r="G2389">
        <v>5</v>
      </c>
      <c r="H2389">
        <v>22.32</v>
      </c>
      <c r="I2389" s="2">
        <v>36.299999999999997</v>
      </c>
      <c r="J2389" s="2">
        <v>103</v>
      </c>
      <c r="N2389" t="s">
        <v>25</v>
      </c>
    </row>
    <row r="2390" spans="1:14" customFormat="1" x14ac:dyDescent="0.2">
      <c r="A2390">
        <v>1</v>
      </c>
      <c r="B2390">
        <v>3</v>
      </c>
      <c r="C2390" s="1">
        <v>43383</v>
      </c>
      <c r="D2390" t="s">
        <v>7</v>
      </c>
      <c r="E2390" t="s">
        <v>9</v>
      </c>
      <c r="F2390">
        <v>1</v>
      </c>
      <c r="G2390">
        <v>1</v>
      </c>
      <c r="H2390">
        <v>31.49</v>
      </c>
      <c r="I2390" s="2">
        <v>37.6</v>
      </c>
      <c r="J2390" s="2">
        <v>153</v>
      </c>
      <c r="N2390" t="s">
        <v>25</v>
      </c>
    </row>
    <row r="2391" spans="1:14" customFormat="1" x14ac:dyDescent="0.2">
      <c r="A2391">
        <v>2</v>
      </c>
      <c r="B2391">
        <v>3</v>
      </c>
      <c r="C2391" s="1">
        <v>43383</v>
      </c>
      <c r="D2391" t="s">
        <v>7</v>
      </c>
      <c r="E2391" t="s">
        <v>9</v>
      </c>
      <c r="F2391">
        <v>1</v>
      </c>
      <c r="G2391">
        <v>2</v>
      </c>
      <c r="H2391">
        <v>21.12</v>
      </c>
      <c r="I2391" s="2">
        <v>37.299999999999997</v>
      </c>
      <c r="J2391" s="2">
        <v>145</v>
      </c>
      <c r="N2391" t="s">
        <v>25</v>
      </c>
    </row>
    <row r="2392" spans="1:14" customFormat="1" x14ac:dyDescent="0.2">
      <c r="A2392">
        <v>3</v>
      </c>
      <c r="B2392">
        <v>3</v>
      </c>
      <c r="C2392" s="1">
        <v>43383</v>
      </c>
      <c r="D2392" t="s">
        <v>7</v>
      </c>
      <c r="E2392" t="s">
        <v>9</v>
      </c>
      <c r="F2392">
        <v>1</v>
      </c>
      <c r="G2392">
        <v>3</v>
      </c>
      <c r="H2392">
        <v>23.56</v>
      </c>
      <c r="I2392" s="2">
        <v>37.4</v>
      </c>
      <c r="J2392" s="2">
        <v>149</v>
      </c>
      <c r="N2392" t="s">
        <v>25</v>
      </c>
    </row>
    <row r="2393" spans="1:14" customFormat="1" x14ac:dyDescent="0.2">
      <c r="A2393">
        <v>4</v>
      </c>
      <c r="B2393">
        <v>3</v>
      </c>
      <c r="C2393" s="1">
        <v>43383</v>
      </c>
      <c r="D2393" t="s">
        <v>7</v>
      </c>
      <c r="E2393" t="s">
        <v>9</v>
      </c>
      <c r="F2393">
        <v>1</v>
      </c>
      <c r="G2393">
        <v>4</v>
      </c>
      <c r="H2393">
        <v>24.05</v>
      </c>
      <c r="I2393" s="2">
        <v>36.799999999999997</v>
      </c>
      <c r="J2393" s="2">
        <v>132</v>
      </c>
      <c r="N2393" t="s">
        <v>25</v>
      </c>
    </row>
    <row r="2394" spans="1:14" customFormat="1" x14ac:dyDescent="0.2">
      <c r="A2394">
        <v>5</v>
      </c>
      <c r="B2394">
        <v>3</v>
      </c>
      <c r="C2394" s="1">
        <v>43383</v>
      </c>
      <c r="D2394" t="s">
        <v>7</v>
      </c>
      <c r="E2394" t="s">
        <v>9</v>
      </c>
      <c r="F2394">
        <v>1</v>
      </c>
      <c r="G2394">
        <v>5</v>
      </c>
      <c r="H2394">
        <v>29.08</v>
      </c>
      <c r="I2394" s="2">
        <v>37.200000000000003</v>
      </c>
      <c r="J2394" s="2">
        <v>158</v>
      </c>
      <c r="N2394" t="s">
        <v>25</v>
      </c>
    </row>
    <row r="2395" spans="1:14" customFormat="1" x14ac:dyDescent="0.2">
      <c r="A2395">
        <v>6</v>
      </c>
      <c r="B2395">
        <v>3</v>
      </c>
      <c r="C2395" s="1">
        <v>43383</v>
      </c>
      <c r="D2395" t="s">
        <v>7</v>
      </c>
      <c r="E2395" t="s">
        <v>9</v>
      </c>
      <c r="F2395">
        <v>2</v>
      </c>
      <c r="G2395">
        <v>1</v>
      </c>
      <c r="H2395">
        <v>24.17</v>
      </c>
      <c r="I2395" s="2">
        <v>38</v>
      </c>
      <c r="J2395" s="2">
        <v>169</v>
      </c>
      <c r="N2395" t="s">
        <v>25</v>
      </c>
    </row>
    <row r="2396" spans="1:14" customFormat="1" x14ac:dyDescent="0.2">
      <c r="A2396">
        <v>7</v>
      </c>
      <c r="B2396">
        <v>3</v>
      </c>
      <c r="C2396" s="1">
        <v>43383</v>
      </c>
      <c r="D2396" t="s">
        <v>7</v>
      </c>
      <c r="E2396" t="s">
        <v>9</v>
      </c>
      <c r="F2396">
        <v>2</v>
      </c>
      <c r="G2396">
        <v>2</v>
      </c>
      <c r="H2396">
        <v>24.81</v>
      </c>
      <c r="I2396" s="2">
        <v>37.4</v>
      </c>
      <c r="J2396" s="2">
        <v>173</v>
      </c>
      <c r="N2396" t="s">
        <v>25</v>
      </c>
    </row>
    <row r="2397" spans="1:14" customFormat="1" x14ac:dyDescent="0.2">
      <c r="A2397">
        <v>8</v>
      </c>
      <c r="B2397">
        <v>3</v>
      </c>
      <c r="C2397" s="1">
        <v>43383</v>
      </c>
      <c r="D2397" t="s">
        <v>7</v>
      </c>
      <c r="E2397" t="s">
        <v>9</v>
      </c>
      <c r="F2397">
        <v>2</v>
      </c>
      <c r="G2397">
        <v>3</v>
      </c>
      <c r="H2397">
        <v>24.1</v>
      </c>
      <c r="I2397" s="2">
        <v>37.1</v>
      </c>
      <c r="J2397" s="2">
        <v>146</v>
      </c>
      <c r="N2397" t="s">
        <v>25</v>
      </c>
    </row>
    <row r="2398" spans="1:14" customFormat="1" x14ac:dyDescent="0.2">
      <c r="A2398">
        <v>9</v>
      </c>
      <c r="B2398">
        <v>3</v>
      </c>
      <c r="C2398" s="1">
        <v>43383</v>
      </c>
      <c r="D2398" t="s">
        <v>7</v>
      </c>
      <c r="E2398" t="s">
        <v>9</v>
      </c>
      <c r="F2398">
        <v>2</v>
      </c>
      <c r="G2398">
        <v>4</v>
      </c>
      <c r="H2398">
        <v>25.08</v>
      </c>
      <c r="I2398" s="2">
        <v>37.299999999999997</v>
      </c>
      <c r="J2398" s="2">
        <v>164</v>
      </c>
      <c r="N2398" t="s">
        <v>25</v>
      </c>
    </row>
    <row r="2399" spans="1:14" customFormat="1" x14ac:dyDescent="0.2">
      <c r="A2399">
        <v>10</v>
      </c>
      <c r="B2399">
        <v>3</v>
      </c>
      <c r="C2399" s="1">
        <v>43383</v>
      </c>
      <c r="D2399" t="s">
        <v>7</v>
      </c>
      <c r="E2399" t="s">
        <v>9</v>
      </c>
      <c r="F2399">
        <v>2</v>
      </c>
      <c r="G2399">
        <v>5</v>
      </c>
      <c r="H2399">
        <v>27.3</v>
      </c>
      <c r="I2399" s="2">
        <v>37.4</v>
      </c>
      <c r="J2399" s="2">
        <v>173</v>
      </c>
      <c r="N2399" t="s">
        <v>25</v>
      </c>
    </row>
    <row r="2400" spans="1:14" customFormat="1" x14ac:dyDescent="0.2">
      <c r="A2400">
        <v>11</v>
      </c>
      <c r="B2400">
        <v>3</v>
      </c>
      <c r="C2400" s="1">
        <v>43383</v>
      </c>
      <c r="D2400" t="s">
        <v>7</v>
      </c>
      <c r="E2400" t="s">
        <v>9</v>
      </c>
      <c r="F2400">
        <v>3</v>
      </c>
      <c r="G2400">
        <v>1</v>
      </c>
      <c r="H2400">
        <v>20.96</v>
      </c>
      <c r="I2400" s="2">
        <v>38.200000000000003</v>
      </c>
      <c r="J2400" s="2">
        <v>112</v>
      </c>
      <c r="N2400" t="s">
        <v>25</v>
      </c>
    </row>
    <row r="2401" spans="1:14" customFormat="1" x14ac:dyDescent="0.2">
      <c r="A2401">
        <v>12</v>
      </c>
      <c r="B2401">
        <v>3</v>
      </c>
      <c r="C2401" s="1">
        <v>43383</v>
      </c>
      <c r="D2401" t="s">
        <v>7</v>
      </c>
      <c r="E2401" t="s">
        <v>9</v>
      </c>
      <c r="F2401">
        <v>3</v>
      </c>
      <c r="G2401">
        <v>2</v>
      </c>
      <c r="H2401">
        <v>20.98</v>
      </c>
      <c r="I2401" s="2">
        <v>37</v>
      </c>
      <c r="J2401" s="2">
        <v>123</v>
      </c>
      <c r="N2401" t="s">
        <v>25</v>
      </c>
    </row>
    <row r="2402" spans="1:14" customFormat="1" x14ac:dyDescent="0.2">
      <c r="A2402">
        <v>13</v>
      </c>
      <c r="B2402">
        <v>3</v>
      </c>
      <c r="C2402" s="1">
        <v>43383</v>
      </c>
      <c r="D2402" t="s">
        <v>7</v>
      </c>
      <c r="E2402" t="s">
        <v>9</v>
      </c>
      <c r="F2402">
        <v>3</v>
      </c>
      <c r="G2402">
        <v>3</v>
      </c>
      <c r="H2402">
        <v>28.76</v>
      </c>
      <c r="I2402" s="2">
        <v>37.1</v>
      </c>
      <c r="J2402" s="2">
        <v>126</v>
      </c>
      <c r="N2402" t="s">
        <v>25</v>
      </c>
    </row>
    <row r="2403" spans="1:14" customFormat="1" x14ac:dyDescent="0.2">
      <c r="A2403">
        <v>14</v>
      </c>
      <c r="B2403">
        <v>3</v>
      </c>
      <c r="C2403" s="1">
        <v>43383</v>
      </c>
      <c r="D2403" t="s">
        <v>7</v>
      </c>
      <c r="E2403" t="s">
        <v>9</v>
      </c>
      <c r="F2403">
        <v>3</v>
      </c>
      <c r="G2403">
        <v>4</v>
      </c>
      <c r="H2403">
        <v>26.93</v>
      </c>
      <c r="I2403" s="2">
        <v>37.700000000000003</v>
      </c>
      <c r="J2403" s="2">
        <v>173</v>
      </c>
      <c r="N2403" t="s">
        <v>25</v>
      </c>
    </row>
    <row r="2404" spans="1:14" customFormat="1" x14ac:dyDescent="0.2">
      <c r="A2404">
        <v>15</v>
      </c>
      <c r="B2404">
        <v>3</v>
      </c>
      <c r="C2404" s="1">
        <v>43383</v>
      </c>
      <c r="D2404" t="s">
        <v>7</v>
      </c>
      <c r="E2404" t="s">
        <v>9</v>
      </c>
      <c r="F2404">
        <v>3</v>
      </c>
      <c r="G2404">
        <v>5</v>
      </c>
      <c r="H2404">
        <v>21.23</v>
      </c>
      <c r="I2404" s="2">
        <v>37.9</v>
      </c>
      <c r="J2404" s="2">
        <v>119</v>
      </c>
      <c r="N2404" t="s">
        <v>25</v>
      </c>
    </row>
    <row r="2405" spans="1:14" customFormat="1" x14ac:dyDescent="0.2">
      <c r="A2405">
        <v>16</v>
      </c>
      <c r="B2405">
        <v>3</v>
      </c>
      <c r="C2405" s="1">
        <v>43383</v>
      </c>
      <c r="D2405" t="s">
        <v>7</v>
      </c>
      <c r="E2405" t="s">
        <v>9</v>
      </c>
      <c r="F2405">
        <v>4</v>
      </c>
      <c r="G2405">
        <v>1</v>
      </c>
      <c r="H2405">
        <v>21.26</v>
      </c>
      <c r="I2405" s="2">
        <v>37.1</v>
      </c>
      <c r="J2405" s="2">
        <v>126</v>
      </c>
      <c r="N2405" t="s">
        <v>25</v>
      </c>
    </row>
    <row r="2406" spans="1:14" customFormat="1" x14ac:dyDescent="0.2">
      <c r="A2406">
        <v>17</v>
      </c>
      <c r="B2406">
        <v>3</v>
      </c>
      <c r="C2406" s="1">
        <v>43383</v>
      </c>
      <c r="D2406" t="s">
        <v>7</v>
      </c>
      <c r="E2406" t="s">
        <v>9</v>
      </c>
      <c r="F2406">
        <v>4</v>
      </c>
      <c r="G2406">
        <v>2</v>
      </c>
      <c r="H2406">
        <v>20.010000000000002</v>
      </c>
      <c r="I2406" s="2">
        <v>37.799999999999997</v>
      </c>
      <c r="J2406" s="2">
        <v>194</v>
      </c>
      <c r="N2406" t="s">
        <v>25</v>
      </c>
    </row>
    <row r="2407" spans="1:14" customFormat="1" x14ac:dyDescent="0.2">
      <c r="A2407">
        <v>18</v>
      </c>
      <c r="B2407">
        <v>3</v>
      </c>
      <c r="C2407" s="1">
        <v>43383</v>
      </c>
      <c r="D2407" t="s">
        <v>7</v>
      </c>
      <c r="E2407" t="s">
        <v>9</v>
      </c>
      <c r="F2407">
        <v>4</v>
      </c>
      <c r="G2407">
        <v>3</v>
      </c>
      <c r="H2407">
        <v>20.81</v>
      </c>
      <c r="I2407" s="2">
        <v>37.200000000000003</v>
      </c>
      <c r="J2407" s="2">
        <v>150</v>
      </c>
      <c r="N2407" t="s">
        <v>25</v>
      </c>
    </row>
    <row r="2408" spans="1:14" customFormat="1" x14ac:dyDescent="0.2">
      <c r="A2408">
        <v>19</v>
      </c>
      <c r="B2408">
        <v>3</v>
      </c>
      <c r="C2408" s="1">
        <v>43383</v>
      </c>
      <c r="D2408" t="s">
        <v>7</v>
      </c>
      <c r="E2408" t="s">
        <v>9</v>
      </c>
      <c r="F2408">
        <v>4</v>
      </c>
      <c r="G2408">
        <v>4</v>
      </c>
      <c r="H2408">
        <v>22.46</v>
      </c>
      <c r="I2408" s="2">
        <v>37.4</v>
      </c>
      <c r="J2408" s="2">
        <v>125</v>
      </c>
      <c r="N2408" t="s">
        <v>25</v>
      </c>
    </row>
    <row r="2409" spans="1:14" customFormat="1" x14ac:dyDescent="0.2">
      <c r="A2409">
        <v>20</v>
      </c>
      <c r="B2409">
        <v>3</v>
      </c>
      <c r="C2409" s="1">
        <v>43383</v>
      </c>
      <c r="D2409" t="s">
        <v>7</v>
      </c>
      <c r="E2409" t="s">
        <v>9</v>
      </c>
      <c r="F2409">
        <v>4</v>
      </c>
      <c r="G2409">
        <v>5</v>
      </c>
      <c r="H2409">
        <v>24.08</v>
      </c>
      <c r="I2409" s="2">
        <v>38</v>
      </c>
      <c r="J2409" s="2">
        <v>194</v>
      </c>
      <c r="N2409" t="s">
        <v>25</v>
      </c>
    </row>
    <row r="2410" spans="1:14" customFormat="1" x14ac:dyDescent="0.2">
      <c r="A2410">
        <v>21</v>
      </c>
      <c r="B2410">
        <v>3</v>
      </c>
      <c r="C2410" s="1">
        <v>43383</v>
      </c>
      <c r="D2410" t="s">
        <v>7</v>
      </c>
      <c r="E2410" t="s">
        <v>8</v>
      </c>
      <c r="F2410">
        <v>1</v>
      </c>
      <c r="G2410">
        <v>1</v>
      </c>
      <c r="H2410">
        <v>21.61</v>
      </c>
      <c r="I2410" s="2">
        <v>36.4</v>
      </c>
      <c r="J2410" s="2">
        <v>119</v>
      </c>
      <c r="N2410" t="s">
        <v>25</v>
      </c>
    </row>
    <row r="2411" spans="1:14" customFormat="1" x14ac:dyDescent="0.2">
      <c r="A2411">
        <v>22</v>
      </c>
      <c r="B2411">
        <v>3</v>
      </c>
      <c r="C2411" s="1">
        <v>43383</v>
      </c>
      <c r="D2411" t="s">
        <v>7</v>
      </c>
      <c r="E2411" t="s">
        <v>8</v>
      </c>
      <c r="F2411">
        <v>1</v>
      </c>
      <c r="G2411">
        <v>2</v>
      </c>
      <c r="H2411">
        <v>19.329999999999998</v>
      </c>
      <c r="I2411" s="2">
        <v>36.799999999999997</v>
      </c>
      <c r="J2411" s="2">
        <v>142</v>
      </c>
      <c r="N2411" t="s">
        <v>25</v>
      </c>
    </row>
    <row r="2412" spans="1:14" customFormat="1" x14ac:dyDescent="0.2">
      <c r="A2412">
        <v>23</v>
      </c>
      <c r="B2412">
        <v>3</v>
      </c>
      <c r="C2412" s="1">
        <v>43383</v>
      </c>
      <c r="D2412" t="s">
        <v>7</v>
      </c>
      <c r="E2412" t="s">
        <v>8</v>
      </c>
      <c r="F2412">
        <v>1</v>
      </c>
      <c r="G2412">
        <v>3</v>
      </c>
      <c r="H2412">
        <v>21.21</v>
      </c>
      <c r="I2412" s="2">
        <v>36.700000000000003</v>
      </c>
      <c r="J2412" s="2">
        <v>147</v>
      </c>
      <c r="N2412" t="s">
        <v>25</v>
      </c>
    </row>
    <row r="2413" spans="1:14" customFormat="1" x14ac:dyDescent="0.2">
      <c r="A2413">
        <v>24</v>
      </c>
      <c r="B2413">
        <v>3</v>
      </c>
      <c r="C2413" s="1">
        <v>43383</v>
      </c>
      <c r="D2413" t="s">
        <v>7</v>
      </c>
      <c r="E2413" t="s">
        <v>8</v>
      </c>
      <c r="F2413">
        <v>1</v>
      </c>
      <c r="G2413">
        <v>4</v>
      </c>
      <c r="H2413">
        <v>21.16</v>
      </c>
      <c r="I2413" s="2">
        <v>36.4</v>
      </c>
      <c r="J2413" s="2">
        <v>121</v>
      </c>
      <c r="N2413" t="s">
        <v>25</v>
      </c>
    </row>
    <row r="2414" spans="1:14" customFormat="1" x14ac:dyDescent="0.2">
      <c r="A2414">
        <v>25</v>
      </c>
      <c r="B2414">
        <v>3</v>
      </c>
      <c r="C2414" s="1">
        <v>43383</v>
      </c>
      <c r="D2414" t="s">
        <v>7</v>
      </c>
      <c r="E2414" t="s">
        <v>8</v>
      </c>
      <c r="F2414">
        <v>1</v>
      </c>
      <c r="G2414">
        <v>5</v>
      </c>
      <c r="H2414">
        <v>21.63</v>
      </c>
      <c r="I2414" s="2">
        <v>37.4</v>
      </c>
      <c r="J2414" s="2">
        <v>144</v>
      </c>
      <c r="N2414" t="s">
        <v>25</v>
      </c>
    </row>
    <row r="2415" spans="1:14" customFormat="1" x14ac:dyDescent="0.2">
      <c r="A2415">
        <v>26</v>
      </c>
      <c r="B2415">
        <v>3</v>
      </c>
      <c r="C2415" s="1">
        <v>43383</v>
      </c>
      <c r="D2415" t="s">
        <v>7</v>
      </c>
      <c r="E2415" t="s">
        <v>8</v>
      </c>
      <c r="F2415">
        <v>2</v>
      </c>
      <c r="G2415">
        <v>1</v>
      </c>
      <c r="H2415">
        <v>22.56</v>
      </c>
      <c r="I2415" s="2">
        <v>37.4</v>
      </c>
      <c r="J2415" s="2">
        <v>153</v>
      </c>
      <c r="N2415" t="s">
        <v>25</v>
      </c>
    </row>
    <row r="2416" spans="1:14" customFormat="1" x14ac:dyDescent="0.2">
      <c r="A2416">
        <v>27</v>
      </c>
      <c r="B2416">
        <v>3</v>
      </c>
      <c r="C2416" s="1">
        <v>43383</v>
      </c>
      <c r="D2416" t="s">
        <v>7</v>
      </c>
      <c r="E2416" t="s">
        <v>8</v>
      </c>
      <c r="F2416">
        <v>2</v>
      </c>
      <c r="G2416">
        <v>2</v>
      </c>
      <c r="H2416">
        <v>21.18</v>
      </c>
      <c r="I2416" s="2">
        <v>36.5</v>
      </c>
      <c r="J2416" s="2">
        <v>96</v>
      </c>
      <c r="N2416" t="s">
        <v>25</v>
      </c>
    </row>
    <row r="2417" spans="1:14" customFormat="1" x14ac:dyDescent="0.2">
      <c r="A2417">
        <v>28</v>
      </c>
      <c r="B2417">
        <v>3</v>
      </c>
      <c r="C2417" s="1">
        <v>43383</v>
      </c>
      <c r="D2417" t="s">
        <v>7</v>
      </c>
      <c r="E2417" t="s">
        <v>8</v>
      </c>
      <c r="F2417">
        <v>2</v>
      </c>
      <c r="G2417">
        <v>3</v>
      </c>
      <c r="H2417">
        <v>22.81</v>
      </c>
      <c r="I2417" s="2">
        <v>37.5</v>
      </c>
      <c r="J2417" s="2">
        <v>138</v>
      </c>
      <c r="N2417" t="s">
        <v>25</v>
      </c>
    </row>
    <row r="2418" spans="1:14" customFormat="1" x14ac:dyDescent="0.2">
      <c r="A2418">
        <v>29</v>
      </c>
      <c r="B2418">
        <v>3</v>
      </c>
      <c r="C2418" s="1">
        <v>43383</v>
      </c>
      <c r="D2418" t="s">
        <v>7</v>
      </c>
      <c r="E2418" t="s">
        <v>8</v>
      </c>
      <c r="F2418">
        <v>2</v>
      </c>
      <c r="G2418">
        <v>4</v>
      </c>
      <c r="H2418">
        <v>20.69</v>
      </c>
      <c r="J2418" s="2">
        <v>121</v>
      </c>
      <c r="N2418" t="s">
        <v>25</v>
      </c>
    </row>
    <row r="2419" spans="1:14" customFormat="1" x14ac:dyDescent="0.2">
      <c r="A2419">
        <v>30</v>
      </c>
      <c r="B2419">
        <v>3</v>
      </c>
      <c r="C2419" s="1">
        <v>43383</v>
      </c>
      <c r="D2419" t="s">
        <v>7</v>
      </c>
      <c r="E2419" t="s">
        <v>8</v>
      </c>
      <c r="F2419">
        <v>2</v>
      </c>
      <c r="G2419">
        <v>5</v>
      </c>
      <c r="H2419">
        <v>21.89</v>
      </c>
      <c r="I2419">
        <v>37.1</v>
      </c>
      <c r="J2419" s="2">
        <v>125</v>
      </c>
      <c r="N2419" t="s">
        <v>25</v>
      </c>
    </row>
    <row r="2420" spans="1:14" customFormat="1" x14ac:dyDescent="0.2">
      <c r="A2420">
        <v>1</v>
      </c>
      <c r="B2420">
        <v>1</v>
      </c>
      <c r="C2420" s="1">
        <v>43384</v>
      </c>
      <c r="D2420" t="s">
        <v>6</v>
      </c>
      <c r="E2420" t="s">
        <v>9</v>
      </c>
      <c r="F2420">
        <v>1</v>
      </c>
      <c r="G2420">
        <v>1</v>
      </c>
      <c r="H2420" s="3">
        <v>32.72</v>
      </c>
      <c r="I2420" s="2">
        <v>35.799999999999997</v>
      </c>
      <c r="J2420" s="2">
        <v>184</v>
      </c>
      <c r="N2420" t="s">
        <v>28</v>
      </c>
    </row>
    <row r="2421" spans="1:14" customFormat="1" x14ac:dyDescent="0.2">
      <c r="A2421">
        <v>2</v>
      </c>
      <c r="B2421">
        <v>1</v>
      </c>
      <c r="C2421" s="1">
        <v>43384</v>
      </c>
      <c r="D2421" t="s">
        <v>6</v>
      </c>
      <c r="E2421" t="s">
        <v>9</v>
      </c>
      <c r="F2421">
        <v>2</v>
      </c>
      <c r="G2421">
        <v>1</v>
      </c>
      <c r="H2421" s="2">
        <v>38.31</v>
      </c>
      <c r="I2421" s="2">
        <v>35.799999999999997</v>
      </c>
      <c r="J2421" s="2">
        <v>203</v>
      </c>
      <c r="N2421" t="s">
        <v>28</v>
      </c>
    </row>
    <row r="2422" spans="1:14" customFormat="1" x14ac:dyDescent="0.2">
      <c r="A2422">
        <v>3</v>
      </c>
      <c r="B2422">
        <v>1</v>
      </c>
      <c r="C2422" s="1">
        <v>43384</v>
      </c>
      <c r="D2422" t="s">
        <v>6</v>
      </c>
      <c r="E2422" t="s">
        <v>9</v>
      </c>
      <c r="F2422">
        <v>3</v>
      </c>
      <c r="G2422">
        <v>1</v>
      </c>
      <c r="H2422" s="2">
        <v>42.42</v>
      </c>
      <c r="I2422" s="2">
        <v>36</v>
      </c>
      <c r="J2422" s="2">
        <v>225</v>
      </c>
      <c r="N2422" t="s">
        <v>28</v>
      </c>
    </row>
    <row r="2423" spans="1:14" customFormat="1" x14ac:dyDescent="0.2">
      <c r="A2423">
        <v>4</v>
      </c>
      <c r="B2423">
        <v>1</v>
      </c>
      <c r="C2423" s="1">
        <v>43384</v>
      </c>
      <c r="D2423" t="s">
        <v>6</v>
      </c>
      <c r="E2423" t="s">
        <v>9</v>
      </c>
      <c r="F2423">
        <v>4</v>
      </c>
      <c r="G2423">
        <v>1</v>
      </c>
      <c r="H2423" s="2">
        <v>42.66</v>
      </c>
      <c r="I2423" s="2">
        <v>36.200000000000003</v>
      </c>
      <c r="J2423" s="2">
        <v>187</v>
      </c>
      <c r="N2423" t="s">
        <v>28</v>
      </c>
    </row>
    <row r="2424" spans="1:14" customFormat="1" x14ac:dyDescent="0.2">
      <c r="A2424">
        <v>5</v>
      </c>
      <c r="B2424">
        <v>1</v>
      </c>
      <c r="C2424" s="1">
        <v>43384</v>
      </c>
      <c r="D2424" t="s">
        <v>6</v>
      </c>
      <c r="E2424" t="s">
        <v>9</v>
      </c>
      <c r="F2424">
        <v>5</v>
      </c>
      <c r="G2424">
        <v>1</v>
      </c>
      <c r="H2424" s="2">
        <v>46.06</v>
      </c>
      <c r="I2424" s="2">
        <v>38.1</v>
      </c>
      <c r="J2424" s="2">
        <v>274</v>
      </c>
      <c r="N2424" t="s">
        <v>28</v>
      </c>
    </row>
    <row r="2425" spans="1:14" customFormat="1" x14ac:dyDescent="0.2">
      <c r="A2425">
        <v>6</v>
      </c>
      <c r="B2425">
        <v>1</v>
      </c>
      <c r="C2425" s="1">
        <v>43384</v>
      </c>
      <c r="D2425" t="s">
        <v>6</v>
      </c>
      <c r="E2425" t="s">
        <v>9</v>
      </c>
      <c r="F2425">
        <v>6</v>
      </c>
      <c r="G2425">
        <v>1</v>
      </c>
      <c r="H2425" s="2">
        <v>41.12</v>
      </c>
      <c r="I2425" s="2">
        <v>37.299999999999997</v>
      </c>
      <c r="J2425" s="2">
        <v>229</v>
      </c>
      <c r="N2425" t="s">
        <v>28</v>
      </c>
    </row>
    <row r="2426" spans="1:14" customFormat="1" x14ac:dyDescent="0.2">
      <c r="A2426">
        <v>7</v>
      </c>
      <c r="B2426">
        <v>1</v>
      </c>
      <c r="C2426" s="1">
        <v>43384</v>
      </c>
      <c r="D2426" t="s">
        <v>6</v>
      </c>
      <c r="E2426" t="s">
        <v>9</v>
      </c>
      <c r="F2426">
        <v>7</v>
      </c>
      <c r="G2426">
        <v>1</v>
      </c>
      <c r="H2426" s="2">
        <v>40.69</v>
      </c>
      <c r="I2426" s="2">
        <v>36</v>
      </c>
      <c r="J2426" s="2">
        <v>238</v>
      </c>
      <c r="N2426" t="s">
        <v>28</v>
      </c>
    </row>
    <row r="2427" spans="1:14" customFormat="1" x14ac:dyDescent="0.2">
      <c r="A2427">
        <v>8</v>
      </c>
      <c r="B2427">
        <v>1</v>
      </c>
      <c r="C2427" s="1">
        <v>43384</v>
      </c>
      <c r="D2427" t="s">
        <v>6</v>
      </c>
      <c r="E2427" t="s">
        <v>9</v>
      </c>
      <c r="F2427">
        <v>8</v>
      </c>
      <c r="G2427">
        <v>1</v>
      </c>
      <c r="H2427" s="2">
        <v>31.5</v>
      </c>
      <c r="I2427" s="2">
        <v>37.299999999999997</v>
      </c>
      <c r="J2427" s="2">
        <v>197</v>
      </c>
      <c r="N2427" t="s">
        <v>28</v>
      </c>
    </row>
    <row r="2428" spans="1:14" customFormat="1" x14ac:dyDescent="0.2">
      <c r="A2428">
        <v>9</v>
      </c>
      <c r="B2428">
        <v>1</v>
      </c>
      <c r="C2428" s="1">
        <v>43384</v>
      </c>
      <c r="D2428" t="s">
        <v>6</v>
      </c>
      <c r="E2428" t="s">
        <v>8</v>
      </c>
      <c r="F2428">
        <v>1</v>
      </c>
      <c r="G2428">
        <v>1</v>
      </c>
      <c r="H2428" s="2">
        <v>31.88</v>
      </c>
      <c r="I2428" s="2">
        <v>35.299999999999997</v>
      </c>
      <c r="J2428" s="2">
        <v>172</v>
      </c>
      <c r="N2428" t="s">
        <v>28</v>
      </c>
    </row>
    <row r="2429" spans="1:14" customFormat="1" x14ac:dyDescent="0.2">
      <c r="A2429">
        <v>10</v>
      </c>
      <c r="B2429">
        <v>1</v>
      </c>
      <c r="C2429" s="1">
        <v>43384</v>
      </c>
      <c r="D2429" t="s">
        <v>6</v>
      </c>
      <c r="E2429" t="s">
        <v>8</v>
      </c>
      <c r="F2429">
        <v>2</v>
      </c>
      <c r="G2429">
        <v>1</v>
      </c>
      <c r="H2429" s="2">
        <v>29.45</v>
      </c>
      <c r="I2429" s="2">
        <v>35.700000000000003</v>
      </c>
      <c r="J2429" s="2">
        <v>180</v>
      </c>
      <c r="N2429" t="s">
        <v>28</v>
      </c>
    </row>
    <row r="2430" spans="1:14" customFormat="1" x14ac:dyDescent="0.2">
      <c r="A2430">
        <v>11</v>
      </c>
      <c r="B2430">
        <v>1</v>
      </c>
      <c r="C2430" s="1">
        <v>43384</v>
      </c>
      <c r="D2430" t="s">
        <v>6</v>
      </c>
      <c r="E2430" t="s">
        <v>8</v>
      </c>
      <c r="F2430">
        <v>3</v>
      </c>
      <c r="G2430">
        <v>1</v>
      </c>
      <c r="H2430" s="2">
        <v>31.55</v>
      </c>
      <c r="I2430" s="2">
        <v>35.5</v>
      </c>
      <c r="J2430" s="2">
        <v>194</v>
      </c>
      <c r="N2430" t="s">
        <v>28</v>
      </c>
    </row>
    <row r="2431" spans="1:14" customFormat="1" x14ac:dyDescent="0.2">
      <c r="A2431">
        <v>12</v>
      </c>
      <c r="B2431">
        <v>1</v>
      </c>
      <c r="C2431" s="1">
        <v>43384</v>
      </c>
      <c r="D2431" t="s">
        <v>6</v>
      </c>
      <c r="E2431" t="s">
        <v>8</v>
      </c>
      <c r="F2431">
        <v>4</v>
      </c>
      <c r="G2431">
        <v>1</v>
      </c>
      <c r="H2431" s="2">
        <v>21.24</v>
      </c>
      <c r="I2431" s="2">
        <v>35.9</v>
      </c>
      <c r="J2431" s="2">
        <v>174</v>
      </c>
      <c r="N2431" t="s">
        <v>28</v>
      </c>
    </row>
    <row r="2432" spans="1:14" customFormat="1" x14ac:dyDescent="0.2">
      <c r="A2432">
        <v>13</v>
      </c>
      <c r="B2432">
        <v>1</v>
      </c>
      <c r="C2432" s="1">
        <v>43384</v>
      </c>
      <c r="D2432" t="s">
        <v>6</v>
      </c>
      <c r="E2432" t="s">
        <v>8</v>
      </c>
      <c r="F2432">
        <v>5</v>
      </c>
      <c r="G2432">
        <v>1</v>
      </c>
      <c r="H2432" s="2">
        <v>32.11</v>
      </c>
      <c r="I2432" s="2">
        <v>37.1</v>
      </c>
      <c r="J2432" s="2">
        <v>176</v>
      </c>
      <c r="N2432" t="s">
        <v>28</v>
      </c>
    </row>
    <row r="2433" spans="1:15" customFormat="1" x14ac:dyDescent="0.2">
      <c r="A2433">
        <v>14</v>
      </c>
      <c r="B2433">
        <v>1</v>
      </c>
      <c r="C2433" s="1">
        <v>43384</v>
      </c>
      <c r="D2433" t="s">
        <v>6</v>
      </c>
      <c r="E2433" t="s">
        <v>8</v>
      </c>
      <c r="F2433">
        <v>6</v>
      </c>
      <c r="G2433">
        <v>1</v>
      </c>
      <c r="H2433" s="2">
        <v>29.28</v>
      </c>
      <c r="I2433" s="2">
        <v>36.5</v>
      </c>
      <c r="J2433" s="2">
        <v>194</v>
      </c>
      <c r="N2433" t="s">
        <v>28</v>
      </c>
    </row>
    <row r="2434" spans="1:15" customFormat="1" x14ac:dyDescent="0.2">
      <c r="A2434">
        <v>15</v>
      </c>
      <c r="B2434">
        <v>1</v>
      </c>
      <c r="C2434" s="1">
        <v>43384</v>
      </c>
      <c r="D2434" t="s">
        <v>6</v>
      </c>
      <c r="E2434" t="s">
        <v>8</v>
      </c>
      <c r="F2434">
        <v>7</v>
      </c>
      <c r="G2434">
        <v>1</v>
      </c>
      <c r="H2434" s="2">
        <v>32.21</v>
      </c>
      <c r="I2434" s="2">
        <v>35.700000000000003</v>
      </c>
      <c r="J2434" s="2">
        <v>180</v>
      </c>
      <c r="N2434" t="s">
        <v>28</v>
      </c>
    </row>
    <row r="2435" spans="1:15" customFormat="1" x14ac:dyDescent="0.2">
      <c r="A2435">
        <v>1</v>
      </c>
      <c r="B2435">
        <v>1</v>
      </c>
      <c r="C2435" s="1">
        <v>43383</v>
      </c>
      <c r="D2435" t="s">
        <v>7</v>
      </c>
      <c r="E2435" t="s">
        <v>9</v>
      </c>
      <c r="F2435">
        <v>1</v>
      </c>
      <c r="G2435">
        <v>1</v>
      </c>
      <c r="H2435">
        <v>28.2</v>
      </c>
      <c r="I2435">
        <v>36.299999999999997</v>
      </c>
      <c r="J2435">
        <v>191</v>
      </c>
      <c r="N2435" t="s">
        <v>28</v>
      </c>
    </row>
    <row r="2436" spans="1:15" customFormat="1" x14ac:dyDescent="0.2">
      <c r="A2436">
        <v>2</v>
      </c>
      <c r="B2436">
        <v>1</v>
      </c>
      <c r="C2436" s="1">
        <v>43383</v>
      </c>
      <c r="D2436" t="s">
        <v>7</v>
      </c>
      <c r="E2436" t="s">
        <v>9</v>
      </c>
      <c r="F2436">
        <v>2</v>
      </c>
      <c r="G2436">
        <v>1</v>
      </c>
      <c r="H2436">
        <v>31.84</v>
      </c>
      <c r="I2436">
        <v>36.6</v>
      </c>
      <c r="J2436">
        <v>149</v>
      </c>
      <c r="N2436" t="s">
        <v>28</v>
      </c>
    </row>
    <row r="2437" spans="1:15" customFormat="1" x14ac:dyDescent="0.2">
      <c r="A2437">
        <v>3</v>
      </c>
      <c r="B2437">
        <v>1</v>
      </c>
      <c r="C2437" s="1">
        <v>43383</v>
      </c>
      <c r="D2437" t="s">
        <v>7</v>
      </c>
      <c r="E2437" t="s">
        <v>9</v>
      </c>
      <c r="F2437">
        <v>3</v>
      </c>
      <c r="G2437">
        <v>1</v>
      </c>
      <c r="H2437">
        <v>30.45</v>
      </c>
      <c r="I2437">
        <v>37</v>
      </c>
      <c r="J2437">
        <v>169</v>
      </c>
      <c r="N2437" t="s">
        <v>28</v>
      </c>
    </row>
    <row r="2438" spans="1:15" customFormat="1" x14ac:dyDescent="0.2">
      <c r="A2438">
        <v>4</v>
      </c>
      <c r="B2438">
        <v>1</v>
      </c>
      <c r="C2438" s="1">
        <v>43383</v>
      </c>
      <c r="D2438" t="s">
        <v>7</v>
      </c>
      <c r="E2438" t="s">
        <v>9</v>
      </c>
      <c r="F2438">
        <v>4</v>
      </c>
      <c r="G2438">
        <v>1</v>
      </c>
      <c r="H2438">
        <v>26.99</v>
      </c>
      <c r="I2438">
        <v>37.200000000000003</v>
      </c>
      <c r="J2438">
        <v>170</v>
      </c>
      <c r="N2438" t="s">
        <v>28</v>
      </c>
    </row>
    <row r="2439" spans="1:15" customFormat="1" x14ac:dyDescent="0.2">
      <c r="A2439">
        <v>5</v>
      </c>
      <c r="B2439">
        <v>1</v>
      </c>
      <c r="C2439" s="1">
        <v>43383</v>
      </c>
      <c r="D2439" t="s">
        <v>7</v>
      </c>
      <c r="E2439" t="s">
        <v>9</v>
      </c>
      <c r="F2439">
        <v>5</v>
      </c>
      <c r="G2439">
        <v>1</v>
      </c>
      <c r="H2439">
        <v>25.94</v>
      </c>
      <c r="I2439">
        <v>36.5</v>
      </c>
      <c r="J2439">
        <v>151</v>
      </c>
      <c r="N2439" t="s">
        <v>28</v>
      </c>
    </row>
    <row r="2440" spans="1:15" customFormat="1" x14ac:dyDescent="0.2">
      <c r="A2440">
        <v>6</v>
      </c>
      <c r="B2440">
        <v>1</v>
      </c>
      <c r="C2440" s="1">
        <v>43383</v>
      </c>
      <c r="D2440" t="s">
        <v>7</v>
      </c>
      <c r="E2440" t="s">
        <v>9</v>
      </c>
      <c r="F2440">
        <v>6</v>
      </c>
      <c r="G2440">
        <v>1</v>
      </c>
      <c r="H2440">
        <v>34.28</v>
      </c>
      <c r="I2440">
        <v>36.9</v>
      </c>
      <c r="J2440">
        <v>208</v>
      </c>
      <c r="N2440" t="s">
        <v>28</v>
      </c>
    </row>
    <row r="2441" spans="1:15" customFormat="1" x14ac:dyDescent="0.2">
      <c r="A2441">
        <v>7</v>
      </c>
      <c r="B2441">
        <v>1</v>
      </c>
      <c r="C2441" s="1">
        <v>43383</v>
      </c>
      <c r="D2441" t="s">
        <v>7</v>
      </c>
      <c r="E2441" t="s">
        <v>9</v>
      </c>
      <c r="F2441">
        <v>7</v>
      </c>
      <c r="G2441">
        <v>1</v>
      </c>
      <c r="H2441">
        <v>25.48</v>
      </c>
      <c r="I2441">
        <v>37</v>
      </c>
      <c r="J2441">
        <v>152</v>
      </c>
      <c r="N2441" t="s">
        <v>28</v>
      </c>
    </row>
    <row r="2442" spans="1:15" customFormat="1" x14ac:dyDescent="0.2">
      <c r="A2442">
        <v>8</v>
      </c>
      <c r="B2442">
        <v>1</v>
      </c>
      <c r="C2442" s="1">
        <v>43383</v>
      </c>
      <c r="D2442" t="s">
        <v>7</v>
      </c>
      <c r="E2442" t="s">
        <v>9</v>
      </c>
      <c r="F2442">
        <v>8</v>
      </c>
      <c r="G2442">
        <v>1</v>
      </c>
      <c r="N2442" t="s">
        <v>28</v>
      </c>
      <c r="O2442" t="s">
        <v>35</v>
      </c>
    </row>
    <row r="2443" spans="1:15" customFormat="1" x14ac:dyDescent="0.2">
      <c r="A2443">
        <v>9</v>
      </c>
      <c r="B2443">
        <v>1</v>
      </c>
      <c r="C2443" s="1">
        <v>43383</v>
      </c>
      <c r="D2443" t="s">
        <v>7</v>
      </c>
      <c r="E2443" t="s">
        <v>8</v>
      </c>
      <c r="F2443">
        <v>1</v>
      </c>
      <c r="G2443">
        <v>1</v>
      </c>
      <c r="H2443">
        <v>24.46</v>
      </c>
      <c r="I2443">
        <v>36.299999999999997</v>
      </c>
      <c r="J2443">
        <v>119</v>
      </c>
      <c r="N2443" t="s">
        <v>28</v>
      </c>
    </row>
    <row r="2444" spans="1:15" customFormat="1" x14ac:dyDescent="0.2">
      <c r="A2444">
        <v>10</v>
      </c>
      <c r="B2444">
        <v>1</v>
      </c>
      <c r="C2444" s="1">
        <v>43383</v>
      </c>
      <c r="D2444" t="s">
        <v>7</v>
      </c>
      <c r="E2444" t="s">
        <v>8</v>
      </c>
      <c r="F2444">
        <v>2</v>
      </c>
      <c r="G2444">
        <v>1</v>
      </c>
      <c r="H2444">
        <v>23.31</v>
      </c>
      <c r="I2444">
        <v>36.299999999999997</v>
      </c>
      <c r="J2444">
        <v>113</v>
      </c>
      <c r="N2444" t="s">
        <v>28</v>
      </c>
    </row>
    <row r="2445" spans="1:15" customFormat="1" x14ac:dyDescent="0.2">
      <c r="A2445">
        <v>11</v>
      </c>
      <c r="B2445">
        <v>1</v>
      </c>
      <c r="C2445" s="1">
        <v>43383</v>
      </c>
      <c r="D2445" t="s">
        <v>7</v>
      </c>
      <c r="E2445" t="s">
        <v>8</v>
      </c>
      <c r="F2445">
        <v>3</v>
      </c>
      <c r="G2445">
        <v>1</v>
      </c>
      <c r="H2445">
        <v>26.36</v>
      </c>
      <c r="I2445">
        <v>35.700000000000003</v>
      </c>
      <c r="J2445">
        <v>143</v>
      </c>
      <c r="N2445" t="s">
        <v>28</v>
      </c>
    </row>
    <row r="2446" spans="1:15" customFormat="1" x14ac:dyDescent="0.2">
      <c r="A2446">
        <v>12</v>
      </c>
      <c r="B2446">
        <v>1</v>
      </c>
      <c r="C2446" s="1">
        <v>43383</v>
      </c>
      <c r="D2446" t="s">
        <v>7</v>
      </c>
      <c r="E2446" t="s">
        <v>8</v>
      </c>
      <c r="F2446">
        <v>4</v>
      </c>
      <c r="G2446">
        <v>1</v>
      </c>
      <c r="H2446">
        <v>28.41</v>
      </c>
      <c r="I2446">
        <v>36.4</v>
      </c>
      <c r="J2446">
        <v>168</v>
      </c>
      <c r="N2446" t="s">
        <v>28</v>
      </c>
    </row>
    <row r="2447" spans="1:15" customFormat="1" x14ac:dyDescent="0.2">
      <c r="A2447">
        <v>13</v>
      </c>
      <c r="B2447">
        <v>1</v>
      </c>
      <c r="C2447" s="1">
        <v>43383</v>
      </c>
      <c r="D2447" t="s">
        <v>7</v>
      </c>
      <c r="E2447" t="s">
        <v>8</v>
      </c>
      <c r="F2447">
        <v>5</v>
      </c>
      <c r="G2447">
        <v>1</v>
      </c>
      <c r="H2447">
        <v>24.16</v>
      </c>
      <c r="I2447">
        <v>36.4</v>
      </c>
      <c r="J2447">
        <v>187</v>
      </c>
      <c r="N2447" t="s">
        <v>28</v>
      </c>
    </row>
    <row r="2448" spans="1:15" customFormat="1" x14ac:dyDescent="0.2">
      <c r="A2448">
        <v>14</v>
      </c>
      <c r="B2448">
        <v>1</v>
      </c>
      <c r="C2448" s="1">
        <v>43383</v>
      </c>
      <c r="D2448" t="s">
        <v>7</v>
      </c>
      <c r="E2448" t="s">
        <v>8</v>
      </c>
      <c r="F2448">
        <v>6</v>
      </c>
      <c r="G2448">
        <v>1</v>
      </c>
      <c r="H2448">
        <v>26.99</v>
      </c>
      <c r="I2448">
        <v>36.1</v>
      </c>
      <c r="J2448">
        <v>144</v>
      </c>
      <c r="N2448" t="s">
        <v>28</v>
      </c>
    </row>
    <row r="2449" spans="1:14" customFormat="1" x14ac:dyDescent="0.2">
      <c r="A2449">
        <v>15</v>
      </c>
      <c r="B2449">
        <v>1</v>
      </c>
      <c r="C2449" s="1">
        <v>43383</v>
      </c>
      <c r="D2449" t="s">
        <v>7</v>
      </c>
      <c r="E2449" t="s">
        <v>8</v>
      </c>
      <c r="F2449">
        <v>7</v>
      </c>
      <c r="G2449">
        <v>1</v>
      </c>
      <c r="H2449">
        <v>23.38</v>
      </c>
      <c r="I2449">
        <v>35.4</v>
      </c>
      <c r="J2449">
        <v>116</v>
      </c>
      <c r="N2449" t="s">
        <v>28</v>
      </c>
    </row>
    <row r="2450" spans="1:14" customFormat="1" x14ac:dyDescent="0.2">
      <c r="A2450">
        <v>11</v>
      </c>
      <c r="B2450">
        <v>1</v>
      </c>
      <c r="C2450" s="1">
        <v>43391</v>
      </c>
      <c r="D2450" t="s">
        <v>6</v>
      </c>
      <c r="E2450" t="s">
        <v>9</v>
      </c>
      <c r="F2450">
        <v>3</v>
      </c>
      <c r="G2450">
        <v>1</v>
      </c>
      <c r="H2450">
        <v>36.06</v>
      </c>
      <c r="I2450">
        <v>37</v>
      </c>
      <c r="N2450" t="s">
        <v>25</v>
      </c>
    </row>
    <row r="2451" spans="1:14" customFormat="1" x14ac:dyDescent="0.2">
      <c r="A2451">
        <v>3</v>
      </c>
      <c r="B2451">
        <v>1</v>
      </c>
      <c r="C2451" s="1">
        <v>43391</v>
      </c>
      <c r="D2451" t="s">
        <v>6</v>
      </c>
      <c r="E2451" t="s">
        <v>9</v>
      </c>
      <c r="F2451">
        <v>1</v>
      </c>
      <c r="G2451">
        <v>2</v>
      </c>
      <c r="H2451">
        <v>46.62</v>
      </c>
      <c r="I2451">
        <v>36.9</v>
      </c>
      <c r="N2451" t="s">
        <v>25</v>
      </c>
    </row>
    <row r="2452" spans="1:14" customFormat="1" x14ac:dyDescent="0.2">
      <c r="A2452">
        <v>4</v>
      </c>
      <c r="B2452">
        <v>1</v>
      </c>
      <c r="C2452" s="1">
        <v>43391</v>
      </c>
      <c r="D2452" t="s">
        <v>6</v>
      </c>
      <c r="E2452" t="s">
        <v>9</v>
      </c>
      <c r="F2452">
        <v>1</v>
      </c>
      <c r="G2452">
        <v>3</v>
      </c>
      <c r="H2452">
        <v>40.93</v>
      </c>
      <c r="I2452">
        <v>37.200000000000003</v>
      </c>
      <c r="N2452" t="s">
        <v>25</v>
      </c>
    </row>
    <row r="2453" spans="1:14" customFormat="1" x14ac:dyDescent="0.2">
      <c r="A2453">
        <v>5</v>
      </c>
      <c r="B2453">
        <v>1</v>
      </c>
      <c r="C2453" s="1">
        <v>43391</v>
      </c>
      <c r="D2453" t="s">
        <v>6</v>
      </c>
      <c r="E2453" t="s">
        <v>9</v>
      </c>
      <c r="F2453">
        <v>1</v>
      </c>
      <c r="G2453">
        <v>4</v>
      </c>
      <c r="H2453">
        <v>40.28</v>
      </c>
      <c r="I2453">
        <v>37.1</v>
      </c>
      <c r="N2453" t="s">
        <v>25</v>
      </c>
    </row>
    <row r="2454" spans="1:14" customFormat="1" x14ac:dyDescent="0.2">
      <c r="A2454">
        <v>12</v>
      </c>
      <c r="B2454">
        <v>1</v>
      </c>
      <c r="C2454" s="1">
        <v>43391</v>
      </c>
      <c r="D2454" t="s">
        <v>6</v>
      </c>
      <c r="E2454" t="s">
        <v>9</v>
      </c>
      <c r="F2454">
        <v>3</v>
      </c>
      <c r="G2454">
        <v>2</v>
      </c>
      <c r="H2454">
        <v>42.94</v>
      </c>
      <c r="I2454">
        <v>37.1</v>
      </c>
      <c r="N2454" t="s">
        <v>25</v>
      </c>
    </row>
    <row r="2455" spans="1:14" customFormat="1" x14ac:dyDescent="0.2">
      <c r="A2455">
        <v>8</v>
      </c>
      <c r="B2455">
        <v>1</v>
      </c>
      <c r="C2455" s="1">
        <v>43391</v>
      </c>
      <c r="D2455" t="s">
        <v>6</v>
      </c>
      <c r="E2455" t="s">
        <v>9</v>
      </c>
      <c r="F2455">
        <v>2</v>
      </c>
      <c r="G2455">
        <v>3</v>
      </c>
      <c r="H2455">
        <v>47.65</v>
      </c>
      <c r="I2455">
        <v>37.299999999999997</v>
      </c>
      <c r="N2455" t="s">
        <v>25</v>
      </c>
    </row>
    <row r="2456" spans="1:14" customFormat="1" x14ac:dyDescent="0.2">
      <c r="A2456">
        <v>9</v>
      </c>
      <c r="B2456">
        <v>1</v>
      </c>
      <c r="C2456" s="1">
        <v>43391</v>
      </c>
      <c r="D2456" t="s">
        <v>6</v>
      </c>
      <c r="E2456" t="s">
        <v>9</v>
      </c>
      <c r="F2456">
        <v>2</v>
      </c>
      <c r="G2456">
        <v>4</v>
      </c>
      <c r="H2456">
        <v>44.65</v>
      </c>
      <c r="I2456">
        <v>37</v>
      </c>
      <c r="N2456" t="s">
        <v>25</v>
      </c>
    </row>
    <row r="2457" spans="1:14" customFormat="1" x14ac:dyDescent="0.2">
      <c r="A2457">
        <v>10</v>
      </c>
      <c r="B2457">
        <v>1</v>
      </c>
      <c r="C2457" s="1">
        <v>43391</v>
      </c>
      <c r="D2457" t="s">
        <v>6</v>
      </c>
      <c r="E2457" t="s">
        <v>9</v>
      </c>
      <c r="F2457">
        <v>2</v>
      </c>
      <c r="G2457">
        <v>5</v>
      </c>
      <c r="H2457">
        <v>39.08</v>
      </c>
      <c r="I2457">
        <v>37.299999999999997</v>
      </c>
      <c r="N2457" t="s">
        <v>25</v>
      </c>
    </row>
    <row r="2458" spans="1:14" customFormat="1" x14ac:dyDescent="0.2">
      <c r="A2458">
        <v>17</v>
      </c>
      <c r="B2458">
        <v>1</v>
      </c>
      <c r="C2458" s="1">
        <v>43391</v>
      </c>
      <c r="D2458" t="s">
        <v>6</v>
      </c>
      <c r="E2458" t="s">
        <v>8</v>
      </c>
      <c r="F2458">
        <v>1</v>
      </c>
      <c r="G2458">
        <v>2</v>
      </c>
      <c r="H2458">
        <v>31.49</v>
      </c>
      <c r="I2458">
        <v>36.799999999999997</v>
      </c>
      <c r="N2458" t="s">
        <v>25</v>
      </c>
    </row>
    <row r="2459" spans="1:14" customFormat="1" x14ac:dyDescent="0.2">
      <c r="A2459">
        <v>18</v>
      </c>
      <c r="B2459">
        <v>1</v>
      </c>
      <c r="C2459" s="1">
        <v>43391</v>
      </c>
      <c r="D2459" t="s">
        <v>6</v>
      </c>
      <c r="E2459" t="s">
        <v>8</v>
      </c>
      <c r="F2459">
        <v>1</v>
      </c>
      <c r="G2459">
        <v>3</v>
      </c>
      <c r="H2459">
        <v>31.33</v>
      </c>
      <c r="I2459">
        <v>36.200000000000003</v>
      </c>
      <c r="N2459" t="s">
        <v>25</v>
      </c>
    </row>
    <row r="2460" spans="1:14" customFormat="1" x14ac:dyDescent="0.2">
      <c r="A2460">
        <v>24</v>
      </c>
      <c r="B2460">
        <v>1</v>
      </c>
      <c r="C2460" s="1">
        <v>43391</v>
      </c>
      <c r="D2460" t="s">
        <v>6</v>
      </c>
      <c r="E2460" t="s">
        <v>8</v>
      </c>
      <c r="F2460">
        <v>3</v>
      </c>
      <c r="G2460">
        <v>1</v>
      </c>
      <c r="H2460">
        <v>26.11</v>
      </c>
      <c r="I2460">
        <v>37.6</v>
      </c>
      <c r="N2460" t="s">
        <v>25</v>
      </c>
    </row>
    <row r="2461" spans="1:14" customFormat="1" x14ac:dyDescent="0.2">
      <c r="A2461">
        <v>25</v>
      </c>
      <c r="B2461">
        <v>1</v>
      </c>
      <c r="C2461" s="1">
        <v>43391</v>
      </c>
      <c r="D2461" t="s">
        <v>6</v>
      </c>
      <c r="E2461" t="s">
        <v>8</v>
      </c>
      <c r="F2461">
        <v>3</v>
      </c>
      <c r="G2461">
        <v>2</v>
      </c>
      <c r="H2461">
        <v>32.17</v>
      </c>
      <c r="I2461">
        <v>36.700000000000003</v>
      </c>
      <c r="N2461" t="s">
        <v>25</v>
      </c>
    </row>
    <row r="2462" spans="1:14" customFormat="1" x14ac:dyDescent="0.2">
      <c r="A2462">
        <v>22</v>
      </c>
      <c r="B2462">
        <v>1</v>
      </c>
      <c r="C2462" s="1">
        <v>43391</v>
      </c>
      <c r="D2462" t="s">
        <v>6</v>
      </c>
      <c r="E2462" t="s">
        <v>8</v>
      </c>
      <c r="F2462">
        <v>2</v>
      </c>
      <c r="G2462">
        <v>3</v>
      </c>
      <c r="H2462">
        <v>24.75</v>
      </c>
      <c r="I2462">
        <v>36.4</v>
      </c>
      <c r="N2462" t="s">
        <v>25</v>
      </c>
    </row>
    <row r="2463" spans="1:14" customFormat="1" x14ac:dyDescent="0.2">
      <c r="A2463">
        <v>27</v>
      </c>
      <c r="B2463">
        <v>1</v>
      </c>
      <c r="C2463" s="1">
        <v>43391</v>
      </c>
      <c r="D2463" t="s">
        <v>6</v>
      </c>
      <c r="E2463" t="s">
        <v>8</v>
      </c>
      <c r="F2463">
        <v>3</v>
      </c>
      <c r="G2463">
        <v>4</v>
      </c>
      <c r="H2463">
        <v>28.33</v>
      </c>
      <c r="I2463">
        <v>37.4</v>
      </c>
      <c r="N2463" t="s">
        <v>25</v>
      </c>
    </row>
    <row r="2464" spans="1:14" customFormat="1" x14ac:dyDescent="0.2">
      <c r="A2464">
        <v>1</v>
      </c>
      <c r="B2464">
        <v>2</v>
      </c>
      <c r="C2464" s="1">
        <v>43391</v>
      </c>
      <c r="D2464" t="s">
        <v>6</v>
      </c>
      <c r="E2464" t="s">
        <v>9</v>
      </c>
      <c r="F2464">
        <v>2</v>
      </c>
      <c r="G2464">
        <v>2</v>
      </c>
      <c r="H2464">
        <v>24.55</v>
      </c>
      <c r="I2464">
        <v>36.700000000000003</v>
      </c>
      <c r="N2464" t="s">
        <v>25</v>
      </c>
    </row>
    <row r="2465" spans="1:14" customFormat="1" x14ac:dyDescent="0.2">
      <c r="A2465">
        <v>2</v>
      </c>
      <c r="B2465">
        <v>2</v>
      </c>
      <c r="C2465" s="1">
        <v>43391</v>
      </c>
      <c r="D2465" t="s">
        <v>6</v>
      </c>
      <c r="E2465" t="s">
        <v>9</v>
      </c>
      <c r="F2465">
        <v>1</v>
      </c>
      <c r="G2465">
        <v>3</v>
      </c>
      <c r="H2465">
        <v>24.59</v>
      </c>
      <c r="I2465">
        <v>35.4</v>
      </c>
      <c r="N2465" t="s">
        <v>25</v>
      </c>
    </row>
    <row r="2466" spans="1:14" customFormat="1" x14ac:dyDescent="0.2">
      <c r="A2466">
        <v>3</v>
      </c>
      <c r="B2466">
        <v>2</v>
      </c>
      <c r="C2466" s="1">
        <v>43391</v>
      </c>
      <c r="D2466" t="s">
        <v>6</v>
      </c>
      <c r="E2466" t="s">
        <v>9</v>
      </c>
      <c r="F2466">
        <v>1</v>
      </c>
      <c r="G2466">
        <v>4</v>
      </c>
      <c r="H2466">
        <v>34.32</v>
      </c>
      <c r="I2466">
        <v>37</v>
      </c>
      <c r="N2466" t="s">
        <v>25</v>
      </c>
    </row>
    <row r="2467" spans="1:14" customFormat="1" x14ac:dyDescent="0.2">
      <c r="A2467">
        <v>4</v>
      </c>
      <c r="B2467">
        <v>2</v>
      </c>
      <c r="C2467" s="1">
        <v>43391</v>
      </c>
      <c r="D2467" t="s">
        <v>6</v>
      </c>
      <c r="E2467" t="s">
        <v>9</v>
      </c>
      <c r="F2467">
        <v>1</v>
      </c>
      <c r="G2467">
        <v>5</v>
      </c>
      <c r="H2467">
        <v>22.98</v>
      </c>
      <c r="I2467">
        <v>36.799999999999997</v>
      </c>
      <c r="N2467" t="s">
        <v>25</v>
      </c>
    </row>
    <row r="2468" spans="1:14" customFormat="1" x14ac:dyDescent="0.2">
      <c r="A2468">
        <v>5</v>
      </c>
      <c r="B2468">
        <v>2</v>
      </c>
      <c r="C2468" s="1">
        <v>43391</v>
      </c>
      <c r="D2468" t="s">
        <v>6</v>
      </c>
      <c r="E2468" t="s">
        <v>9</v>
      </c>
      <c r="F2468">
        <v>3</v>
      </c>
      <c r="G2468">
        <v>1</v>
      </c>
      <c r="H2468">
        <v>38.380000000000003</v>
      </c>
      <c r="I2468">
        <v>36</v>
      </c>
      <c r="N2468" t="s">
        <v>25</v>
      </c>
    </row>
    <row r="2469" spans="1:14" customFormat="1" x14ac:dyDescent="0.2">
      <c r="A2469">
        <v>6</v>
      </c>
      <c r="B2469">
        <v>2</v>
      </c>
      <c r="C2469" s="1">
        <v>43391</v>
      </c>
      <c r="D2469" t="s">
        <v>6</v>
      </c>
      <c r="E2469" t="s">
        <v>9</v>
      </c>
      <c r="F2469">
        <v>3</v>
      </c>
      <c r="G2469">
        <v>2</v>
      </c>
      <c r="H2469">
        <v>39.950000000000003</v>
      </c>
      <c r="I2469">
        <v>37</v>
      </c>
      <c r="N2469" t="s">
        <v>25</v>
      </c>
    </row>
    <row r="2470" spans="1:14" customFormat="1" x14ac:dyDescent="0.2">
      <c r="A2470">
        <v>7</v>
      </c>
      <c r="B2470">
        <v>2</v>
      </c>
      <c r="C2470" s="1">
        <v>43391</v>
      </c>
      <c r="D2470" t="s">
        <v>6</v>
      </c>
      <c r="E2470" t="s">
        <v>9</v>
      </c>
      <c r="F2470">
        <v>3</v>
      </c>
      <c r="G2470">
        <v>3</v>
      </c>
      <c r="H2470">
        <v>43.88</v>
      </c>
      <c r="I2470">
        <v>37</v>
      </c>
      <c r="N2470" t="s">
        <v>25</v>
      </c>
    </row>
    <row r="2471" spans="1:14" customFormat="1" x14ac:dyDescent="0.2">
      <c r="A2471">
        <v>8</v>
      </c>
      <c r="B2471">
        <v>2</v>
      </c>
      <c r="C2471" s="1">
        <v>43391</v>
      </c>
      <c r="D2471" t="s">
        <v>6</v>
      </c>
      <c r="E2471" t="s">
        <v>9</v>
      </c>
      <c r="F2471">
        <v>2</v>
      </c>
      <c r="G2471">
        <v>4</v>
      </c>
      <c r="H2471">
        <v>36.299999999999997</v>
      </c>
      <c r="I2471">
        <v>36.6</v>
      </c>
      <c r="N2471" t="s">
        <v>25</v>
      </c>
    </row>
    <row r="2472" spans="1:14" customFormat="1" x14ac:dyDescent="0.2">
      <c r="A2472">
        <v>9</v>
      </c>
      <c r="B2472">
        <v>2</v>
      </c>
      <c r="C2472" s="1">
        <v>43391</v>
      </c>
      <c r="D2472" t="s">
        <v>6</v>
      </c>
      <c r="E2472" t="s">
        <v>9</v>
      </c>
      <c r="F2472">
        <v>3</v>
      </c>
      <c r="G2472">
        <v>5</v>
      </c>
      <c r="H2472">
        <v>34.47</v>
      </c>
      <c r="I2472">
        <v>36.299999999999997</v>
      </c>
      <c r="N2472" t="s">
        <v>25</v>
      </c>
    </row>
    <row r="2473" spans="1:14" customFormat="1" x14ac:dyDescent="0.2">
      <c r="A2473">
        <v>10</v>
      </c>
      <c r="B2473">
        <v>2</v>
      </c>
      <c r="C2473" s="1">
        <v>43391</v>
      </c>
      <c r="D2473" t="s">
        <v>6</v>
      </c>
      <c r="E2473" t="s">
        <v>9</v>
      </c>
      <c r="F2473">
        <v>4</v>
      </c>
      <c r="G2473">
        <v>1</v>
      </c>
      <c r="H2473">
        <v>40.5</v>
      </c>
      <c r="I2473">
        <v>36.200000000000003</v>
      </c>
      <c r="N2473" t="s">
        <v>25</v>
      </c>
    </row>
    <row r="2474" spans="1:14" customFormat="1" x14ac:dyDescent="0.2">
      <c r="A2474">
        <v>11</v>
      </c>
      <c r="B2474">
        <v>2</v>
      </c>
      <c r="C2474" s="1">
        <v>43391</v>
      </c>
      <c r="D2474" t="s">
        <v>6</v>
      </c>
      <c r="E2474" t="s">
        <v>9</v>
      </c>
      <c r="F2474">
        <v>4</v>
      </c>
      <c r="G2474">
        <v>2</v>
      </c>
      <c r="H2474">
        <v>37.81</v>
      </c>
      <c r="I2474">
        <v>36.299999999999997</v>
      </c>
      <c r="N2474" t="s">
        <v>25</v>
      </c>
    </row>
    <row r="2475" spans="1:14" customFormat="1" x14ac:dyDescent="0.2">
      <c r="A2475">
        <v>12</v>
      </c>
      <c r="B2475">
        <v>2</v>
      </c>
      <c r="C2475" s="1">
        <v>43391</v>
      </c>
      <c r="D2475" t="s">
        <v>6</v>
      </c>
      <c r="E2475" t="s">
        <v>9</v>
      </c>
      <c r="F2475">
        <v>4</v>
      </c>
      <c r="G2475">
        <v>3</v>
      </c>
      <c r="H2475">
        <v>30.32</v>
      </c>
      <c r="I2475">
        <v>36.9</v>
      </c>
      <c r="N2475" t="s">
        <v>25</v>
      </c>
    </row>
    <row r="2476" spans="1:14" customFormat="1" x14ac:dyDescent="0.2">
      <c r="A2476">
        <v>13</v>
      </c>
      <c r="B2476">
        <v>2</v>
      </c>
      <c r="C2476" s="1">
        <v>43391</v>
      </c>
      <c r="D2476" t="s">
        <v>6</v>
      </c>
      <c r="E2476" t="s">
        <v>9</v>
      </c>
      <c r="F2476">
        <v>4</v>
      </c>
      <c r="G2476">
        <v>4</v>
      </c>
      <c r="H2476">
        <v>34.92</v>
      </c>
      <c r="I2476">
        <v>37.200000000000003</v>
      </c>
      <c r="N2476" t="s">
        <v>25</v>
      </c>
    </row>
    <row r="2477" spans="1:14" customFormat="1" x14ac:dyDescent="0.2">
      <c r="A2477">
        <v>14</v>
      </c>
      <c r="B2477">
        <v>2</v>
      </c>
      <c r="C2477" s="1">
        <v>43391</v>
      </c>
      <c r="D2477" t="s">
        <v>6</v>
      </c>
      <c r="E2477" t="s">
        <v>9</v>
      </c>
      <c r="F2477">
        <v>2</v>
      </c>
      <c r="G2477">
        <v>5</v>
      </c>
      <c r="H2477">
        <v>28.5</v>
      </c>
      <c r="I2477">
        <v>36.799999999999997</v>
      </c>
      <c r="N2477" t="s">
        <v>25</v>
      </c>
    </row>
    <row r="2478" spans="1:14" customFormat="1" x14ac:dyDescent="0.2">
      <c r="A2478">
        <v>15</v>
      </c>
      <c r="B2478">
        <v>2</v>
      </c>
      <c r="C2478" s="1">
        <v>43391</v>
      </c>
      <c r="D2478" t="s">
        <v>6</v>
      </c>
      <c r="E2478" t="s">
        <v>8</v>
      </c>
      <c r="F2478">
        <v>2</v>
      </c>
      <c r="G2478">
        <v>1</v>
      </c>
      <c r="H2478">
        <v>21.64</v>
      </c>
      <c r="I2478">
        <v>36.6</v>
      </c>
      <c r="N2478" t="s">
        <v>25</v>
      </c>
    </row>
    <row r="2479" spans="1:14" customFormat="1" x14ac:dyDescent="0.2">
      <c r="A2479">
        <v>16</v>
      </c>
      <c r="B2479">
        <v>2</v>
      </c>
      <c r="C2479" s="1">
        <v>43391</v>
      </c>
      <c r="D2479" t="s">
        <v>6</v>
      </c>
      <c r="E2479" t="s">
        <v>8</v>
      </c>
      <c r="F2479">
        <v>2</v>
      </c>
      <c r="G2479">
        <v>2</v>
      </c>
      <c r="H2479">
        <v>23</v>
      </c>
      <c r="I2479">
        <v>36.700000000000003</v>
      </c>
      <c r="N2479" t="s">
        <v>25</v>
      </c>
    </row>
    <row r="2480" spans="1:14" customFormat="1" x14ac:dyDescent="0.2">
      <c r="A2480">
        <v>17</v>
      </c>
      <c r="B2480">
        <v>2</v>
      </c>
      <c r="C2480" s="1">
        <v>43391</v>
      </c>
      <c r="D2480" t="s">
        <v>6</v>
      </c>
      <c r="E2480" t="s">
        <v>8</v>
      </c>
      <c r="F2480">
        <v>1</v>
      </c>
      <c r="G2480">
        <v>3</v>
      </c>
      <c r="H2480">
        <v>26.83</v>
      </c>
      <c r="I2480">
        <v>36.5</v>
      </c>
      <c r="N2480" t="s">
        <v>25</v>
      </c>
    </row>
    <row r="2481" spans="1:14" customFormat="1" x14ac:dyDescent="0.2">
      <c r="A2481">
        <v>18</v>
      </c>
      <c r="B2481">
        <v>2</v>
      </c>
      <c r="C2481" s="1">
        <v>43391</v>
      </c>
      <c r="D2481" t="s">
        <v>6</v>
      </c>
      <c r="E2481" t="s">
        <v>8</v>
      </c>
      <c r="F2481">
        <v>1</v>
      </c>
      <c r="G2481">
        <v>4</v>
      </c>
      <c r="H2481">
        <v>22.3</v>
      </c>
      <c r="I2481">
        <v>37.299999999999997</v>
      </c>
      <c r="N2481" t="s">
        <v>25</v>
      </c>
    </row>
    <row r="2482" spans="1:14" customFormat="1" x14ac:dyDescent="0.2">
      <c r="A2482">
        <v>19</v>
      </c>
      <c r="B2482">
        <v>2</v>
      </c>
      <c r="C2482" s="1">
        <v>43391</v>
      </c>
      <c r="D2482" t="s">
        <v>6</v>
      </c>
      <c r="E2482" t="s">
        <v>8</v>
      </c>
      <c r="F2482">
        <v>1</v>
      </c>
      <c r="G2482">
        <v>5</v>
      </c>
      <c r="H2482">
        <v>24.07</v>
      </c>
      <c r="I2482">
        <v>36.700000000000003</v>
      </c>
      <c r="N2482" t="s">
        <v>25</v>
      </c>
    </row>
    <row r="2483" spans="1:14" customFormat="1" x14ac:dyDescent="0.2">
      <c r="A2483">
        <v>20</v>
      </c>
      <c r="B2483">
        <v>2</v>
      </c>
      <c r="C2483" s="1">
        <v>43391</v>
      </c>
      <c r="D2483" t="s">
        <v>6</v>
      </c>
      <c r="E2483" t="s">
        <v>8</v>
      </c>
      <c r="F2483">
        <v>3</v>
      </c>
      <c r="G2483">
        <v>2</v>
      </c>
      <c r="H2483">
        <v>31.97</v>
      </c>
      <c r="I2483">
        <v>36.200000000000003</v>
      </c>
      <c r="N2483" t="s">
        <v>25</v>
      </c>
    </row>
    <row r="2484" spans="1:14" customFormat="1" x14ac:dyDescent="0.2">
      <c r="A2484">
        <v>21</v>
      </c>
      <c r="B2484">
        <v>2</v>
      </c>
      <c r="C2484" s="1">
        <v>43391</v>
      </c>
      <c r="D2484" t="s">
        <v>6</v>
      </c>
      <c r="E2484" t="s">
        <v>8</v>
      </c>
      <c r="F2484">
        <v>3</v>
      </c>
      <c r="G2484">
        <v>3</v>
      </c>
      <c r="H2484">
        <v>28.75</v>
      </c>
      <c r="I2484">
        <v>36.799999999999997</v>
      </c>
      <c r="N2484" t="s">
        <v>25</v>
      </c>
    </row>
    <row r="2485" spans="1:14" customFormat="1" x14ac:dyDescent="0.2">
      <c r="A2485">
        <v>22</v>
      </c>
      <c r="B2485">
        <v>2</v>
      </c>
      <c r="C2485" s="1">
        <v>43391</v>
      </c>
      <c r="D2485" t="s">
        <v>6</v>
      </c>
      <c r="E2485" t="s">
        <v>8</v>
      </c>
      <c r="F2485">
        <v>3</v>
      </c>
      <c r="G2485">
        <v>4</v>
      </c>
      <c r="H2485">
        <v>26.2</v>
      </c>
      <c r="I2485">
        <v>36.799999999999997</v>
      </c>
      <c r="N2485" t="s">
        <v>25</v>
      </c>
    </row>
    <row r="2486" spans="1:14" customFormat="1" x14ac:dyDescent="0.2">
      <c r="A2486">
        <v>23</v>
      </c>
      <c r="B2486">
        <v>2</v>
      </c>
      <c r="C2486" s="1">
        <v>43391</v>
      </c>
      <c r="D2486" t="s">
        <v>6</v>
      </c>
      <c r="E2486" t="s">
        <v>8</v>
      </c>
      <c r="F2486">
        <v>2</v>
      </c>
      <c r="G2486">
        <v>5</v>
      </c>
      <c r="H2486">
        <v>23.88</v>
      </c>
      <c r="I2486">
        <v>37</v>
      </c>
      <c r="N2486" t="s">
        <v>25</v>
      </c>
    </row>
    <row r="2487" spans="1:14" customFormat="1" x14ac:dyDescent="0.2">
      <c r="A2487">
        <v>7</v>
      </c>
      <c r="B2487">
        <v>3</v>
      </c>
      <c r="C2487" s="1">
        <v>43391</v>
      </c>
      <c r="D2487" t="s">
        <v>6</v>
      </c>
      <c r="E2487" t="s">
        <v>9</v>
      </c>
      <c r="F2487">
        <v>2</v>
      </c>
      <c r="G2487">
        <v>2</v>
      </c>
      <c r="H2487">
        <v>28.87</v>
      </c>
      <c r="I2487">
        <v>36.5</v>
      </c>
      <c r="N2487" t="s">
        <v>25</v>
      </c>
    </row>
    <row r="2488" spans="1:14" customFormat="1" x14ac:dyDescent="0.2">
      <c r="A2488">
        <v>3</v>
      </c>
      <c r="B2488">
        <v>3</v>
      </c>
      <c r="C2488" s="1">
        <v>43391</v>
      </c>
      <c r="D2488" t="s">
        <v>6</v>
      </c>
      <c r="E2488" t="s">
        <v>9</v>
      </c>
      <c r="F2488">
        <v>1</v>
      </c>
      <c r="G2488">
        <v>3</v>
      </c>
      <c r="H2488">
        <v>34.49</v>
      </c>
      <c r="I2488">
        <v>36.6</v>
      </c>
      <c r="N2488" t="s">
        <v>25</v>
      </c>
    </row>
    <row r="2489" spans="1:14" customFormat="1" x14ac:dyDescent="0.2">
      <c r="A2489">
        <v>9</v>
      </c>
      <c r="B2489">
        <v>3</v>
      </c>
      <c r="C2489" s="1">
        <v>43391</v>
      </c>
      <c r="D2489" t="s">
        <v>6</v>
      </c>
      <c r="E2489" t="s">
        <v>9</v>
      </c>
      <c r="F2489">
        <v>2</v>
      </c>
      <c r="G2489">
        <v>4</v>
      </c>
      <c r="H2489">
        <v>41.57</v>
      </c>
      <c r="I2489">
        <v>35.799999999999997</v>
      </c>
      <c r="N2489" t="s">
        <v>25</v>
      </c>
    </row>
    <row r="2490" spans="1:14" customFormat="1" x14ac:dyDescent="0.2">
      <c r="A2490">
        <v>10</v>
      </c>
      <c r="B2490">
        <v>3</v>
      </c>
      <c r="C2490" s="1">
        <v>43391</v>
      </c>
      <c r="D2490" t="s">
        <v>6</v>
      </c>
      <c r="E2490" t="s">
        <v>9</v>
      </c>
      <c r="F2490">
        <v>2</v>
      </c>
      <c r="G2490">
        <v>5</v>
      </c>
      <c r="H2490">
        <v>46.49</v>
      </c>
      <c r="I2490">
        <v>36</v>
      </c>
      <c r="N2490" t="s">
        <v>25</v>
      </c>
    </row>
    <row r="2491" spans="1:14" customFormat="1" x14ac:dyDescent="0.2">
      <c r="A2491">
        <v>11</v>
      </c>
      <c r="B2491">
        <v>3</v>
      </c>
      <c r="C2491" s="1">
        <v>43391</v>
      </c>
      <c r="D2491" t="s">
        <v>6</v>
      </c>
      <c r="E2491" t="s">
        <v>9</v>
      </c>
      <c r="F2491">
        <v>3</v>
      </c>
      <c r="G2491">
        <v>1</v>
      </c>
      <c r="H2491">
        <v>38.15</v>
      </c>
      <c r="I2491">
        <v>36.6</v>
      </c>
      <c r="N2491" t="s">
        <v>25</v>
      </c>
    </row>
    <row r="2492" spans="1:14" customFormat="1" x14ac:dyDescent="0.2">
      <c r="A2492">
        <v>12</v>
      </c>
      <c r="B2492">
        <v>3</v>
      </c>
      <c r="C2492" s="1">
        <v>43391</v>
      </c>
      <c r="D2492" t="s">
        <v>6</v>
      </c>
      <c r="E2492" t="s">
        <v>9</v>
      </c>
      <c r="F2492">
        <v>3</v>
      </c>
      <c r="G2492">
        <v>2</v>
      </c>
      <c r="H2492">
        <v>36.200000000000003</v>
      </c>
      <c r="I2492">
        <v>36.1</v>
      </c>
      <c r="N2492" t="s">
        <v>25</v>
      </c>
    </row>
    <row r="2493" spans="1:14" customFormat="1" x14ac:dyDescent="0.2">
      <c r="A2493">
        <v>13</v>
      </c>
      <c r="B2493">
        <v>3</v>
      </c>
      <c r="C2493" s="1">
        <v>43391</v>
      </c>
      <c r="D2493" t="s">
        <v>6</v>
      </c>
      <c r="E2493" t="s">
        <v>9</v>
      </c>
      <c r="F2493">
        <v>3</v>
      </c>
      <c r="G2493">
        <v>3</v>
      </c>
      <c r="H2493">
        <v>38.020000000000003</v>
      </c>
      <c r="I2493">
        <v>36.200000000000003</v>
      </c>
      <c r="N2493" t="s">
        <v>25</v>
      </c>
    </row>
    <row r="2494" spans="1:14" customFormat="1" x14ac:dyDescent="0.2">
      <c r="A2494">
        <v>4</v>
      </c>
      <c r="B2494">
        <v>3</v>
      </c>
      <c r="C2494" s="1">
        <v>43391</v>
      </c>
      <c r="D2494" t="s">
        <v>6</v>
      </c>
      <c r="E2494" t="s">
        <v>9</v>
      </c>
      <c r="F2494">
        <v>1</v>
      </c>
      <c r="G2494">
        <v>4</v>
      </c>
      <c r="H2494">
        <v>40.159999999999997</v>
      </c>
      <c r="I2494">
        <v>36.5</v>
      </c>
      <c r="N2494" t="s">
        <v>25</v>
      </c>
    </row>
    <row r="2495" spans="1:14" customFormat="1" x14ac:dyDescent="0.2">
      <c r="A2495">
        <v>15</v>
      </c>
      <c r="B2495">
        <v>3</v>
      </c>
      <c r="C2495" s="1">
        <v>43391</v>
      </c>
      <c r="D2495" t="s">
        <v>6</v>
      </c>
      <c r="E2495" t="s">
        <v>9</v>
      </c>
      <c r="F2495">
        <v>3</v>
      </c>
      <c r="G2495">
        <v>5</v>
      </c>
      <c r="H2495">
        <v>40.799999999999997</v>
      </c>
      <c r="I2495">
        <v>36.1</v>
      </c>
      <c r="N2495" t="s">
        <v>25</v>
      </c>
    </row>
    <row r="2496" spans="1:14" customFormat="1" x14ac:dyDescent="0.2">
      <c r="A2496">
        <v>16</v>
      </c>
      <c r="B2496">
        <v>3</v>
      </c>
      <c r="C2496" s="1">
        <v>43391</v>
      </c>
      <c r="D2496" t="s">
        <v>6</v>
      </c>
      <c r="E2496" t="s">
        <v>9</v>
      </c>
      <c r="F2496">
        <v>4</v>
      </c>
      <c r="G2496">
        <v>1</v>
      </c>
      <c r="H2496">
        <v>32.880000000000003</v>
      </c>
      <c r="N2496" t="s">
        <v>25</v>
      </c>
    </row>
    <row r="2497" spans="1:14" customFormat="1" x14ac:dyDescent="0.2">
      <c r="A2497">
        <v>17</v>
      </c>
      <c r="B2497">
        <v>3</v>
      </c>
      <c r="C2497" s="1">
        <v>43391</v>
      </c>
      <c r="D2497" t="s">
        <v>6</v>
      </c>
      <c r="E2497" t="s">
        <v>9</v>
      </c>
      <c r="F2497">
        <v>4</v>
      </c>
      <c r="G2497">
        <v>2</v>
      </c>
      <c r="H2497">
        <v>38.96</v>
      </c>
      <c r="I2497">
        <v>36.4</v>
      </c>
      <c r="N2497" t="s">
        <v>25</v>
      </c>
    </row>
    <row r="2498" spans="1:14" customFormat="1" x14ac:dyDescent="0.2">
      <c r="A2498">
        <v>18</v>
      </c>
      <c r="B2498">
        <v>3</v>
      </c>
      <c r="C2498" s="1">
        <v>43391</v>
      </c>
      <c r="D2498" t="s">
        <v>6</v>
      </c>
      <c r="E2498" t="s">
        <v>9</v>
      </c>
      <c r="F2498">
        <v>4</v>
      </c>
      <c r="G2498">
        <v>3</v>
      </c>
      <c r="H2498">
        <v>35.64</v>
      </c>
      <c r="I2498">
        <v>36.200000000000003</v>
      </c>
      <c r="N2498" t="s">
        <v>25</v>
      </c>
    </row>
    <row r="2499" spans="1:14" customFormat="1" x14ac:dyDescent="0.2">
      <c r="A2499">
        <v>19</v>
      </c>
      <c r="B2499">
        <v>3</v>
      </c>
      <c r="C2499" s="1">
        <v>43391</v>
      </c>
      <c r="D2499" t="s">
        <v>6</v>
      </c>
      <c r="E2499" t="s">
        <v>9</v>
      </c>
      <c r="F2499">
        <v>4</v>
      </c>
      <c r="G2499">
        <v>4</v>
      </c>
      <c r="H2499">
        <v>31.91</v>
      </c>
      <c r="I2499">
        <v>36.299999999999997</v>
      </c>
      <c r="N2499" t="s">
        <v>25</v>
      </c>
    </row>
    <row r="2500" spans="1:14" customFormat="1" x14ac:dyDescent="0.2">
      <c r="A2500">
        <v>5</v>
      </c>
      <c r="B2500">
        <v>3</v>
      </c>
      <c r="C2500" s="1">
        <v>43391</v>
      </c>
      <c r="D2500" t="s">
        <v>6</v>
      </c>
      <c r="E2500" t="s">
        <v>9</v>
      </c>
      <c r="F2500">
        <v>1</v>
      </c>
      <c r="G2500">
        <v>5</v>
      </c>
      <c r="H2500">
        <v>36.11</v>
      </c>
      <c r="I2500">
        <v>36.9</v>
      </c>
      <c r="N2500" t="s">
        <v>25</v>
      </c>
    </row>
    <row r="2501" spans="1:14" customFormat="1" x14ac:dyDescent="0.2">
      <c r="A2501">
        <v>26</v>
      </c>
      <c r="B2501">
        <v>3</v>
      </c>
      <c r="C2501" s="1">
        <v>43391</v>
      </c>
      <c r="D2501" t="s">
        <v>6</v>
      </c>
      <c r="E2501" t="s">
        <v>8</v>
      </c>
      <c r="F2501">
        <v>2</v>
      </c>
      <c r="G2501">
        <v>1</v>
      </c>
      <c r="H2501">
        <v>24.43</v>
      </c>
      <c r="I2501">
        <v>35.9</v>
      </c>
      <c r="N2501" t="s">
        <v>25</v>
      </c>
    </row>
    <row r="2502" spans="1:14" customFormat="1" x14ac:dyDescent="0.2">
      <c r="A2502">
        <v>27</v>
      </c>
      <c r="B2502">
        <v>3</v>
      </c>
      <c r="C2502" s="1">
        <v>43391</v>
      </c>
      <c r="D2502" t="s">
        <v>6</v>
      </c>
      <c r="E2502" t="s">
        <v>8</v>
      </c>
      <c r="F2502">
        <v>2</v>
      </c>
      <c r="G2502">
        <v>2</v>
      </c>
      <c r="H2502">
        <v>28.36</v>
      </c>
      <c r="I2502">
        <v>36.700000000000003</v>
      </c>
      <c r="N2502" t="s">
        <v>25</v>
      </c>
    </row>
    <row r="2503" spans="1:14" customFormat="1" x14ac:dyDescent="0.2">
      <c r="A2503">
        <v>23</v>
      </c>
      <c r="B2503">
        <v>3</v>
      </c>
      <c r="C2503" s="1">
        <v>43391</v>
      </c>
      <c r="D2503" t="s">
        <v>6</v>
      </c>
      <c r="E2503" t="s">
        <v>8</v>
      </c>
      <c r="F2503">
        <v>1</v>
      </c>
      <c r="G2503">
        <v>3</v>
      </c>
      <c r="H2503">
        <v>26.21</v>
      </c>
      <c r="I2503">
        <v>35.799999999999997</v>
      </c>
      <c r="N2503" t="s">
        <v>25</v>
      </c>
    </row>
    <row r="2504" spans="1:14" customFormat="1" x14ac:dyDescent="0.2">
      <c r="A2504">
        <v>24</v>
      </c>
      <c r="B2504">
        <v>3</v>
      </c>
      <c r="C2504" s="1">
        <v>43391</v>
      </c>
      <c r="D2504" t="s">
        <v>6</v>
      </c>
      <c r="E2504" t="s">
        <v>8</v>
      </c>
      <c r="F2504">
        <v>1</v>
      </c>
      <c r="G2504">
        <v>4</v>
      </c>
      <c r="H2504">
        <v>21.41</v>
      </c>
      <c r="I2504">
        <v>35.799999999999997</v>
      </c>
      <c r="N2504" t="s">
        <v>25</v>
      </c>
    </row>
    <row r="2505" spans="1:14" customFormat="1" x14ac:dyDescent="0.2">
      <c r="A2505">
        <v>30</v>
      </c>
      <c r="B2505">
        <v>3</v>
      </c>
      <c r="C2505" s="1">
        <v>43391</v>
      </c>
      <c r="D2505" t="s">
        <v>6</v>
      </c>
      <c r="E2505" t="s">
        <v>8</v>
      </c>
      <c r="F2505">
        <v>2</v>
      </c>
      <c r="G2505">
        <v>5</v>
      </c>
      <c r="H2505">
        <v>30.95</v>
      </c>
      <c r="I2505">
        <v>36.299999999999997</v>
      </c>
      <c r="N2505" t="s">
        <v>25</v>
      </c>
    </row>
    <row r="2506" spans="1:14" customFormat="1" x14ac:dyDescent="0.2">
      <c r="A2506">
        <v>32</v>
      </c>
      <c r="B2506">
        <v>3</v>
      </c>
      <c r="C2506" s="1">
        <v>43391</v>
      </c>
      <c r="D2506" t="s">
        <v>6</v>
      </c>
      <c r="E2506" t="s">
        <v>8</v>
      </c>
      <c r="F2506">
        <v>3</v>
      </c>
      <c r="G2506">
        <v>2</v>
      </c>
      <c r="H2506">
        <v>21.83</v>
      </c>
      <c r="I2506">
        <v>36.799999999999997</v>
      </c>
      <c r="N2506" t="s">
        <v>25</v>
      </c>
    </row>
    <row r="2507" spans="1:14" customFormat="1" x14ac:dyDescent="0.2">
      <c r="A2507">
        <v>33</v>
      </c>
      <c r="B2507">
        <v>3</v>
      </c>
      <c r="C2507" s="1">
        <v>43391</v>
      </c>
      <c r="D2507" t="s">
        <v>6</v>
      </c>
      <c r="E2507" t="s">
        <v>8</v>
      </c>
      <c r="F2507">
        <v>3</v>
      </c>
      <c r="G2507">
        <v>3</v>
      </c>
      <c r="H2507">
        <v>21.24</v>
      </c>
      <c r="N2507" t="s">
        <v>25</v>
      </c>
    </row>
    <row r="2508" spans="1:14" customFormat="1" x14ac:dyDescent="0.2">
      <c r="A2508">
        <v>34</v>
      </c>
      <c r="B2508">
        <v>3</v>
      </c>
      <c r="C2508" s="1">
        <v>43391</v>
      </c>
      <c r="D2508" t="s">
        <v>6</v>
      </c>
      <c r="E2508" t="s">
        <v>8</v>
      </c>
      <c r="F2508">
        <v>3</v>
      </c>
      <c r="G2508">
        <v>4</v>
      </c>
      <c r="H2508">
        <v>23.75</v>
      </c>
      <c r="I2508">
        <v>36.9</v>
      </c>
      <c r="N2508" t="s">
        <v>25</v>
      </c>
    </row>
    <row r="2509" spans="1:14" customFormat="1" x14ac:dyDescent="0.2">
      <c r="A2509">
        <v>25</v>
      </c>
      <c r="B2509">
        <v>3</v>
      </c>
      <c r="C2509" s="1">
        <v>43391</v>
      </c>
      <c r="D2509" t="s">
        <v>6</v>
      </c>
      <c r="E2509" t="s">
        <v>8</v>
      </c>
      <c r="F2509">
        <v>1</v>
      </c>
      <c r="G2509">
        <v>5</v>
      </c>
      <c r="H2509">
        <v>25.34</v>
      </c>
      <c r="I2509">
        <v>36.299999999999997</v>
      </c>
      <c r="N2509" t="s">
        <v>25</v>
      </c>
    </row>
    <row r="2510" spans="1:14" customFormat="1" x14ac:dyDescent="0.2">
      <c r="A2510">
        <v>1</v>
      </c>
      <c r="B2510">
        <v>1</v>
      </c>
      <c r="C2510" s="1">
        <v>43391</v>
      </c>
      <c r="D2510" t="s">
        <v>6</v>
      </c>
      <c r="E2510" t="s">
        <v>9</v>
      </c>
      <c r="F2510">
        <v>1</v>
      </c>
      <c r="G2510">
        <v>1</v>
      </c>
      <c r="H2510">
        <v>43.22</v>
      </c>
      <c r="I2510">
        <v>36.299999999999997</v>
      </c>
      <c r="N2510" t="s">
        <v>28</v>
      </c>
    </row>
    <row r="2511" spans="1:14" customFormat="1" x14ac:dyDescent="0.2">
      <c r="A2511">
        <v>2</v>
      </c>
      <c r="B2511">
        <v>1</v>
      </c>
      <c r="C2511" s="1">
        <v>43391</v>
      </c>
      <c r="D2511" t="s">
        <v>6</v>
      </c>
      <c r="E2511" t="s">
        <v>9</v>
      </c>
      <c r="F2511">
        <v>2</v>
      </c>
      <c r="G2511">
        <v>1</v>
      </c>
      <c r="H2511">
        <v>38.450000000000003</v>
      </c>
      <c r="I2511">
        <v>35.700000000000003</v>
      </c>
      <c r="N2511" t="s">
        <v>28</v>
      </c>
    </row>
    <row r="2512" spans="1:14" customFormat="1" x14ac:dyDescent="0.2">
      <c r="A2512">
        <v>3</v>
      </c>
      <c r="B2512">
        <v>1</v>
      </c>
      <c r="C2512" s="1">
        <v>43391</v>
      </c>
      <c r="D2512" t="s">
        <v>6</v>
      </c>
      <c r="E2512" t="s">
        <v>9</v>
      </c>
      <c r="F2512">
        <v>3</v>
      </c>
      <c r="G2512">
        <v>1</v>
      </c>
      <c r="H2512">
        <v>41.96</v>
      </c>
      <c r="I2512">
        <v>36.799999999999997</v>
      </c>
      <c r="N2512" t="s">
        <v>28</v>
      </c>
    </row>
    <row r="2513" spans="1:14" customFormat="1" x14ac:dyDescent="0.2">
      <c r="A2513">
        <v>4</v>
      </c>
      <c r="B2513">
        <v>1</v>
      </c>
      <c r="C2513" s="1">
        <v>43391</v>
      </c>
      <c r="D2513" t="s">
        <v>6</v>
      </c>
      <c r="E2513" t="s">
        <v>9</v>
      </c>
      <c r="F2513">
        <v>4</v>
      </c>
      <c r="G2513">
        <v>1</v>
      </c>
      <c r="H2513">
        <v>42.89</v>
      </c>
      <c r="I2513">
        <v>35.700000000000003</v>
      </c>
      <c r="N2513" t="s">
        <v>28</v>
      </c>
    </row>
    <row r="2514" spans="1:14" customFormat="1" x14ac:dyDescent="0.2">
      <c r="A2514">
        <v>5</v>
      </c>
      <c r="B2514">
        <v>1</v>
      </c>
      <c r="C2514" s="1">
        <v>43391</v>
      </c>
      <c r="D2514" t="s">
        <v>6</v>
      </c>
      <c r="E2514" t="s">
        <v>9</v>
      </c>
      <c r="F2514">
        <v>5</v>
      </c>
      <c r="G2514">
        <v>1</v>
      </c>
      <c r="H2514">
        <v>45.76</v>
      </c>
      <c r="I2514">
        <v>37.299999999999997</v>
      </c>
      <c r="N2514" t="s">
        <v>28</v>
      </c>
    </row>
    <row r="2515" spans="1:14" customFormat="1" x14ac:dyDescent="0.2">
      <c r="A2515">
        <v>6</v>
      </c>
      <c r="B2515">
        <v>1</v>
      </c>
      <c r="C2515" s="1">
        <v>43391</v>
      </c>
      <c r="D2515" t="s">
        <v>6</v>
      </c>
      <c r="E2515" t="s">
        <v>9</v>
      </c>
      <c r="F2515">
        <v>6</v>
      </c>
      <c r="G2515">
        <v>1</v>
      </c>
      <c r="H2515">
        <v>40.93</v>
      </c>
      <c r="I2515">
        <v>36</v>
      </c>
      <c r="N2515" t="s">
        <v>28</v>
      </c>
    </row>
    <row r="2516" spans="1:14" customFormat="1" x14ac:dyDescent="0.2">
      <c r="A2516">
        <v>7</v>
      </c>
      <c r="B2516">
        <v>1</v>
      </c>
      <c r="C2516" s="1">
        <v>43391</v>
      </c>
      <c r="D2516" t="s">
        <v>6</v>
      </c>
      <c r="E2516" t="s">
        <v>9</v>
      </c>
      <c r="F2516">
        <v>7</v>
      </c>
      <c r="G2516">
        <v>1</v>
      </c>
      <c r="H2516">
        <v>41.19</v>
      </c>
      <c r="I2516">
        <v>36.200000000000003</v>
      </c>
      <c r="N2516" t="s">
        <v>28</v>
      </c>
    </row>
    <row r="2517" spans="1:14" customFormat="1" x14ac:dyDescent="0.2">
      <c r="A2517">
        <v>8</v>
      </c>
      <c r="B2517">
        <v>1</v>
      </c>
      <c r="C2517" s="1">
        <v>43391</v>
      </c>
      <c r="D2517" t="s">
        <v>6</v>
      </c>
      <c r="E2517" t="s">
        <v>9</v>
      </c>
      <c r="F2517">
        <v>8</v>
      </c>
      <c r="G2517">
        <v>1</v>
      </c>
      <c r="H2517">
        <v>31.11</v>
      </c>
      <c r="I2517">
        <v>36.1</v>
      </c>
      <c r="N2517" t="s">
        <v>28</v>
      </c>
    </row>
    <row r="2518" spans="1:14" customFormat="1" x14ac:dyDescent="0.2">
      <c r="A2518">
        <v>9</v>
      </c>
      <c r="B2518">
        <v>1</v>
      </c>
      <c r="C2518" s="1">
        <v>43391</v>
      </c>
      <c r="D2518" t="s">
        <v>6</v>
      </c>
      <c r="E2518" t="s">
        <v>8</v>
      </c>
      <c r="F2518">
        <v>1</v>
      </c>
      <c r="G2518">
        <v>1</v>
      </c>
      <c r="H2518">
        <v>32.43</v>
      </c>
      <c r="I2518">
        <v>35.200000000000003</v>
      </c>
      <c r="N2518" t="s">
        <v>28</v>
      </c>
    </row>
    <row r="2519" spans="1:14" customFormat="1" x14ac:dyDescent="0.2">
      <c r="A2519">
        <v>10</v>
      </c>
      <c r="B2519">
        <v>1</v>
      </c>
      <c r="C2519" s="1">
        <v>43391</v>
      </c>
      <c r="D2519" t="s">
        <v>6</v>
      </c>
      <c r="E2519" t="s">
        <v>8</v>
      </c>
      <c r="F2519">
        <v>2</v>
      </c>
      <c r="G2519">
        <v>1</v>
      </c>
      <c r="H2519">
        <v>29.7</v>
      </c>
      <c r="I2519">
        <v>35.5</v>
      </c>
      <c r="N2519" t="s">
        <v>28</v>
      </c>
    </row>
    <row r="2520" spans="1:14" customFormat="1" x14ac:dyDescent="0.2">
      <c r="A2520">
        <v>11</v>
      </c>
      <c r="B2520">
        <v>1</v>
      </c>
      <c r="C2520" s="1">
        <v>43391</v>
      </c>
      <c r="D2520" t="s">
        <v>6</v>
      </c>
      <c r="E2520" t="s">
        <v>8</v>
      </c>
      <c r="F2520">
        <v>3</v>
      </c>
      <c r="G2520">
        <v>1</v>
      </c>
      <c r="H2520">
        <v>31.52</v>
      </c>
      <c r="I2520">
        <v>36</v>
      </c>
      <c r="N2520" t="s">
        <v>28</v>
      </c>
    </row>
    <row r="2521" spans="1:14" customFormat="1" x14ac:dyDescent="0.2">
      <c r="A2521">
        <v>12</v>
      </c>
      <c r="B2521">
        <v>1</v>
      </c>
      <c r="C2521" s="1">
        <v>43391</v>
      </c>
      <c r="D2521" t="s">
        <v>6</v>
      </c>
      <c r="E2521" t="s">
        <v>8</v>
      </c>
      <c r="F2521">
        <v>4</v>
      </c>
      <c r="G2521">
        <v>1</v>
      </c>
      <c r="H2521">
        <v>21.52</v>
      </c>
      <c r="I2521">
        <v>36.700000000000003</v>
      </c>
      <c r="N2521" t="s">
        <v>28</v>
      </c>
    </row>
    <row r="2522" spans="1:14" customFormat="1" x14ac:dyDescent="0.2">
      <c r="A2522">
        <v>13</v>
      </c>
      <c r="B2522">
        <v>1</v>
      </c>
      <c r="C2522" s="1">
        <v>43391</v>
      </c>
      <c r="D2522" t="s">
        <v>6</v>
      </c>
      <c r="E2522" t="s">
        <v>8</v>
      </c>
      <c r="F2522">
        <v>5</v>
      </c>
      <c r="G2522">
        <v>1</v>
      </c>
      <c r="H2522">
        <v>32.4</v>
      </c>
      <c r="I2522">
        <v>38</v>
      </c>
      <c r="N2522" t="s">
        <v>28</v>
      </c>
    </row>
    <row r="2523" spans="1:14" customFormat="1" x14ac:dyDescent="0.2">
      <c r="A2523">
        <v>14</v>
      </c>
      <c r="B2523">
        <v>1</v>
      </c>
      <c r="C2523" s="1">
        <v>43391</v>
      </c>
      <c r="D2523" t="s">
        <v>6</v>
      </c>
      <c r="E2523" t="s">
        <v>8</v>
      </c>
      <c r="F2523">
        <v>6</v>
      </c>
      <c r="G2523">
        <v>1</v>
      </c>
      <c r="H2523">
        <v>29.61</v>
      </c>
      <c r="I2523">
        <v>35.799999999999997</v>
      </c>
      <c r="N2523" t="s">
        <v>28</v>
      </c>
    </row>
    <row r="2524" spans="1:14" customFormat="1" x14ac:dyDescent="0.2">
      <c r="A2524">
        <v>15</v>
      </c>
      <c r="B2524">
        <v>1</v>
      </c>
      <c r="C2524" s="1">
        <v>43391</v>
      </c>
      <c r="D2524" t="s">
        <v>6</v>
      </c>
      <c r="E2524" t="s">
        <v>8</v>
      </c>
      <c r="F2524">
        <v>7</v>
      </c>
      <c r="G2524">
        <v>1</v>
      </c>
      <c r="H2524">
        <v>32.200000000000003</v>
      </c>
      <c r="I2524">
        <v>36.200000000000003</v>
      </c>
      <c r="N2524" t="s">
        <v>28</v>
      </c>
    </row>
    <row r="2525" spans="1:14" customFormat="1" x14ac:dyDescent="0.2">
      <c r="A2525">
        <v>1</v>
      </c>
      <c r="B2525">
        <v>1</v>
      </c>
      <c r="C2525" s="1">
        <v>43392</v>
      </c>
      <c r="D2525" t="s">
        <v>7</v>
      </c>
      <c r="E2525" t="s">
        <v>9</v>
      </c>
      <c r="F2525">
        <v>1</v>
      </c>
      <c r="G2525">
        <v>1</v>
      </c>
      <c r="H2525">
        <v>29.73</v>
      </c>
      <c r="I2525">
        <v>36.1</v>
      </c>
      <c r="J2525">
        <v>175</v>
      </c>
      <c r="N2525" t="s">
        <v>28</v>
      </c>
    </row>
    <row r="2526" spans="1:14" customFormat="1" x14ac:dyDescent="0.2">
      <c r="A2526">
        <v>2</v>
      </c>
      <c r="B2526">
        <v>1</v>
      </c>
      <c r="C2526" s="1">
        <v>43392</v>
      </c>
      <c r="D2526" t="s">
        <v>7</v>
      </c>
      <c r="E2526" t="s">
        <v>9</v>
      </c>
      <c r="F2526">
        <v>2</v>
      </c>
      <c r="G2526">
        <v>1</v>
      </c>
      <c r="H2526">
        <v>32.6</v>
      </c>
      <c r="I2526">
        <v>35.700000000000003</v>
      </c>
      <c r="J2526">
        <v>172</v>
      </c>
      <c r="N2526" t="s">
        <v>28</v>
      </c>
    </row>
    <row r="2527" spans="1:14" customFormat="1" x14ac:dyDescent="0.2">
      <c r="A2527">
        <v>3</v>
      </c>
      <c r="B2527">
        <v>1</v>
      </c>
      <c r="C2527" s="1">
        <v>43392</v>
      </c>
      <c r="D2527" t="s">
        <v>7</v>
      </c>
      <c r="E2527" t="s">
        <v>9</v>
      </c>
      <c r="F2527">
        <v>3</v>
      </c>
      <c r="G2527">
        <v>1</v>
      </c>
      <c r="H2527">
        <v>31.82</v>
      </c>
      <c r="I2527">
        <v>36.6</v>
      </c>
      <c r="J2527">
        <v>160</v>
      </c>
      <c r="N2527" t="s">
        <v>28</v>
      </c>
    </row>
    <row r="2528" spans="1:14" customFormat="1" x14ac:dyDescent="0.2">
      <c r="A2528">
        <v>4</v>
      </c>
      <c r="B2528">
        <v>1</v>
      </c>
      <c r="C2528" s="1">
        <v>43392</v>
      </c>
      <c r="D2528" t="s">
        <v>7</v>
      </c>
      <c r="E2528" t="s">
        <v>9</v>
      </c>
      <c r="F2528">
        <v>4</v>
      </c>
      <c r="G2528">
        <v>1</v>
      </c>
      <c r="H2528">
        <v>26.06</v>
      </c>
      <c r="I2528">
        <v>36.200000000000003</v>
      </c>
      <c r="J2528">
        <v>149</v>
      </c>
      <c r="N2528" t="s">
        <v>28</v>
      </c>
    </row>
    <row r="2529" spans="1:14" customFormat="1" x14ac:dyDescent="0.2">
      <c r="A2529">
        <v>5</v>
      </c>
      <c r="B2529">
        <v>1</v>
      </c>
      <c r="C2529" s="1">
        <v>43392</v>
      </c>
      <c r="D2529" t="s">
        <v>7</v>
      </c>
      <c r="E2529" t="s">
        <v>9</v>
      </c>
      <c r="F2529">
        <v>5</v>
      </c>
      <c r="G2529">
        <v>1</v>
      </c>
      <c r="H2529">
        <v>26.07</v>
      </c>
      <c r="I2529">
        <v>36.200000000000003</v>
      </c>
      <c r="J2529">
        <v>180</v>
      </c>
      <c r="N2529" t="s">
        <v>28</v>
      </c>
    </row>
    <row r="2530" spans="1:14" customFormat="1" x14ac:dyDescent="0.2">
      <c r="A2530">
        <v>6</v>
      </c>
      <c r="B2530">
        <v>1</v>
      </c>
      <c r="C2530" s="1">
        <v>43392</v>
      </c>
      <c r="D2530" t="s">
        <v>7</v>
      </c>
      <c r="E2530" t="s">
        <v>9</v>
      </c>
      <c r="F2530">
        <v>6</v>
      </c>
      <c r="G2530">
        <v>1</v>
      </c>
      <c r="H2530">
        <v>33.840000000000003</v>
      </c>
      <c r="I2530">
        <v>35.9</v>
      </c>
      <c r="J2530">
        <v>163</v>
      </c>
      <c r="N2530" t="s">
        <v>28</v>
      </c>
    </row>
    <row r="2531" spans="1:14" customFormat="1" x14ac:dyDescent="0.2">
      <c r="A2531">
        <v>7</v>
      </c>
      <c r="B2531">
        <v>1</v>
      </c>
      <c r="C2531" s="1">
        <v>43392</v>
      </c>
      <c r="D2531" t="s">
        <v>7</v>
      </c>
      <c r="E2531" t="s">
        <v>9</v>
      </c>
      <c r="F2531">
        <v>7</v>
      </c>
      <c r="G2531">
        <v>1</v>
      </c>
      <c r="H2531">
        <v>26.79</v>
      </c>
      <c r="I2531">
        <v>35.700000000000003</v>
      </c>
      <c r="J2531">
        <v>186</v>
      </c>
      <c r="N2531" t="s">
        <v>28</v>
      </c>
    </row>
    <row r="2532" spans="1:14" customFormat="1" x14ac:dyDescent="0.2">
      <c r="A2532">
        <v>9</v>
      </c>
      <c r="B2532">
        <v>1</v>
      </c>
      <c r="C2532" s="1">
        <v>43392</v>
      </c>
      <c r="D2532" t="s">
        <v>7</v>
      </c>
      <c r="E2532" t="s">
        <v>8</v>
      </c>
      <c r="F2532">
        <v>1</v>
      </c>
      <c r="G2532">
        <v>1</v>
      </c>
      <c r="H2532">
        <v>26.44</v>
      </c>
      <c r="I2532">
        <v>35.799999999999997</v>
      </c>
      <c r="J2532">
        <v>126</v>
      </c>
      <c r="N2532" t="s">
        <v>28</v>
      </c>
    </row>
    <row r="2533" spans="1:14" customFormat="1" x14ac:dyDescent="0.2">
      <c r="A2533">
        <v>10</v>
      </c>
      <c r="B2533">
        <v>1</v>
      </c>
      <c r="C2533" s="1">
        <v>43392</v>
      </c>
      <c r="D2533" t="s">
        <v>7</v>
      </c>
      <c r="E2533" t="s">
        <v>8</v>
      </c>
      <c r="F2533">
        <v>2</v>
      </c>
      <c r="G2533">
        <v>1</v>
      </c>
      <c r="H2533">
        <v>24.29</v>
      </c>
      <c r="I2533">
        <v>35.299999999999997</v>
      </c>
      <c r="J2533">
        <v>146</v>
      </c>
      <c r="N2533" t="s">
        <v>28</v>
      </c>
    </row>
    <row r="2534" spans="1:14" customFormat="1" x14ac:dyDescent="0.2">
      <c r="A2534">
        <v>11</v>
      </c>
      <c r="B2534">
        <v>1</v>
      </c>
      <c r="C2534" s="1">
        <v>43392</v>
      </c>
      <c r="D2534" t="s">
        <v>7</v>
      </c>
      <c r="E2534" t="s">
        <v>8</v>
      </c>
      <c r="F2534">
        <v>3</v>
      </c>
      <c r="G2534">
        <v>1</v>
      </c>
      <c r="H2534">
        <v>27.39</v>
      </c>
      <c r="I2534">
        <v>35.799999999999997</v>
      </c>
      <c r="J2534">
        <v>178</v>
      </c>
      <c r="N2534" t="s">
        <v>28</v>
      </c>
    </row>
    <row r="2535" spans="1:14" customFormat="1" x14ac:dyDescent="0.2">
      <c r="A2535">
        <v>12</v>
      </c>
      <c r="B2535">
        <v>1</v>
      </c>
      <c r="C2535" s="1">
        <v>43392</v>
      </c>
      <c r="D2535" t="s">
        <v>7</v>
      </c>
      <c r="E2535" t="s">
        <v>8</v>
      </c>
      <c r="F2535">
        <v>4</v>
      </c>
      <c r="G2535">
        <v>1</v>
      </c>
      <c r="H2535">
        <v>29.11</v>
      </c>
      <c r="I2535">
        <v>35.799999999999997</v>
      </c>
      <c r="J2535">
        <v>182</v>
      </c>
      <c r="N2535" t="s">
        <v>28</v>
      </c>
    </row>
    <row r="2536" spans="1:14" customFormat="1" x14ac:dyDescent="0.2">
      <c r="A2536">
        <v>13</v>
      </c>
      <c r="B2536">
        <v>1</v>
      </c>
      <c r="C2536" s="1">
        <v>43392</v>
      </c>
      <c r="D2536" t="s">
        <v>7</v>
      </c>
      <c r="E2536" t="s">
        <v>8</v>
      </c>
      <c r="F2536">
        <v>5</v>
      </c>
      <c r="G2536">
        <v>1</v>
      </c>
      <c r="H2536">
        <v>25.42</v>
      </c>
      <c r="I2536">
        <v>35.200000000000003</v>
      </c>
      <c r="J2536">
        <v>122</v>
      </c>
      <c r="N2536" t="s">
        <v>28</v>
      </c>
    </row>
    <row r="2537" spans="1:14" customFormat="1" x14ac:dyDescent="0.2">
      <c r="A2537">
        <v>14</v>
      </c>
      <c r="B2537">
        <v>1</v>
      </c>
      <c r="C2537" s="1">
        <v>43392</v>
      </c>
      <c r="D2537" t="s">
        <v>7</v>
      </c>
      <c r="E2537" t="s">
        <v>8</v>
      </c>
      <c r="F2537">
        <v>6</v>
      </c>
      <c r="G2537">
        <v>1</v>
      </c>
      <c r="H2537">
        <v>27.14</v>
      </c>
      <c r="I2537">
        <v>35.5</v>
      </c>
      <c r="J2537">
        <v>136</v>
      </c>
      <c r="N2537" t="s">
        <v>28</v>
      </c>
    </row>
    <row r="2538" spans="1:14" customFormat="1" x14ac:dyDescent="0.2">
      <c r="A2538">
        <v>15</v>
      </c>
      <c r="B2538">
        <v>1</v>
      </c>
      <c r="C2538" s="1">
        <v>43392</v>
      </c>
      <c r="D2538" t="s">
        <v>7</v>
      </c>
      <c r="E2538" t="s">
        <v>8</v>
      </c>
      <c r="F2538">
        <v>7</v>
      </c>
      <c r="G2538">
        <v>1</v>
      </c>
      <c r="H2538">
        <v>24.58</v>
      </c>
      <c r="I2538">
        <v>36.799999999999997</v>
      </c>
      <c r="N2538" t="s">
        <v>28</v>
      </c>
    </row>
    <row r="2539" spans="1:14" customFormat="1" x14ac:dyDescent="0.2">
      <c r="A2539">
        <v>2</v>
      </c>
      <c r="B2539">
        <v>1</v>
      </c>
      <c r="C2539" s="1">
        <v>43392</v>
      </c>
      <c r="D2539" t="s">
        <v>7</v>
      </c>
      <c r="E2539" t="s">
        <v>9</v>
      </c>
      <c r="F2539">
        <v>1</v>
      </c>
      <c r="G2539">
        <v>2</v>
      </c>
      <c r="H2539">
        <v>33.549999999999997</v>
      </c>
      <c r="I2539">
        <v>37.4</v>
      </c>
      <c r="J2539">
        <v>195</v>
      </c>
      <c r="N2539" t="s">
        <v>25</v>
      </c>
    </row>
    <row r="2540" spans="1:14" customFormat="1" x14ac:dyDescent="0.2">
      <c r="A2540">
        <v>3</v>
      </c>
      <c r="B2540">
        <v>1</v>
      </c>
      <c r="C2540" s="1">
        <v>43392</v>
      </c>
      <c r="D2540" t="s">
        <v>7</v>
      </c>
      <c r="E2540" t="s">
        <v>9</v>
      </c>
      <c r="F2540">
        <v>1</v>
      </c>
      <c r="G2540">
        <v>3</v>
      </c>
      <c r="H2540">
        <v>28.73</v>
      </c>
      <c r="I2540">
        <v>37</v>
      </c>
      <c r="J2540">
        <v>179</v>
      </c>
      <c r="N2540" t="s">
        <v>25</v>
      </c>
    </row>
    <row r="2541" spans="1:14" customFormat="1" x14ac:dyDescent="0.2">
      <c r="A2541">
        <v>4</v>
      </c>
      <c r="B2541">
        <v>1</v>
      </c>
      <c r="C2541" s="1">
        <v>43392</v>
      </c>
      <c r="D2541" t="s">
        <v>7</v>
      </c>
      <c r="E2541" t="s">
        <v>9</v>
      </c>
      <c r="F2541">
        <v>1</v>
      </c>
      <c r="G2541">
        <v>4</v>
      </c>
      <c r="H2541">
        <v>24.75</v>
      </c>
      <c r="I2541">
        <v>37.5</v>
      </c>
      <c r="J2541">
        <v>196</v>
      </c>
      <c r="N2541" t="s">
        <v>25</v>
      </c>
    </row>
    <row r="2542" spans="1:14" customFormat="1" x14ac:dyDescent="0.2">
      <c r="A2542">
        <v>8</v>
      </c>
      <c r="B2542">
        <v>1</v>
      </c>
      <c r="C2542" s="1">
        <v>43392</v>
      </c>
      <c r="D2542" t="s">
        <v>7</v>
      </c>
      <c r="E2542" t="s">
        <v>9</v>
      </c>
      <c r="F2542">
        <v>2</v>
      </c>
      <c r="G2542">
        <v>3</v>
      </c>
      <c r="H2542">
        <v>30.95</v>
      </c>
      <c r="I2542">
        <v>37.4</v>
      </c>
      <c r="J2542">
        <v>171</v>
      </c>
      <c r="N2542" t="s">
        <v>25</v>
      </c>
    </row>
    <row r="2543" spans="1:14" customFormat="1" x14ac:dyDescent="0.2">
      <c r="A2543">
        <v>9</v>
      </c>
      <c r="B2543">
        <v>1</v>
      </c>
      <c r="C2543" s="1">
        <v>43392</v>
      </c>
      <c r="D2543" t="s">
        <v>7</v>
      </c>
      <c r="E2543" t="s">
        <v>9</v>
      </c>
      <c r="F2543">
        <v>2</v>
      </c>
      <c r="G2543">
        <v>4</v>
      </c>
      <c r="H2543">
        <v>35.299999999999997</v>
      </c>
      <c r="I2543">
        <v>37.6</v>
      </c>
      <c r="J2543">
        <v>204</v>
      </c>
      <c r="N2543" t="s">
        <v>25</v>
      </c>
    </row>
    <row r="2544" spans="1:14" customFormat="1" x14ac:dyDescent="0.2">
      <c r="A2544">
        <v>10</v>
      </c>
      <c r="B2544">
        <v>1</v>
      </c>
      <c r="C2544" s="1">
        <v>43392</v>
      </c>
      <c r="D2544" t="s">
        <v>7</v>
      </c>
      <c r="E2544" t="s">
        <v>9</v>
      </c>
      <c r="F2544">
        <v>2</v>
      </c>
      <c r="G2544">
        <v>5</v>
      </c>
      <c r="H2544">
        <v>29.98</v>
      </c>
      <c r="I2544">
        <v>37.4</v>
      </c>
      <c r="J2544">
        <v>186</v>
      </c>
      <c r="N2544" t="s">
        <v>25</v>
      </c>
    </row>
    <row r="2545" spans="1:14" customFormat="1" x14ac:dyDescent="0.2">
      <c r="A2545">
        <v>11</v>
      </c>
      <c r="B2545">
        <v>1</v>
      </c>
      <c r="C2545" s="1">
        <v>43392</v>
      </c>
      <c r="D2545" t="s">
        <v>7</v>
      </c>
      <c r="E2545" t="s">
        <v>9</v>
      </c>
      <c r="F2545">
        <v>3</v>
      </c>
      <c r="G2545">
        <v>1</v>
      </c>
      <c r="H2545">
        <v>35.450000000000003</v>
      </c>
      <c r="I2545">
        <v>36.9</v>
      </c>
      <c r="J2545">
        <v>179</v>
      </c>
      <c r="N2545" t="s">
        <v>25</v>
      </c>
    </row>
    <row r="2546" spans="1:14" customFormat="1" x14ac:dyDescent="0.2">
      <c r="A2546">
        <v>12</v>
      </c>
      <c r="B2546">
        <v>1</v>
      </c>
      <c r="C2546" s="1">
        <v>43392</v>
      </c>
      <c r="D2546" t="s">
        <v>7</v>
      </c>
      <c r="E2546" t="s">
        <v>9</v>
      </c>
      <c r="F2546">
        <v>3</v>
      </c>
      <c r="G2546">
        <v>2</v>
      </c>
      <c r="H2546">
        <v>26.78</v>
      </c>
      <c r="I2546">
        <v>37.200000000000003</v>
      </c>
      <c r="J2546">
        <v>167</v>
      </c>
      <c r="N2546" t="s">
        <v>25</v>
      </c>
    </row>
    <row r="2547" spans="1:14" customFormat="1" x14ac:dyDescent="0.2">
      <c r="A2547">
        <v>14</v>
      </c>
      <c r="B2547">
        <v>1</v>
      </c>
      <c r="C2547" s="1">
        <v>43392</v>
      </c>
      <c r="D2547" t="s">
        <v>7</v>
      </c>
      <c r="E2547" t="s">
        <v>9</v>
      </c>
      <c r="F2547">
        <v>3</v>
      </c>
      <c r="G2547">
        <v>4</v>
      </c>
      <c r="H2547">
        <v>33.04</v>
      </c>
      <c r="I2547">
        <v>36.799999999999997</v>
      </c>
      <c r="J2547">
        <v>228</v>
      </c>
      <c r="N2547" t="s">
        <v>25</v>
      </c>
    </row>
    <row r="2548" spans="1:14" customFormat="1" x14ac:dyDescent="0.2">
      <c r="A2548">
        <v>15</v>
      </c>
      <c r="B2548">
        <v>1</v>
      </c>
      <c r="C2548" s="1">
        <v>43392</v>
      </c>
      <c r="D2548" t="s">
        <v>7</v>
      </c>
      <c r="E2548" t="s">
        <v>9</v>
      </c>
      <c r="F2548">
        <v>3</v>
      </c>
      <c r="G2548">
        <v>5</v>
      </c>
      <c r="H2548">
        <v>30.4</v>
      </c>
      <c r="I2548">
        <v>36.700000000000003</v>
      </c>
      <c r="J2548">
        <v>133</v>
      </c>
      <c r="N2548" t="s">
        <v>25</v>
      </c>
    </row>
    <row r="2549" spans="1:14" customFormat="1" x14ac:dyDescent="0.2">
      <c r="A2549">
        <v>17</v>
      </c>
      <c r="B2549">
        <v>1</v>
      </c>
      <c r="C2549" s="1">
        <v>43392</v>
      </c>
      <c r="D2549" t="s">
        <v>7</v>
      </c>
      <c r="E2549" t="s">
        <v>9</v>
      </c>
      <c r="F2549">
        <v>4</v>
      </c>
      <c r="G2549">
        <v>2</v>
      </c>
      <c r="H2549">
        <v>33.96</v>
      </c>
      <c r="I2549">
        <v>37.299999999999997</v>
      </c>
      <c r="J2549">
        <v>227</v>
      </c>
      <c r="N2549" t="s">
        <v>25</v>
      </c>
    </row>
    <row r="2550" spans="1:14" customFormat="1" x14ac:dyDescent="0.2">
      <c r="A2550">
        <v>18</v>
      </c>
      <c r="B2550">
        <v>1</v>
      </c>
      <c r="C2550" s="1">
        <v>43392</v>
      </c>
      <c r="D2550" t="s">
        <v>7</v>
      </c>
      <c r="E2550" t="s">
        <v>9</v>
      </c>
      <c r="F2550">
        <v>4</v>
      </c>
      <c r="G2550">
        <v>3</v>
      </c>
      <c r="H2550">
        <v>41.16</v>
      </c>
      <c r="I2550">
        <v>37.799999999999997</v>
      </c>
      <c r="J2550">
        <v>215</v>
      </c>
      <c r="N2550" t="s">
        <v>25</v>
      </c>
    </row>
    <row r="2551" spans="1:14" customFormat="1" x14ac:dyDescent="0.2">
      <c r="A2551">
        <v>20</v>
      </c>
      <c r="B2551">
        <v>1</v>
      </c>
      <c r="C2551" s="1">
        <v>43392</v>
      </c>
      <c r="D2551" t="s">
        <v>7</v>
      </c>
      <c r="E2551" t="s">
        <v>9</v>
      </c>
      <c r="F2551">
        <v>4</v>
      </c>
      <c r="G2551">
        <v>5</v>
      </c>
      <c r="H2551">
        <v>39.18</v>
      </c>
      <c r="I2551">
        <v>36.700000000000003</v>
      </c>
      <c r="J2551">
        <v>199</v>
      </c>
      <c r="N2551" t="s">
        <v>25</v>
      </c>
    </row>
    <row r="2552" spans="1:14" customFormat="1" x14ac:dyDescent="0.2">
      <c r="A2552">
        <v>26</v>
      </c>
      <c r="B2552">
        <v>1</v>
      </c>
      <c r="C2552" s="1">
        <v>43392</v>
      </c>
      <c r="D2552" t="s">
        <v>7</v>
      </c>
      <c r="E2552" t="s">
        <v>8</v>
      </c>
      <c r="F2552">
        <v>2</v>
      </c>
      <c r="G2552">
        <v>1</v>
      </c>
      <c r="H2552">
        <v>20.239999999999998</v>
      </c>
      <c r="I2552">
        <v>37.799999999999997</v>
      </c>
      <c r="J2552">
        <v>182</v>
      </c>
      <c r="N2552" t="s">
        <v>25</v>
      </c>
    </row>
    <row r="2553" spans="1:14" customFormat="1" x14ac:dyDescent="0.2">
      <c r="A2553">
        <v>27</v>
      </c>
      <c r="B2553">
        <v>1</v>
      </c>
      <c r="C2553" s="1">
        <v>43392</v>
      </c>
      <c r="D2553" t="s">
        <v>7</v>
      </c>
      <c r="E2553" t="s">
        <v>8</v>
      </c>
      <c r="F2553">
        <v>2</v>
      </c>
      <c r="G2553">
        <v>2</v>
      </c>
      <c r="H2553">
        <v>24.01</v>
      </c>
      <c r="I2553">
        <v>37.200000000000003</v>
      </c>
      <c r="J2553">
        <v>175</v>
      </c>
      <c r="N2553" t="s">
        <v>25</v>
      </c>
    </row>
    <row r="2554" spans="1:14" customFormat="1" x14ac:dyDescent="0.2">
      <c r="A2554">
        <v>23</v>
      </c>
      <c r="B2554">
        <v>1</v>
      </c>
      <c r="C2554" s="1">
        <v>43392</v>
      </c>
      <c r="D2554" t="s">
        <v>7</v>
      </c>
      <c r="E2554" t="s">
        <v>8</v>
      </c>
      <c r="F2554">
        <v>1</v>
      </c>
      <c r="G2554">
        <v>3</v>
      </c>
      <c r="H2554">
        <v>21.63</v>
      </c>
      <c r="I2554">
        <v>37.799999999999997</v>
      </c>
      <c r="J2554">
        <v>152</v>
      </c>
      <c r="N2554" t="s">
        <v>25</v>
      </c>
    </row>
    <row r="2555" spans="1:14" customFormat="1" x14ac:dyDescent="0.2">
      <c r="A2555">
        <v>24</v>
      </c>
      <c r="B2555">
        <v>1</v>
      </c>
      <c r="C2555" s="1">
        <v>43392</v>
      </c>
      <c r="D2555" t="s">
        <v>7</v>
      </c>
      <c r="E2555" t="s">
        <v>8</v>
      </c>
      <c r="F2555">
        <v>1</v>
      </c>
      <c r="G2555">
        <v>4</v>
      </c>
      <c r="H2555">
        <v>23.08</v>
      </c>
      <c r="I2555">
        <v>37.700000000000003</v>
      </c>
      <c r="J2555">
        <v>183</v>
      </c>
      <c r="N2555" t="s">
        <v>25</v>
      </c>
    </row>
    <row r="2556" spans="1:14" customFormat="1" x14ac:dyDescent="0.2">
      <c r="A2556">
        <v>25</v>
      </c>
      <c r="B2556">
        <v>1</v>
      </c>
      <c r="C2556" s="1">
        <v>43392</v>
      </c>
      <c r="D2556" t="s">
        <v>7</v>
      </c>
      <c r="E2556" t="s">
        <v>8</v>
      </c>
      <c r="F2556">
        <v>1</v>
      </c>
      <c r="G2556">
        <v>5</v>
      </c>
      <c r="H2556">
        <v>23.09</v>
      </c>
      <c r="I2556">
        <v>37.700000000000003</v>
      </c>
      <c r="J2556">
        <v>149</v>
      </c>
      <c r="N2556" t="s">
        <v>25</v>
      </c>
    </row>
    <row r="2557" spans="1:14" customFormat="1" x14ac:dyDescent="0.2">
      <c r="A2557">
        <v>7</v>
      </c>
      <c r="B2557">
        <v>2</v>
      </c>
      <c r="C2557" s="1">
        <v>43392</v>
      </c>
      <c r="D2557" t="s">
        <v>7</v>
      </c>
      <c r="E2557" t="s">
        <v>9</v>
      </c>
      <c r="F2557">
        <v>2</v>
      </c>
      <c r="G2557">
        <v>2</v>
      </c>
      <c r="H2557">
        <v>22.68</v>
      </c>
      <c r="I2557">
        <v>36.5</v>
      </c>
      <c r="J2557">
        <v>125</v>
      </c>
      <c r="N2557" t="s">
        <v>25</v>
      </c>
    </row>
    <row r="2558" spans="1:14" customFormat="1" x14ac:dyDescent="0.2">
      <c r="A2558">
        <v>3</v>
      </c>
      <c r="B2558">
        <v>2</v>
      </c>
      <c r="C2558" s="1">
        <v>43392</v>
      </c>
      <c r="D2558" t="s">
        <v>7</v>
      </c>
      <c r="E2558" t="s">
        <v>9</v>
      </c>
      <c r="F2558">
        <v>1</v>
      </c>
      <c r="G2558">
        <v>3</v>
      </c>
      <c r="H2558">
        <v>25.4</v>
      </c>
      <c r="I2558">
        <v>36.5</v>
      </c>
      <c r="J2558">
        <v>133</v>
      </c>
      <c r="N2558" t="s">
        <v>25</v>
      </c>
    </row>
    <row r="2559" spans="1:14" customFormat="1" x14ac:dyDescent="0.2">
      <c r="A2559">
        <v>4</v>
      </c>
      <c r="B2559">
        <v>2</v>
      </c>
      <c r="C2559" s="1">
        <v>43392</v>
      </c>
      <c r="D2559" t="s">
        <v>7</v>
      </c>
      <c r="E2559" t="s">
        <v>9</v>
      </c>
      <c r="F2559">
        <v>1</v>
      </c>
      <c r="G2559">
        <v>4</v>
      </c>
      <c r="H2559">
        <v>30.71</v>
      </c>
      <c r="I2559">
        <v>37</v>
      </c>
      <c r="J2559">
        <v>196</v>
      </c>
      <c r="N2559" t="s">
        <v>25</v>
      </c>
    </row>
    <row r="2560" spans="1:14" customFormat="1" x14ac:dyDescent="0.2">
      <c r="A2560">
        <v>5</v>
      </c>
      <c r="B2560">
        <v>2</v>
      </c>
      <c r="C2560" s="1">
        <v>43392</v>
      </c>
      <c r="D2560" t="s">
        <v>7</v>
      </c>
      <c r="E2560" t="s">
        <v>9</v>
      </c>
      <c r="F2560">
        <v>1</v>
      </c>
      <c r="G2560">
        <v>5</v>
      </c>
      <c r="H2560">
        <v>22.01</v>
      </c>
      <c r="I2560">
        <v>36.4</v>
      </c>
      <c r="J2560">
        <v>138</v>
      </c>
      <c r="N2560" t="s">
        <v>25</v>
      </c>
    </row>
    <row r="2561" spans="1:14" customFormat="1" x14ac:dyDescent="0.2">
      <c r="A2561">
        <v>11</v>
      </c>
      <c r="B2561">
        <v>2</v>
      </c>
      <c r="C2561" s="1">
        <v>43392</v>
      </c>
      <c r="D2561" t="s">
        <v>7</v>
      </c>
      <c r="E2561" t="s">
        <v>9</v>
      </c>
      <c r="F2561">
        <v>3</v>
      </c>
      <c r="G2561">
        <v>1</v>
      </c>
      <c r="H2561">
        <v>21.59</v>
      </c>
      <c r="I2561">
        <v>36.9</v>
      </c>
      <c r="J2561">
        <v>145</v>
      </c>
      <c r="N2561" t="s">
        <v>25</v>
      </c>
    </row>
    <row r="2562" spans="1:14" customFormat="1" x14ac:dyDescent="0.2">
      <c r="A2562">
        <v>12</v>
      </c>
      <c r="B2562">
        <v>2</v>
      </c>
      <c r="C2562" s="1">
        <v>43392</v>
      </c>
      <c r="D2562" t="s">
        <v>7</v>
      </c>
      <c r="E2562" t="s">
        <v>9</v>
      </c>
      <c r="F2562">
        <v>3</v>
      </c>
      <c r="G2562">
        <v>2</v>
      </c>
      <c r="H2562">
        <v>24.31</v>
      </c>
      <c r="I2562">
        <v>37.6</v>
      </c>
      <c r="J2562">
        <v>159</v>
      </c>
      <c r="N2562" t="s">
        <v>25</v>
      </c>
    </row>
    <row r="2563" spans="1:14" customFormat="1" x14ac:dyDescent="0.2">
      <c r="A2563">
        <v>13</v>
      </c>
      <c r="B2563">
        <v>2</v>
      </c>
      <c r="C2563" s="1">
        <v>43392</v>
      </c>
      <c r="D2563" t="s">
        <v>7</v>
      </c>
      <c r="E2563" t="s">
        <v>9</v>
      </c>
      <c r="F2563">
        <v>3</v>
      </c>
      <c r="G2563">
        <v>3</v>
      </c>
      <c r="H2563">
        <v>34.64</v>
      </c>
      <c r="J2563">
        <v>212</v>
      </c>
      <c r="N2563" t="s">
        <v>25</v>
      </c>
    </row>
    <row r="2564" spans="1:14" customFormat="1" x14ac:dyDescent="0.2">
      <c r="A2564">
        <v>9</v>
      </c>
      <c r="B2564">
        <v>2</v>
      </c>
      <c r="C2564" s="1">
        <v>43392</v>
      </c>
      <c r="D2564" t="s">
        <v>7</v>
      </c>
      <c r="E2564" t="s">
        <v>9</v>
      </c>
      <c r="F2564">
        <v>2</v>
      </c>
      <c r="G2564">
        <v>4</v>
      </c>
      <c r="H2564">
        <v>20.66</v>
      </c>
      <c r="I2564">
        <v>36.700000000000003</v>
      </c>
      <c r="J2564">
        <v>171</v>
      </c>
      <c r="N2564" t="s">
        <v>25</v>
      </c>
    </row>
    <row r="2565" spans="1:14" customFormat="1" x14ac:dyDescent="0.2">
      <c r="A2565">
        <v>15</v>
      </c>
      <c r="B2565">
        <v>2</v>
      </c>
      <c r="C2565" s="1">
        <v>43392</v>
      </c>
      <c r="D2565" t="s">
        <v>7</v>
      </c>
      <c r="E2565" t="s">
        <v>9</v>
      </c>
      <c r="F2565">
        <v>3</v>
      </c>
      <c r="G2565">
        <v>5</v>
      </c>
      <c r="H2565">
        <v>24.58</v>
      </c>
      <c r="I2565">
        <v>36.200000000000003</v>
      </c>
      <c r="J2565">
        <v>134</v>
      </c>
      <c r="N2565" t="s">
        <v>25</v>
      </c>
    </row>
    <row r="2566" spans="1:14" customFormat="1" x14ac:dyDescent="0.2">
      <c r="A2566">
        <v>16</v>
      </c>
      <c r="B2566">
        <v>2</v>
      </c>
      <c r="C2566" s="1">
        <v>43392</v>
      </c>
      <c r="D2566" t="s">
        <v>7</v>
      </c>
      <c r="E2566" t="s">
        <v>9</v>
      </c>
      <c r="F2566">
        <v>4</v>
      </c>
      <c r="G2566">
        <v>1</v>
      </c>
      <c r="H2566">
        <v>29.22</v>
      </c>
      <c r="I2566">
        <v>36.6</v>
      </c>
      <c r="J2566">
        <v>154</v>
      </c>
      <c r="N2566" t="s">
        <v>25</v>
      </c>
    </row>
    <row r="2567" spans="1:14" customFormat="1" x14ac:dyDescent="0.2">
      <c r="A2567">
        <v>17</v>
      </c>
      <c r="B2567">
        <v>2</v>
      </c>
      <c r="C2567" s="1">
        <v>43392</v>
      </c>
      <c r="D2567" t="s">
        <v>7</v>
      </c>
      <c r="E2567" t="s">
        <v>9</v>
      </c>
      <c r="F2567">
        <v>4</v>
      </c>
      <c r="G2567">
        <v>2</v>
      </c>
      <c r="H2567">
        <v>26.63</v>
      </c>
      <c r="I2567">
        <v>36.4</v>
      </c>
      <c r="J2567">
        <v>133</v>
      </c>
      <c r="N2567" t="s">
        <v>25</v>
      </c>
    </row>
    <row r="2568" spans="1:14" customFormat="1" x14ac:dyDescent="0.2">
      <c r="A2568">
        <v>18</v>
      </c>
      <c r="B2568">
        <v>2</v>
      </c>
      <c r="C2568" s="1">
        <v>43392</v>
      </c>
      <c r="D2568" t="s">
        <v>7</v>
      </c>
      <c r="E2568" t="s">
        <v>9</v>
      </c>
      <c r="F2568">
        <v>4</v>
      </c>
      <c r="G2568">
        <v>3</v>
      </c>
      <c r="H2568">
        <v>35.67</v>
      </c>
      <c r="I2568">
        <v>36.5</v>
      </c>
      <c r="J2568">
        <v>190</v>
      </c>
      <c r="N2568" t="s">
        <v>25</v>
      </c>
    </row>
    <row r="2569" spans="1:14" customFormat="1" x14ac:dyDescent="0.2">
      <c r="A2569">
        <v>19</v>
      </c>
      <c r="B2569">
        <v>2</v>
      </c>
      <c r="C2569" s="1">
        <v>43392</v>
      </c>
      <c r="D2569" t="s">
        <v>7</v>
      </c>
      <c r="E2569" t="s">
        <v>9</v>
      </c>
      <c r="F2569">
        <v>4</v>
      </c>
      <c r="G2569">
        <v>4</v>
      </c>
      <c r="H2569">
        <v>29.32</v>
      </c>
      <c r="I2569">
        <v>37.1</v>
      </c>
      <c r="J2569">
        <v>206</v>
      </c>
      <c r="N2569" t="s">
        <v>25</v>
      </c>
    </row>
    <row r="2570" spans="1:14" customFormat="1" x14ac:dyDescent="0.2">
      <c r="A2570">
        <v>10</v>
      </c>
      <c r="B2570">
        <v>2</v>
      </c>
      <c r="C2570" s="1">
        <v>43392</v>
      </c>
      <c r="D2570" t="s">
        <v>7</v>
      </c>
      <c r="E2570" t="s">
        <v>9</v>
      </c>
      <c r="F2570">
        <v>2</v>
      </c>
      <c r="G2570">
        <v>5</v>
      </c>
      <c r="H2570">
        <v>36.369999999999997</v>
      </c>
      <c r="I2570">
        <v>37.299999999999997</v>
      </c>
      <c r="J2570">
        <v>227</v>
      </c>
      <c r="N2570" t="s">
        <v>25</v>
      </c>
    </row>
    <row r="2571" spans="1:14" customFormat="1" x14ac:dyDescent="0.2">
      <c r="A2571">
        <v>26</v>
      </c>
      <c r="B2571">
        <v>2</v>
      </c>
      <c r="C2571" s="1">
        <v>43392</v>
      </c>
      <c r="D2571" t="s">
        <v>7</v>
      </c>
      <c r="E2571" t="s">
        <v>8</v>
      </c>
      <c r="F2571">
        <v>2</v>
      </c>
      <c r="G2571">
        <v>1</v>
      </c>
      <c r="H2571">
        <v>26.49</v>
      </c>
      <c r="I2571">
        <v>34.799999999999997</v>
      </c>
      <c r="J2571">
        <v>130</v>
      </c>
      <c r="N2571" t="s">
        <v>25</v>
      </c>
    </row>
    <row r="2572" spans="1:14" customFormat="1" x14ac:dyDescent="0.2">
      <c r="A2572">
        <v>22</v>
      </c>
      <c r="B2572">
        <v>2</v>
      </c>
      <c r="C2572" s="1">
        <v>43392</v>
      </c>
      <c r="D2572" t="s">
        <v>7</v>
      </c>
      <c r="E2572" t="s">
        <v>8</v>
      </c>
      <c r="F2572">
        <v>1</v>
      </c>
      <c r="G2572">
        <v>2</v>
      </c>
      <c r="H2572">
        <v>22.29</v>
      </c>
      <c r="I2572">
        <v>34.9</v>
      </c>
      <c r="J2572">
        <v>92</v>
      </c>
      <c r="N2572" t="s">
        <v>25</v>
      </c>
    </row>
    <row r="2573" spans="1:14" customFormat="1" x14ac:dyDescent="0.2">
      <c r="A2573">
        <v>28</v>
      </c>
      <c r="B2573">
        <v>2</v>
      </c>
      <c r="C2573" s="1">
        <v>43392</v>
      </c>
      <c r="D2573" t="s">
        <v>7</v>
      </c>
      <c r="E2573" t="s">
        <v>8</v>
      </c>
      <c r="F2573">
        <v>2</v>
      </c>
      <c r="G2573">
        <v>3</v>
      </c>
      <c r="H2573">
        <v>20.28</v>
      </c>
      <c r="I2573">
        <v>34.9</v>
      </c>
      <c r="J2573">
        <v>118</v>
      </c>
      <c r="N2573" t="s">
        <v>25</v>
      </c>
    </row>
    <row r="2574" spans="1:14" customFormat="1" x14ac:dyDescent="0.2">
      <c r="A2574">
        <v>24</v>
      </c>
      <c r="B2574">
        <v>2</v>
      </c>
      <c r="C2574" s="1">
        <v>43392</v>
      </c>
      <c r="D2574" t="s">
        <v>7</v>
      </c>
      <c r="E2574" t="s">
        <v>8</v>
      </c>
      <c r="F2574">
        <v>1</v>
      </c>
      <c r="G2574">
        <v>4</v>
      </c>
      <c r="H2574">
        <v>22.18</v>
      </c>
      <c r="I2574">
        <v>35</v>
      </c>
      <c r="J2574">
        <v>149</v>
      </c>
      <c r="N2574" t="s">
        <v>25</v>
      </c>
    </row>
    <row r="2575" spans="1:14" customFormat="1" x14ac:dyDescent="0.2">
      <c r="A2575">
        <v>30</v>
      </c>
      <c r="B2575">
        <v>2</v>
      </c>
      <c r="C2575" s="1">
        <v>43392</v>
      </c>
      <c r="D2575" t="s">
        <v>7</v>
      </c>
      <c r="E2575" t="s">
        <v>8</v>
      </c>
      <c r="F2575">
        <v>2</v>
      </c>
      <c r="G2575">
        <v>5</v>
      </c>
      <c r="H2575">
        <v>21.21</v>
      </c>
      <c r="I2575">
        <v>34.9</v>
      </c>
      <c r="J2575">
        <v>119</v>
      </c>
      <c r="N2575" t="s">
        <v>25</v>
      </c>
    </row>
    <row r="2576" spans="1:14" customFormat="1" x14ac:dyDescent="0.2">
      <c r="A2576">
        <v>7</v>
      </c>
      <c r="B2576">
        <v>3</v>
      </c>
      <c r="C2576" s="1">
        <v>43392</v>
      </c>
      <c r="D2576" t="s">
        <v>7</v>
      </c>
      <c r="E2576" t="s">
        <v>9</v>
      </c>
      <c r="F2576">
        <v>2</v>
      </c>
      <c r="G2576">
        <v>2</v>
      </c>
      <c r="H2576">
        <v>26.22</v>
      </c>
      <c r="I2576">
        <v>37.5</v>
      </c>
      <c r="J2576">
        <v>190</v>
      </c>
      <c r="N2576" t="s">
        <v>25</v>
      </c>
    </row>
    <row r="2577" spans="1:14" customFormat="1" x14ac:dyDescent="0.2">
      <c r="A2577">
        <v>3</v>
      </c>
      <c r="B2577">
        <v>3</v>
      </c>
      <c r="C2577" s="1">
        <v>43392</v>
      </c>
      <c r="D2577" t="s">
        <v>7</v>
      </c>
      <c r="E2577" t="s">
        <v>9</v>
      </c>
      <c r="F2577">
        <v>1</v>
      </c>
      <c r="G2577">
        <v>3</v>
      </c>
      <c r="H2577">
        <v>27.69</v>
      </c>
      <c r="I2577">
        <v>37.200000000000003</v>
      </c>
      <c r="J2577">
        <v>187</v>
      </c>
      <c r="N2577" t="s">
        <v>25</v>
      </c>
    </row>
    <row r="2578" spans="1:14" customFormat="1" x14ac:dyDescent="0.2">
      <c r="A2578">
        <v>9</v>
      </c>
      <c r="B2578">
        <v>3</v>
      </c>
      <c r="C2578" s="1">
        <v>43392</v>
      </c>
      <c r="D2578" t="s">
        <v>7</v>
      </c>
      <c r="E2578" t="s">
        <v>9</v>
      </c>
      <c r="F2578">
        <v>2</v>
      </c>
      <c r="G2578">
        <v>4</v>
      </c>
      <c r="H2578">
        <v>22.33</v>
      </c>
      <c r="I2578">
        <v>36.700000000000003</v>
      </c>
      <c r="J2578">
        <v>160</v>
      </c>
      <c r="N2578" t="s">
        <v>25</v>
      </c>
    </row>
    <row r="2579" spans="1:14" customFormat="1" x14ac:dyDescent="0.2">
      <c r="A2579">
        <v>10</v>
      </c>
      <c r="B2579">
        <v>3</v>
      </c>
      <c r="C2579" s="1">
        <v>43392</v>
      </c>
      <c r="D2579" t="s">
        <v>7</v>
      </c>
      <c r="E2579" t="s">
        <v>9</v>
      </c>
      <c r="F2579">
        <v>2</v>
      </c>
      <c r="G2579">
        <v>5</v>
      </c>
      <c r="H2579">
        <v>29.72</v>
      </c>
      <c r="I2579">
        <v>37.299999999999997</v>
      </c>
      <c r="J2579">
        <v>224</v>
      </c>
      <c r="N2579" t="s">
        <v>25</v>
      </c>
    </row>
    <row r="2580" spans="1:14" customFormat="1" x14ac:dyDescent="0.2">
      <c r="A2580">
        <v>11</v>
      </c>
      <c r="B2580">
        <v>3</v>
      </c>
      <c r="C2580" s="1">
        <v>43392</v>
      </c>
      <c r="D2580" t="s">
        <v>7</v>
      </c>
      <c r="E2580" t="s">
        <v>9</v>
      </c>
      <c r="F2580">
        <v>3</v>
      </c>
      <c r="G2580">
        <v>1</v>
      </c>
      <c r="H2580">
        <v>21.3</v>
      </c>
      <c r="I2580">
        <v>38.1</v>
      </c>
      <c r="J2580">
        <v>176</v>
      </c>
      <c r="N2580" t="s">
        <v>25</v>
      </c>
    </row>
    <row r="2581" spans="1:14" customFormat="1" x14ac:dyDescent="0.2">
      <c r="A2581">
        <v>12</v>
      </c>
      <c r="B2581">
        <v>3</v>
      </c>
      <c r="C2581" s="1">
        <v>43392</v>
      </c>
      <c r="D2581" t="s">
        <v>7</v>
      </c>
      <c r="E2581" t="s">
        <v>9</v>
      </c>
      <c r="F2581">
        <v>3</v>
      </c>
      <c r="G2581">
        <v>2</v>
      </c>
      <c r="H2581">
        <v>22.68</v>
      </c>
      <c r="I2581">
        <v>38</v>
      </c>
      <c r="J2581">
        <v>188</v>
      </c>
      <c r="N2581" t="s">
        <v>25</v>
      </c>
    </row>
    <row r="2582" spans="1:14" customFormat="1" x14ac:dyDescent="0.2">
      <c r="A2582">
        <v>13</v>
      </c>
      <c r="B2582">
        <v>3</v>
      </c>
      <c r="C2582" s="1">
        <v>43392</v>
      </c>
      <c r="D2582" t="s">
        <v>7</v>
      </c>
      <c r="E2582" t="s">
        <v>9</v>
      </c>
      <c r="F2582">
        <v>3</v>
      </c>
      <c r="G2582">
        <v>3</v>
      </c>
      <c r="H2582">
        <v>33.659999999999997</v>
      </c>
      <c r="I2582">
        <v>37.9</v>
      </c>
      <c r="J2582">
        <v>201</v>
      </c>
      <c r="N2582" t="s">
        <v>25</v>
      </c>
    </row>
    <row r="2583" spans="1:14" customFormat="1" x14ac:dyDescent="0.2">
      <c r="A2583">
        <v>4</v>
      </c>
      <c r="B2583">
        <v>3</v>
      </c>
      <c r="C2583" s="1">
        <v>43392</v>
      </c>
      <c r="D2583" t="s">
        <v>7</v>
      </c>
      <c r="E2583" t="s">
        <v>9</v>
      </c>
      <c r="F2583">
        <v>1</v>
      </c>
      <c r="G2583">
        <v>4</v>
      </c>
      <c r="H2583">
        <v>25.47</v>
      </c>
      <c r="I2583">
        <v>37.299999999999997</v>
      </c>
      <c r="J2583">
        <v>166</v>
      </c>
      <c r="N2583" t="s">
        <v>25</v>
      </c>
    </row>
    <row r="2584" spans="1:14" customFormat="1" x14ac:dyDescent="0.2">
      <c r="A2584">
        <v>15</v>
      </c>
      <c r="B2584">
        <v>3</v>
      </c>
      <c r="C2584" s="1">
        <v>43392</v>
      </c>
      <c r="D2584" t="s">
        <v>7</v>
      </c>
      <c r="E2584" t="s">
        <v>9</v>
      </c>
      <c r="F2584">
        <v>3</v>
      </c>
      <c r="G2584">
        <v>5</v>
      </c>
      <c r="H2584">
        <v>21.24</v>
      </c>
      <c r="I2584">
        <v>37.799999999999997</v>
      </c>
      <c r="J2584">
        <v>189</v>
      </c>
      <c r="N2584" t="s">
        <v>25</v>
      </c>
    </row>
    <row r="2585" spans="1:14" customFormat="1" x14ac:dyDescent="0.2">
      <c r="A2585">
        <v>16</v>
      </c>
      <c r="B2585">
        <v>3</v>
      </c>
      <c r="C2585" s="1">
        <v>43392</v>
      </c>
      <c r="D2585" t="s">
        <v>7</v>
      </c>
      <c r="E2585" t="s">
        <v>9</v>
      </c>
      <c r="F2585">
        <v>4</v>
      </c>
      <c r="G2585">
        <v>1</v>
      </c>
      <c r="H2585">
        <v>22.14</v>
      </c>
      <c r="I2585">
        <v>37.1</v>
      </c>
      <c r="J2585">
        <v>180</v>
      </c>
      <c r="N2585" t="s">
        <v>25</v>
      </c>
    </row>
    <row r="2586" spans="1:14" customFormat="1" x14ac:dyDescent="0.2">
      <c r="A2586">
        <v>17</v>
      </c>
      <c r="B2586">
        <v>3</v>
      </c>
      <c r="C2586" s="1">
        <v>43392</v>
      </c>
      <c r="D2586" t="s">
        <v>7</v>
      </c>
      <c r="E2586" t="s">
        <v>9</v>
      </c>
      <c r="F2586">
        <v>4</v>
      </c>
      <c r="G2586">
        <v>2</v>
      </c>
      <c r="H2586">
        <v>21.52</v>
      </c>
      <c r="I2586">
        <v>37.6</v>
      </c>
      <c r="J2586">
        <v>218</v>
      </c>
      <c r="N2586" t="s">
        <v>25</v>
      </c>
    </row>
    <row r="2587" spans="1:14" customFormat="1" x14ac:dyDescent="0.2">
      <c r="A2587">
        <v>18</v>
      </c>
      <c r="B2587">
        <v>3</v>
      </c>
      <c r="C2587" s="1">
        <v>43392</v>
      </c>
      <c r="D2587" t="s">
        <v>7</v>
      </c>
      <c r="E2587" t="s">
        <v>9</v>
      </c>
      <c r="F2587">
        <v>4</v>
      </c>
      <c r="G2587">
        <v>3</v>
      </c>
      <c r="H2587">
        <v>22.62</v>
      </c>
      <c r="I2587">
        <v>37.6</v>
      </c>
      <c r="J2587">
        <v>185</v>
      </c>
      <c r="N2587" t="s">
        <v>25</v>
      </c>
    </row>
    <row r="2588" spans="1:14" customFormat="1" x14ac:dyDescent="0.2">
      <c r="A2588">
        <v>19</v>
      </c>
      <c r="B2588">
        <v>3</v>
      </c>
      <c r="C2588" s="1">
        <v>43392</v>
      </c>
      <c r="D2588" t="s">
        <v>7</v>
      </c>
      <c r="E2588" t="s">
        <v>9</v>
      </c>
      <c r="F2588">
        <v>4</v>
      </c>
      <c r="G2588">
        <v>4</v>
      </c>
      <c r="H2588">
        <v>25.62</v>
      </c>
      <c r="I2588">
        <v>37.4</v>
      </c>
      <c r="J2588">
        <v>182</v>
      </c>
      <c r="N2588" t="s">
        <v>25</v>
      </c>
    </row>
    <row r="2589" spans="1:14" customFormat="1" x14ac:dyDescent="0.2">
      <c r="A2589">
        <v>5</v>
      </c>
      <c r="B2589">
        <v>3</v>
      </c>
      <c r="C2589" s="1">
        <v>43392</v>
      </c>
      <c r="D2589" t="s">
        <v>7</v>
      </c>
      <c r="E2589" t="s">
        <v>9</v>
      </c>
      <c r="F2589">
        <v>1</v>
      </c>
      <c r="G2589">
        <v>5</v>
      </c>
      <c r="H2589">
        <v>31.98</v>
      </c>
      <c r="I2589">
        <v>36.799999999999997</v>
      </c>
      <c r="J2589">
        <v>184</v>
      </c>
      <c r="N2589" t="s">
        <v>25</v>
      </c>
    </row>
    <row r="2590" spans="1:14" customFormat="1" x14ac:dyDescent="0.2">
      <c r="A2590">
        <v>26</v>
      </c>
      <c r="B2590">
        <v>3</v>
      </c>
      <c r="C2590" s="1">
        <v>43392</v>
      </c>
      <c r="D2590" t="s">
        <v>7</v>
      </c>
      <c r="E2590" t="s">
        <v>8</v>
      </c>
      <c r="F2590">
        <v>2</v>
      </c>
      <c r="G2590">
        <v>1</v>
      </c>
      <c r="H2590">
        <v>23.1</v>
      </c>
      <c r="I2590">
        <v>37.700000000000003</v>
      </c>
      <c r="J2590">
        <v>198</v>
      </c>
      <c r="N2590" t="s">
        <v>25</v>
      </c>
    </row>
    <row r="2591" spans="1:14" customFormat="1" x14ac:dyDescent="0.2">
      <c r="A2591">
        <v>22</v>
      </c>
      <c r="B2591">
        <v>3</v>
      </c>
      <c r="C2591" s="1">
        <v>43392</v>
      </c>
      <c r="D2591" t="s">
        <v>7</v>
      </c>
      <c r="E2591" t="s">
        <v>8</v>
      </c>
      <c r="F2591">
        <v>1</v>
      </c>
      <c r="G2591">
        <v>2</v>
      </c>
      <c r="H2591">
        <v>19.98</v>
      </c>
      <c r="I2591">
        <v>36.700000000000003</v>
      </c>
      <c r="J2591">
        <v>135</v>
      </c>
      <c r="N2591" t="s">
        <v>25</v>
      </c>
    </row>
    <row r="2592" spans="1:14" customFormat="1" x14ac:dyDescent="0.2">
      <c r="A2592">
        <v>28</v>
      </c>
      <c r="B2592">
        <v>3</v>
      </c>
      <c r="C2592" s="1">
        <v>43392</v>
      </c>
      <c r="D2592" t="s">
        <v>7</v>
      </c>
      <c r="E2592" t="s">
        <v>8</v>
      </c>
      <c r="F2592">
        <v>2</v>
      </c>
      <c r="G2592">
        <v>3</v>
      </c>
      <c r="H2592">
        <v>23.86</v>
      </c>
      <c r="I2592">
        <v>37.6</v>
      </c>
      <c r="J2592">
        <v>173</v>
      </c>
      <c r="N2592" t="s">
        <v>25</v>
      </c>
    </row>
    <row r="2593" spans="1:14" customFormat="1" x14ac:dyDescent="0.2">
      <c r="A2593">
        <v>24</v>
      </c>
      <c r="B2593">
        <v>3</v>
      </c>
      <c r="C2593" s="1">
        <v>43392</v>
      </c>
      <c r="D2593" t="s">
        <v>7</v>
      </c>
      <c r="E2593" t="s">
        <v>8</v>
      </c>
      <c r="F2593">
        <v>1</v>
      </c>
      <c r="G2593">
        <v>4</v>
      </c>
      <c r="H2593">
        <v>21.27</v>
      </c>
      <c r="I2593">
        <v>37</v>
      </c>
      <c r="J2593">
        <v>159</v>
      </c>
      <c r="N2593" t="s">
        <v>25</v>
      </c>
    </row>
    <row r="2594" spans="1:14" customFormat="1" x14ac:dyDescent="0.2">
      <c r="A2594">
        <v>30</v>
      </c>
      <c r="B2594">
        <v>3</v>
      </c>
      <c r="C2594" s="1">
        <v>43392</v>
      </c>
      <c r="D2594" t="s">
        <v>7</v>
      </c>
      <c r="E2594" t="s">
        <v>8</v>
      </c>
      <c r="F2594">
        <v>2</v>
      </c>
      <c r="G2594">
        <v>5</v>
      </c>
      <c r="H2594">
        <v>21.74</v>
      </c>
      <c r="I2594">
        <v>36</v>
      </c>
      <c r="J2594">
        <v>135</v>
      </c>
      <c r="N2594" t="s">
        <v>25</v>
      </c>
    </row>
    <row r="2595" spans="1:14" customFormat="1" x14ac:dyDescent="0.2">
      <c r="A2595">
        <v>11</v>
      </c>
      <c r="B2595">
        <v>1</v>
      </c>
      <c r="C2595" s="1">
        <v>43398</v>
      </c>
      <c r="D2595" t="s">
        <v>6</v>
      </c>
      <c r="E2595" t="s">
        <v>9</v>
      </c>
      <c r="F2595">
        <v>3</v>
      </c>
      <c r="G2595">
        <v>1</v>
      </c>
      <c r="H2595">
        <v>35.909999999999997</v>
      </c>
      <c r="I2595">
        <v>36.9</v>
      </c>
      <c r="J2595">
        <v>193</v>
      </c>
      <c r="N2595" t="s">
        <v>25</v>
      </c>
    </row>
    <row r="2596" spans="1:14" customFormat="1" x14ac:dyDescent="0.2">
      <c r="A2596">
        <v>3</v>
      </c>
      <c r="B2596">
        <v>1</v>
      </c>
      <c r="C2596" s="1">
        <v>43398</v>
      </c>
      <c r="D2596" t="s">
        <v>6</v>
      </c>
      <c r="E2596" t="s">
        <v>9</v>
      </c>
      <c r="F2596">
        <v>1</v>
      </c>
      <c r="G2596">
        <v>2</v>
      </c>
      <c r="H2596">
        <v>47.05</v>
      </c>
      <c r="I2596">
        <v>37</v>
      </c>
      <c r="J2596">
        <v>205</v>
      </c>
      <c r="N2596" t="s">
        <v>25</v>
      </c>
    </row>
    <row r="2597" spans="1:14" customFormat="1" x14ac:dyDescent="0.2">
      <c r="A2597">
        <v>4</v>
      </c>
      <c r="B2597">
        <v>1</v>
      </c>
      <c r="C2597" s="1">
        <v>43398</v>
      </c>
      <c r="D2597" t="s">
        <v>6</v>
      </c>
      <c r="E2597" t="s">
        <v>9</v>
      </c>
      <c r="F2597">
        <v>1</v>
      </c>
      <c r="G2597">
        <v>3</v>
      </c>
      <c r="H2597">
        <v>41.39</v>
      </c>
      <c r="I2597">
        <v>36.799999999999997</v>
      </c>
      <c r="J2597">
        <v>207</v>
      </c>
      <c r="N2597" t="s">
        <v>25</v>
      </c>
    </row>
    <row r="2598" spans="1:14" customFormat="1" x14ac:dyDescent="0.2">
      <c r="A2598">
        <v>5</v>
      </c>
      <c r="B2598">
        <v>1</v>
      </c>
      <c r="C2598" s="1">
        <v>43398</v>
      </c>
      <c r="D2598" t="s">
        <v>6</v>
      </c>
      <c r="E2598" t="s">
        <v>9</v>
      </c>
      <c r="F2598">
        <v>1</v>
      </c>
      <c r="G2598">
        <v>4</v>
      </c>
      <c r="H2598">
        <v>40.32</v>
      </c>
      <c r="I2598">
        <v>36.799999999999997</v>
      </c>
      <c r="J2598">
        <v>207</v>
      </c>
      <c r="N2598" t="s">
        <v>25</v>
      </c>
    </row>
    <row r="2599" spans="1:14" customFormat="1" x14ac:dyDescent="0.2">
      <c r="A2599">
        <v>12</v>
      </c>
      <c r="B2599">
        <v>1</v>
      </c>
      <c r="C2599" s="1">
        <v>43398</v>
      </c>
      <c r="D2599" t="s">
        <v>6</v>
      </c>
      <c r="E2599" t="s">
        <v>9</v>
      </c>
      <c r="F2599">
        <v>3</v>
      </c>
      <c r="G2599">
        <v>2</v>
      </c>
      <c r="H2599">
        <v>43.01</v>
      </c>
      <c r="I2599">
        <v>36.799999999999997</v>
      </c>
      <c r="J2599">
        <v>169</v>
      </c>
      <c r="N2599" t="s">
        <v>25</v>
      </c>
    </row>
    <row r="2600" spans="1:14" customFormat="1" x14ac:dyDescent="0.2">
      <c r="A2600">
        <v>8</v>
      </c>
      <c r="B2600">
        <v>1</v>
      </c>
      <c r="C2600" s="1">
        <v>43398</v>
      </c>
      <c r="D2600" t="s">
        <v>6</v>
      </c>
      <c r="E2600" t="s">
        <v>9</v>
      </c>
      <c r="F2600">
        <v>2</v>
      </c>
      <c r="G2600">
        <v>3</v>
      </c>
      <c r="H2600">
        <v>47.77</v>
      </c>
      <c r="I2600">
        <v>35.9</v>
      </c>
      <c r="J2600">
        <v>156</v>
      </c>
      <c r="N2600" t="s">
        <v>25</v>
      </c>
    </row>
    <row r="2601" spans="1:14" customFormat="1" x14ac:dyDescent="0.2">
      <c r="A2601">
        <v>9</v>
      </c>
      <c r="B2601">
        <v>1</v>
      </c>
      <c r="C2601" s="1">
        <v>43398</v>
      </c>
      <c r="D2601" t="s">
        <v>6</v>
      </c>
      <c r="E2601" t="s">
        <v>9</v>
      </c>
      <c r="F2601">
        <v>2</v>
      </c>
      <c r="G2601">
        <v>4</v>
      </c>
      <c r="H2601">
        <v>44.8</v>
      </c>
      <c r="I2601">
        <v>35.9</v>
      </c>
      <c r="J2601">
        <v>189</v>
      </c>
      <c r="N2601" t="s">
        <v>25</v>
      </c>
    </row>
    <row r="2602" spans="1:14" customFormat="1" x14ac:dyDescent="0.2">
      <c r="A2602">
        <v>10</v>
      </c>
      <c r="B2602">
        <v>1</v>
      </c>
      <c r="C2602" s="1">
        <v>43398</v>
      </c>
      <c r="D2602" t="s">
        <v>6</v>
      </c>
      <c r="E2602" t="s">
        <v>9</v>
      </c>
      <c r="F2602">
        <v>2</v>
      </c>
      <c r="G2602">
        <v>5</v>
      </c>
      <c r="H2602">
        <v>40.44</v>
      </c>
      <c r="I2602">
        <v>36.200000000000003</v>
      </c>
      <c r="J2602">
        <v>170</v>
      </c>
      <c r="N2602" t="s">
        <v>25</v>
      </c>
    </row>
    <row r="2603" spans="1:14" customFormat="1" x14ac:dyDescent="0.2">
      <c r="A2603">
        <v>17</v>
      </c>
      <c r="B2603">
        <v>1</v>
      </c>
      <c r="C2603" s="1">
        <v>43398</v>
      </c>
      <c r="D2603" t="s">
        <v>6</v>
      </c>
      <c r="E2603" t="s">
        <v>8</v>
      </c>
      <c r="F2603">
        <v>1</v>
      </c>
      <c r="G2603">
        <v>2</v>
      </c>
      <c r="H2603">
        <v>30.71</v>
      </c>
      <c r="I2603">
        <v>36.200000000000003</v>
      </c>
      <c r="J2603">
        <v>193</v>
      </c>
      <c r="N2603" t="s">
        <v>25</v>
      </c>
    </row>
    <row r="2604" spans="1:14" customFormat="1" x14ac:dyDescent="0.2">
      <c r="A2604">
        <v>18</v>
      </c>
      <c r="B2604">
        <v>1</v>
      </c>
      <c r="C2604" s="1">
        <v>43398</v>
      </c>
      <c r="D2604" t="s">
        <v>6</v>
      </c>
      <c r="E2604" t="s">
        <v>8</v>
      </c>
      <c r="F2604">
        <v>1</v>
      </c>
      <c r="G2604">
        <v>3</v>
      </c>
      <c r="H2604">
        <v>30.35</v>
      </c>
      <c r="I2604">
        <v>36.299999999999997</v>
      </c>
      <c r="J2604">
        <v>139</v>
      </c>
      <c r="N2604" t="s">
        <v>25</v>
      </c>
    </row>
    <row r="2605" spans="1:14" customFormat="1" x14ac:dyDescent="0.2">
      <c r="A2605">
        <v>24</v>
      </c>
      <c r="B2605">
        <v>1</v>
      </c>
      <c r="C2605" s="1">
        <v>43398</v>
      </c>
      <c r="D2605" t="s">
        <v>6</v>
      </c>
      <c r="E2605" t="s">
        <v>8</v>
      </c>
      <c r="F2605">
        <v>3</v>
      </c>
      <c r="G2605">
        <v>1</v>
      </c>
      <c r="H2605">
        <v>26.76</v>
      </c>
      <c r="I2605">
        <v>36.1</v>
      </c>
      <c r="J2605">
        <v>157</v>
      </c>
      <c r="N2605" t="s">
        <v>25</v>
      </c>
    </row>
    <row r="2606" spans="1:14" customFormat="1" x14ac:dyDescent="0.2">
      <c r="A2606">
        <v>25</v>
      </c>
      <c r="B2606">
        <v>1</v>
      </c>
      <c r="C2606" s="1">
        <v>43398</v>
      </c>
      <c r="D2606" t="s">
        <v>6</v>
      </c>
      <c r="E2606" t="s">
        <v>8</v>
      </c>
      <c r="F2606">
        <v>3</v>
      </c>
      <c r="G2606">
        <v>2</v>
      </c>
      <c r="H2606">
        <v>31.88</v>
      </c>
      <c r="I2606">
        <v>36.200000000000003</v>
      </c>
      <c r="J2606">
        <v>178</v>
      </c>
      <c r="N2606" t="s">
        <v>25</v>
      </c>
    </row>
    <row r="2607" spans="1:14" customFormat="1" x14ac:dyDescent="0.2">
      <c r="A2607">
        <v>22</v>
      </c>
      <c r="B2607">
        <v>1</v>
      </c>
      <c r="C2607" s="1">
        <v>43398</v>
      </c>
      <c r="D2607" t="s">
        <v>6</v>
      </c>
      <c r="E2607" t="s">
        <v>8</v>
      </c>
      <c r="F2607">
        <v>2</v>
      </c>
      <c r="G2607">
        <v>3</v>
      </c>
      <c r="H2607">
        <v>25.533999999999999</v>
      </c>
      <c r="I2607">
        <v>36.5</v>
      </c>
      <c r="J2607">
        <v>144</v>
      </c>
      <c r="N2607" t="s">
        <v>25</v>
      </c>
    </row>
    <row r="2608" spans="1:14" customFormat="1" x14ac:dyDescent="0.2">
      <c r="A2608">
        <v>27</v>
      </c>
      <c r="B2608">
        <v>1</v>
      </c>
      <c r="C2608" s="1">
        <v>43398</v>
      </c>
      <c r="D2608" t="s">
        <v>6</v>
      </c>
      <c r="E2608" t="s">
        <v>8</v>
      </c>
      <c r="F2608">
        <v>3</v>
      </c>
      <c r="G2608">
        <v>4</v>
      </c>
      <c r="H2608">
        <v>26.59</v>
      </c>
      <c r="I2608">
        <v>35.700000000000003</v>
      </c>
      <c r="J2608">
        <v>122</v>
      </c>
      <c r="N2608" t="s">
        <v>25</v>
      </c>
    </row>
    <row r="2609" spans="1:14" customFormat="1" x14ac:dyDescent="0.2">
      <c r="A2609">
        <v>1</v>
      </c>
      <c r="B2609">
        <v>2</v>
      </c>
      <c r="C2609" s="1">
        <v>43398</v>
      </c>
      <c r="D2609" t="s">
        <v>6</v>
      </c>
      <c r="E2609" t="s">
        <v>9</v>
      </c>
      <c r="F2609">
        <v>2</v>
      </c>
      <c r="G2609">
        <v>2</v>
      </c>
      <c r="H2609">
        <v>25.09</v>
      </c>
      <c r="I2609">
        <v>36.1</v>
      </c>
      <c r="J2609">
        <v>146</v>
      </c>
      <c r="N2609" t="s">
        <v>25</v>
      </c>
    </row>
    <row r="2610" spans="1:14" customFormat="1" x14ac:dyDescent="0.2">
      <c r="A2610">
        <v>2</v>
      </c>
      <c r="B2610">
        <v>2</v>
      </c>
      <c r="C2610" s="1">
        <v>43398</v>
      </c>
      <c r="D2610" t="s">
        <v>6</v>
      </c>
      <c r="E2610" t="s">
        <v>9</v>
      </c>
      <c r="F2610">
        <v>1</v>
      </c>
      <c r="G2610">
        <v>3</v>
      </c>
      <c r="H2610">
        <v>24.58</v>
      </c>
      <c r="I2610">
        <v>36.200000000000003</v>
      </c>
      <c r="J2610">
        <v>185</v>
      </c>
      <c r="N2610" t="s">
        <v>25</v>
      </c>
    </row>
    <row r="2611" spans="1:14" customFormat="1" x14ac:dyDescent="0.2">
      <c r="A2611">
        <v>3</v>
      </c>
      <c r="B2611">
        <v>2</v>
      </c>
      <c r="C2611" s="1">
        <v>43398</v>
      </c>
      <c r="D2611" t="s">
        <v>6</v>
      </c>
      <c r="E2611" t="s">
        <v>9</v>
      </c>
      <c r="F2611">
        <v>1</v>
      </c>
      <c r="G2611">
        <v>4</v>
      </c>
      <c r="H2611">
        <v>31.37</v>
      </c>
      <c r="I2611">
        <v>37</v>
      </c>
      <c r="J2611">
        <v>188</v>
      </c>
      <c r="N2611" t="s">
        <v>25</v>
      </c>
    </row>
    <row r="2612" spans="1:14" customFormat="1" x14ac:dyDescent="0.2">
      <c r="A2612">
        <v>4</v>
      </c>
      <c r="B2612">
        <v>2</v>
      </c>
      <c r="C2612" s="1">
        <v>43398</v>
      </c>
      <c r="D2612" t="s">
        <v>6</v>
      </c>
      <c r="E2612" t="s">
        <v>9</v>
      </c>
      <c r="F2612">
        <v>1</v>
      </c>
      <c r="G2612">
        <v>5</v>
      </c>
      <c r="H2612">
        <v>23.19</v>
      </c>
      <c r="I2612">
        <v>36.200000000000003</v>
      </c>
      <c r="J2612">
        <v>170</v>
      </c>
      <c r="N2612" t="s">
        <v>25</v>
      </c>
    </row>
    <row r="2613" spans="1:14" customFormat="1" x14ac:dyDescent="0.2">
      <c r="A2613">
        <v>5</v>
      </c>
      <c r="B2613">
        <v>2</v>
      </c>
      <c r="C2613" s="1">
        <v>43398</v>
      </c>
      <c r="D2613" t="s">
        <v>6</v>
      </c>
      <c r="E2613" t="s">
        <v>9</v>
      </c>
      <c r="F2613">
        <v>3</v>
      </c>
      <c r="G2613">
        <v>1</v>
      </c>
      <c r="H2613">
        <v>37.619999999999997</v>
      </c>
      <c r="I2613">
        <v>36.200000000000003</v>
      </c>
      <c r="J2613">
        <v>151</v>
      </c>
      <c r="N2613" t="s">
        <v>25</v>
      </c>
    </row>
    <row r="2614" spans="1:14" customFormat="1" x14ac:dyDescent="0.2">
      <c r="A2614">
        <v>6</v>
      </c>
      <c r="B2614">
        <v>2</v>
      </c>
      <c r="C2614" s="1">
        <v>43398</v>
      </c>
      <c r="D2614" t="s">
        <v>6</v>
      </c>
      <c r="E2614" t="s">
        <v>9</v>
      </c>
      <c r="F2614">
        <v>3</v>
      </c>
      <c r="G2614">
        <v>2</v>
      </c>
      <c r="H2614">
        <v>37.92</v>
      </c>
      <c r="I2614">
        <v>36.6</v>
      </c>
      <c r="J2614">
        <v>162</v>
      </c>
      <c r="N2614" t="s">
        <v>25</v>
      </c>
    </row>
    <row r="2615" spans="1:14" customFormat="1" x14ac:dyDescent="0.2">
      <c r="A2615">
        <v>7</v>
      </c>
      <c r="B2615">
        <v>2</v>
      </c>
      <c r="C2615" s="1">
        <v>43398</v>
      </c>
      <c r="D2615" t="s">
        <v>6</v>
      </c>
      <c r="E2615" t="s">
        <v>9</v>
      </c>
      <c r="F2615">
        <v>3</v>
      </c>
      <c r="G2615">
        <v>3</v>
      </c>
      <c r="H2615">
        <v>42.24</v>
      </c>
      <c r="I2615">
        <v>36.9</v>
      </c>
      <c r="J2615">
        <v>157</v>
      </c>
      <c r="N2615" t="s">
        <v>25</v>
      </c>
    </row>
    <row r="2616" spans="1:14" customFormat="1" x14ac:dyDescent="0.2">
      <c r="A2616">
        <v>8</v>
      </c>
      <c r="B2616">
        <v>2</v>
      </c>
      <c r="C2616" s="1">
        <v>43398</v>
      </c>
      <c r="D2616" t="s">
        <v>6</v>
      </c>
      <c r="E2616" t="s">
        <v>9</v>
      </c>
      <c r="F2616">
        <v>2</v>
      </c>
      <c r="G2616">
        <v>4</v>
      </c>
      <c r="H2616">
        <v>33.619999999999997</v>
      </c>
      <c r="I2616">
        <v>36.799999999999997</v>
      </c>
      <c r="J2616">
        <v>170</v>
      </c>
      <c r="N2616" t="s">
        <v>25</v>
      </c>
    </row>
    <row r="2617" spans="1:14" customFormat="1" x14ac:dyDescent="0.2">
      <c r="A2617">
        <v>9</v>
      </c>
      <c r="B2617">
        <v>2</v>
      </c>
      <c r="C2617" s="1">
        <v>43398</v>
      </c>
      <c r="D2617" t="s">
        <v>6</v>
      </c>
      <c r="E2617" t="s">
        <v>9</v>
      </c>
      <c r="F2617">
        <v>3</v>
      </c>
      <c r="G2617">
        <v>5</v>
      </c>
      <c r="H2617">
        <v>36.21</v>
      </c>
      <c r="I2617">
        <v>37.1</v>
      </c>
      <c r="J2617">
        <v>234</v>
      </c>
      <c r="N2617" t="s">
        <v>25</v>
      </c>
    </row>
    <row r="2618" spans="1:14" customFormat="1" x14ac:dyDescent="0.2">
      <c r="A2618">
        <v>10</v>
      </c>
      <c r="B2618">
        <v>2</v>
      </c>
      <c r="C2618" s="1">
        <v>43398</v>
      </c>
      <c r="D2618" t="s">
        <v>6</v>
      </c>
      <c r="E2618" t="s">
        <v>9</v>
      </c>
      <c r="F2618">
        <v>4</v>
      </c>
      <c r="G2618">
        <v>1</v>
      </c>
      <c r="H2618">
        <v>42.15</v>
      </c>
      <c r="I2618">
        <v>36.5</v>
      </c>
      <c r="J2618">
        <v>197</v>
      </c>
      <c r="N2618" t="s">
        <v>25</v>
      </c>
    </row>
    <row r="2619" spans="1:14" customFormat="1" x14ac:dyDescent="0.2">
      <c r="A2619">
        <v>11</v>
      </c>
      <c r="B2619">
        <v>2</v>
      </c>
      <c r="C2619" s="1">
        <v>43398</v>
      </c>
      <c r="D2619" t="s">
        <v>6</v>
      </c>
      <c r="E2619" t="s">
        <v>9</v>
      </c>
      <c r="F2619">
        <v>4</v>
      </c>
      <c r="G2619">
        <v>2</v>
      </c>
      <c r="H2619">
        <v>39.5</v>
      </c>
      <c r="I2619">
        <v>36.6</v>
      </c>
      <c r="J2619">
        <v>179</v>
      </c>
      <c r="N2619" t="s">
        <v>25</v>
      </c>
    </row>
    <row r="2620" spans="1:14" customFormat="1" x14ac:dyDescent="0.2">
      <c r="A2620">
        <v>12</v>
      </c>
      <c r="B2620">
        <v>2</v>
      </c>
      <c r="C2620" s="1">
        <v>43398</v>
      </c>
      <c r="D2620" t="s">
        <v>6</v>
      </c>
      <c r="E2620" t="s">
        <v>9</v>
      </c>
      <c r="F2620">
        <v>4</v>
      </c>
      <c r="G2620">
        <v>3</v>
      </c>
      <c r="H2620">
        <v>30.91</v>
      </c>
      <c r="I2620">
        <v>36.200000000000003</v>
      </c>
      <c r="J2620">
        <v>146</v>
      </c>
      <c r="N2620" t="s">
        <v>25</v>
      </c>
    </row>
    <row r="2621" spans="1:14" customFormat="1" x14ac:dyDescent="0.2">
      <c r="A2621">
        <v>13</v>
      </c>
      <c r="B2621">
        <v>2</v>
      </c>
      <c r="C2621" s="1">
        <v>43398</v>
      </c>
      <c r="D2621" t="s">
        <v>6</v>
      </c>
      <c r="E2621" t="s">
        <v>9</v>
      </c>
      <c r="F2621">
        <v>4</v>
      </c>
      <c r="G2621">
        <v>4</v>
      </c>
      <c r="H2621">
        <v>35.659999999999997</v>
      </c>
      <c r="I2621">
        <v>36.6</v>
      </c>
      <c r="J2621">
        <v>199</v>
      </c>
      <c r="N2621" t="s">
        <v>25</v>
      </c>
    </row>
    <row r="2622" spans="1:14" customFormat="1" x14ac:dyDescent="0.2">
      <c r="A2622">
        <v>14</v>
      </c>
      <c r="B2622">
        <v>2</v>
      </c>
      <c r="C2622" s="1">
        <v>43398</v>
      </c>
      <c r="D2622" t="s">
        <v>6</v>
      </c>
      <c r="E2622" t="s">
        <v>9</v>
      </c>
      <c r="F2622">
        <v>2</v>
      </c>
      <c r="G2622">
        <v>5</v>
      </c>
      <c r="H2622">
        <v>29.3</v>
      </c>
      <c r="I2622">
        <v>37</v>
      </c>
      <c r="J2622">
        <v>179</v>
      </c>
      <c r="N2622" t="s">
        <v>25</v>
      </c>
    </row>
    <row r="2623" spans="1:14" customFormat="1" x14ac:dyDescent="0.2">
      <c r="A2623">
        <v>15</v>
      </c>
      <c r="B2623">
        <v>2</v>
      </c>
      <c r="C2623" s="1">
        <v>43398</v>
      </c>
      <c r="D2623" t="s">
        <v>6</v>
      </c>
      <c r="E2623" t="s">
        <v>8</v>
      </c>
      <c r="F2623">
        <v>2</v>
      </c>
      <c r="G2623">
        <v>1</v>
      </c>
      <c r="H2623">
        <v>21.65</v>
      </c>
      <c r="I2623">
        <v>36.299999999999997</v>
      </c>
      <c r="J2623">
        <v>166</v>
      </c>
      <c r="N2623" t="s">
        <v>25</v>
      </c>
    </row>
    <row r="2624" spans="1:14" customFormat="1" x14ac:dyDescent="0.2">
      <c r="A2624">
        <v>16</v>
      </c>
      <c r="B2624">
        <v>2</v>
      </c>
      <c r="C2624" s="1">
        <v>43398</v>
      </c>
      <c r="D2624" t="s">
        <v>6</v>
      </c>
      <c r="E2624" t="s">
        <v>8</v>
      </c>
      <c r="F2624">
        <v>2</v>
      </c>
      <c r="G2624">
        <v>2</v>
      </c>
      <c r="H2624">
        <v>23.7</v>
      </c>
      <c r="I2624">
        <v>36.4</v>
      </c>
      <c r="J2624">
        <v>156</v>
      </c>
      <c r="N2624" t="s">
        <v>25</v>
      </c>
    </row>
    <row r="2625" spans="1:15" customFormat="1" x14ac:dyDescent="0.2">
      <c r="A2625">
        <v>17</v>
      </c>
      <c r="B2625">
        <v>2</v>
      </c>
      <c r="C2625" s="1">
        <v>43398</v>
      </c>
      <c r="D2625" t="s">
        <v>6</v>
      </c>
      <c r="E2625" t="s">
        <v>8</v>
      </c>
      <c r="F2625">
        <v>1</v>
      </c>
      <c r="G2625">
        <v>3</v>
      </c>
      <c r="H2625">
        <v>27.55</v>
      </c>
      <c r="I2625">
        <v>35.799999999999997</v>
      </c>
      <c r="J2625">
        <v>203</v>
      </c>
      <c r="N2625" t="s">
        <v>25</v>
      </c>
    </row>
    <row r="2626" spans="1:15" customFormat="1" x14ac:dyDescent="0.2">
      <c r="A2626">
        <v>18</v>
      </c>
      <c r="B2626">
        <v>2</v>
      </c>
      <c r="C2626" s="1">
        <v>43398</v>
      </c>
      <c r="D2626" t="s">
        <v>6</v>
      </c>
      <c r="E2626" t="s">
        <v>8</v>
      </c>
      <c r="F2626">
        <v>1</v>
      </c>
      <c r="G2626">
        <v>4</v>
      </c>
      <c r="H2626">
        <v>22.54</v>
      </c>
      <c r="I2626">
        <v>36.4</v>
      </c>
      <c r="J2626">
        <v>140</v>
      </c>
      <c r="N2626" t="s">
        <v>25</v>
      </c>
    </row>
    <row r="2627" spans="1:15" customFormat="1" x14ac:dyDescent="0.2">
      <c r="A2627">
        <v>19</v>
      </c>
      <c r="B2627">
        <v>2</v>
      </c>
      <c r="C2627" s="1">
        <v>43398</v>
      </c>
      <c r="D2627" t="s">
        <v>6</v>
      </c>
      <c r="E2627" t="s">
        <v>8</v>
      </c>
      <c r="F2627">
        <v>1</v>
      </c>
      <c r="G2627">
        <v>5</v>
      </c>
      <c r="H2627">
        <v>24.76</v>
      </c>
      <c r="I2627">
        <v>35.6</v>
      </c>
      <c r="J2627">
        <v>139</v>
      </c>
      <c r="N2627" t="s">
        <v>25</v>
      </c>
    </row>
    <row r="2628" spans="1:15" customFormat="1" x14ac:dyDescent="0.2">
      <c r="A2628">
        <v>20</v>
      </c>
      <c r="B2628">
        <v>2</v>
      </c>
      <c r="C2628" s="1">
        <v>43398</v>
      </c>
      <c r="D2628" t="s">
        <v>6</v>
      </c>
      <c r="E2628" t="s">
        <v>8</v>
      </c>
      <c r="F2628">
        <v>3</v>
      </c>
      <c r="G2628">
        <v>2</v>
      </c>
      <c r="H2628">
        <v>32.86</v>
      </c>
      <c r="I2628">
        <v>35.9</v>
      </c>
      <c r="J2628">
        <v>153</v>
      </c>
      <c r="N2628" t="s">
        <v>25</v>
      </c>
    </row>
    <row r="2629" spans="1:15" customFormat="1" x14ac:dyDescent="0.2">
      <c r="A2629">
        <v>21</v>
      </c>
      <c r="B2629">
        <v>2</v>
      </c>
      <c r="C2629" s="1">
        <v>43398</v>
      </c>
      <c r="D2629" t="s">
        <v>6</v>
      </c>
      <c r="E2629" t="s">
        <v>8</v>
      </c>
      <c r="F2629">
        <v>3</v>
      </c>
      <c r="G2629">
        <v>3</v>
      </c>
      <c r="H2629">
        <v>28.76</v>
      </c>
      <c r="I2629">
        <v>36</v>
      </c>
      <c r="J2629">
        <v>126</v>
      </c>
      <c r="N2629" t="s">
        <v>25</v>
      </c>
    </row>
    <row r="2630" spans="1:15" customFormat="1" x14ac:dyDescent="0.2">
      <c r="A2630">
        <v>22</v>
      </c>
      <c r="B2630">
        <v>2</v>
      </c>
      <c r="C2630" s="1">
        <v>43398</v>
      </c>
      <c r="D2630" t="s">
        <v>6</v>
      </c>
      <c r="E2630" t="s">
        <v>8</v>
      </c>
      <c r="F2630">
        <v>3</v>
      </c>
      <c r="G2630">
        <v>4</v>
      </c>
      <c r="H2630">
        <v>28.43</v>
      </c>
      <c r="I2630">
        <v>37.1</v>
      </c>
      <c r="J2630">
        <v>160</v>
      </c>
      <c r="N2630" t="s">
        <v>25</v>
      </c>
    </row>
    <row r="2631" spans="1:15" customFormat="1" x14ac:dyDescent="0.2">
      <c r="A2631">
        <v>23</v>
      </c>
      <c r="B2631">
        <v>2</v>
      </c>
      <c r="C2631" s="1">
        <v>43398</v>
      </c>
      <c r="D2631" t="s">
        <v>6</v>
      </c>
      <c r="E2631" t="s">
        <v>8</v>
      </c>
      <c r="F2631">
        <v>2</v>
      </c>
      <c r="G2631">
        <v>5</v>
      </c>
      <c r="H2631">
        <v>24.36</v>
      </c>
      <c r="I2631">
        <v>35.799999999999997</v>
      </c>
      <c r="J2631">
        <v>124</v>
      </c>
      <c r="N2631" t="s">
        <v>25</v>
      </c>
    </row>
    <row r="2632" spans="1:15" customFormat="1" x14ac:dyDescent="0.2">
      <c r="A2632">
        <v>7</v>
      </c>
      <c r="B2632">
        <v>3</v>
      </c>
      <c r="C2632" s="1">
        <v>43398</v>
      </c>
      <c r="D2632" t="s">
        <v>6</v>
      </c>
      <c r="E2632" t="s">
        <v>9</v>
      </c>
      <c r="F2632">
        <v>2</v>
      </c>
      <c r="G2632">
        <v>2</v>
      </c>
      <c r="H2632">
        <v>27.93</v>
      </c>
      <c r="I2632" s="3">
        <v>35.799999999999997</v>
      </c>
      <c r="J2632" s="2">
        <v>134</v>
      </c>
      <c r="N2632" t="s">
        <v>25</v>
      </c>
    </row>
    <row r="2633" spans="1:15" customFormat="1" x14ac:dyDescent="0.2">
      <c r="A2633">
        <v>3</v>
      </c>
      <c r="B2633">
        <v>3</v>
      </c>
      <c r="C2633" s="1">
        <v>43398</v>
      </c>
      <c r="D2633" t="s">
        <v>6</v>
      </c>
      <c r="E2633" t="s">
        <v>9</v>
      </c>
      <c r="F2633">
        <v>1</v>
      </c>
      <c r="G2633">
        <v>3</v>
      </c>
      <c r="H2633">
        <v>31.56</v>
      </c>
      <c r="I2633" s="2">
        <v>36.5</v>
      </c>
      <c r="J2633" s="2">
        <v>126</v>
      </c>
      <c r="N2633" t="s">
        <v>25</v>
      </c>
    </row>
    <row r="2634" spans="1:15" customFormat="1" x14ac:dyDescent="0.2">
      <c r="A2634">
        <v>9</v>
      </c>
      <c r="B2634">
        <v>3</v>
      </c>
      <c r="C2634" s="1">
        <v>43398</v>
      </c>
      <c r="D2634" t="s">
        <v>6</v>
      </c>
      <c r="E2634" t="s">
        <v>9</v>
      </c>
      <c r="F2634">
        <v>2</v>
      </c>
      <c r="G2634">
        <v>4</v>
      </c>
      <c r="H2634">
        <v>40.81</v>
      </c>
      <c r="I2634" s="2">
        <v>35.9</v>
      </c>
      <c r="J2634" s="2">
        <v>126</v>
      </c>
      <c r="N2634" t="s">
        <v>25</v>
      </c>
    </row>
    <row r="2635" spans="1:15" customFormat="1" x14ac:dyDescent="0.2">
      <c r="A2635">
        <v>10</v>
      </c>
      <c r="B2635">
        <v>3</v>
      </c>
      <c r="C2635" s="1">
        <v>43398</v>
      </c>
      <c r="D2635" t="s">
        <v>6</v>
      </c>
      <c r="E2635" t="s">
        <v>9</v>
      </c>
      <c r="F2635">
        <v>2</v>
      </c>
      <c r="G2635">
        <v>5</v>
      </c>
      <c r="H2635">
        <v>44.25</v>
      </c>
      <c r="I2635" s="2">
        <v>37</v>
      </c>
      <c r="J2635" s="2">
        <v>157</v>
      </c>
      <c r="N2635" t="s">
        <v>25</v>
      </c>
    </row>
    <row r="2636" spans="1:15" customFormat="1" x14ac:dyDescent="0.2">
      <c r="A2636">
        <v>11</v>
      </c>
      <c r="B2636">
        <v>3</v>
      </c>
      <c r="C2636" s="1">
        <v>43398</v>
      </c>
      <c r="D2636" t="s">
        <v>6</v>
      </c>
      <c r="E2636" t="s">
        <v>9</v>
      </c>
      <c r="F2636">
        <v>3</v>
      </c>
      <c r="G2636">
        <v>1</v>
      </c>
      <c r="H2636">
        <v>38.89</v>
      </c>
      <c r="I2636" s="2">
        <v>36.700000000000003</v>
      </c>
      <c r="J2636" s="2">
        <v>166</v>
      </c>
      <c r="N2636" t="s">
        <v>25</v>
      </c>
      <c r="O2636" t="s">
        <v>36</v>
      </c>
    </row>
    <row r="2637" spans="1:15" customFormat="1" x14ac:dyDescent="0.2">
      <c r="A2637">
        <v>12</v>
      </c>
      <c r="B2637">
        <v>3</v>
      </c>
      <c r="C2637" s="1">
        <v>43398</v>
      </c>
      <c r="D2637" t="s">
        <v>6</v>
      </c>
      <c r="E2637" t="s">
        <v>9</v>
      </c>
      <c r="F2637">
        <v>3</v>
      </c>
      <c r="G2637">
        <v>2</v>
      </c>
      <c r="H2637">
        <v>35.729999999999997</v>
      </c>
      <c r="I2637" s="2">
        <v>36.200000000000003</v>
      </c>
      <c r="J2637" s="2">
        <v>156</v>
      </c>
      <c r="N2637" t="s">
        <v>25</v>
      </c>
      <c r="O2637" t="s">
        <v>36</v>
      </c>
    </row>
    <row r="2638" spans="1:15" customFormat="1" x14ac:dyDescent="0.2">
      <c r="A2638">
        <v>13</v>
      </c>
      <c r="B2638">
        <v>3</v>
      </c>
      <c r="C2638" s="1">
        <v>43398</v>
      </c>
      <c r="D2638" t="s">
        <v>6</v>
      </c>
      <c r="E2638" t="s">
        <v>9</v>
      </c>
      <c r="F2638">
        <v>3</v>
      </c>
      <c r="G2638">
        <v>3</v>
      </c>
      <c r="H2638">
        <v>39.479999999999997</v>
      </c>
      <c r="I2638" s="2">
        <v>36.700000000000003</v>
      </c>
      <c r="J2638" s="2">
        <v>182</v>
      </c>
      <c r="N2638" t="s">
        <v>25</v>
      </c>
      <c r="O2638" t="s">
        <v>36</v>
      </c>
    </row>
    <row r="2639" spans="1:15" customFormat="1" x14ac:dyDescent="0.2">
      <c r="A2639">
        <v>4</v>
      </c>
      <c r="B2639">
        <v>3</v>
      </c>
      <c r="C2639" s="1">
        <v>43398</v>
      </c>
      <c r="D2639" t="s">
        <v>6</v>
      </c>
      <c r="E2639" t="s">
        <v>9</v>
      </c>
      <c r="F2639">
        <v>1</v>
      </c>
      <c r="G2639">
        <v>4</v>
      </c>
      <c r="H2639">
        <v>41</v>
      </c>
      <c r="I2639" s="2">
        <v>36.5</v>
      </c>
      <c r="J2639" s="2">
        <v>182</v>
      </c>
      <c r="N2639" t="s">
        <v>25</v>
      </c>
      <c r="O2639" t="s">
        <v>36</v>
      </c>
    </row>
    <row r="2640" spans="1:15" customFormat="1" x14ac:dyDescent="0.2">
      <c r="A2640">
        <v>15</v>
      </c>
      <c r="B2640">
        <v>3</v>
      </c>
      <c r="C2640" s="1">
        <v>43398</v>
      </c>
      <c r="D2640" t="s">
        <v>6</v>
      </c>
      <c r="E2640" t="s">
        <v>9</v>
      </c>
      <c r="F2640">
        <v>3</v>
      </c>
      <c r="G2640">
        <v>5</v>
      </c>
      <c r="H2640">
        <v>40.83</v>
      </c>
      <c r="I2640" s="2">
        <v>36.799999999999997</v>
      </c>
      <c r="J2640" s="2">
        <v>188</v>
      </c>
      <c r="N2640" t="s">
        <v>25</v>
      </c>
      <c r="O2640" t="s">
        <v>36</v>
      </c>
    </row>
    <row r="2641" spans="1:14" customFormat="1" x14ac:dyDescent="0.2">
      <c r="A2641">
        <v>16</v>
      </c>
      <c r="B2641">
        <v>3</v>
      </c>
      <c r="C2641" s="1">
        <v>43398</v>
      </c>
      <c r="D2641" t="s">
        <v>6</v>
      </c>
      <c r="E2641" t="s">
        <v>9</v>
      </c>
      <c r="F2641">
        <v>4</v>
      </c>
      <c r="G2641">
        <v>1</v>
      </c>
      <c r="H2641">
        <v>33.090000000000003</v>
      </c>
      <c r="I2641" s="2">
        <v>36.700000000000003</v>
      </c>
      <c r="J2641" s="2">
        <v>165</v>
      </c>
      <c r="N2641" t="s">
        <v>25</v>
      </c>
    </row>
    <row r="2642" spans="1:14" customFormat="1" x14ac:dyDescent="0.2">
      <c r="A2642">
        <v>17</v>
      </c>
      <c r="B2642">
        <v>3</v>
      </c>
      <c r="C2642" s="1">
        <v>43398</v>
      </c>
      <c r="D2642" t="s">
        <v>6</v>
      </c>
      <c r="E2642" t="s">
        <v>9</v>
      </c>
      <c r="F2642">
        <v>4</v>
      </c>
      <c r="G2642">
        <v>2</v>
      </c>
      <c r="H2642">
        <v>40.22</v>
      </c>
      <c r="I2642" s="2">
        <v>36.200000000000003</v>
      </c>
      <c r="J2642" s="2">
        <v>139</v>
      </c>
      <c r="N2642" t="s">
        <v>25</v>
      </c>
    </row>
    <row r="2643" spans="1:14" customFormat="1" x14ac:dyDescent="0.2">
      <c r="A2643">
        <v>18</v>
      </c>
      <c r="B2643">
        <v>3</v>
      </c>
      <c r="C2643" s="1">
        <v>43398</v>
      </c>
      <c r="D2643" t="s">
        <v>6</v>
      </c>
      <c r="E2643" t="s">
        <v>9</v>
      </c>
      <c r="F2643">
        <v>4</v>
      </c>
      <c r="G2643">
        <v>3</v>
      </c>
      <c r="H2643">
        <v>36.15</v>
      </c>
      <c r="I2643" s="2">
        <v>36.200000000000003</v>
      </c>
      <c r="J2643" s="2">
        <v>176</v>
      </c>
      <c r="N2643" t="s">
        <v>25</v>
      </c>
    </row>
    <row r="2644" spans="1:14" customFormat="1" x14ac:dyDescent="0.2">
      <c r="A2644">
        <v>19</v>
      </c>
      <c r="B2644">
        <v>3</v>
      </c>
      <c r="C2644" s="1">
        <v>43398</v>
      </c>
      <c r="D2644" t="s">
        <v>6</v>
      </c>
      <c r="E2644" t="s">
        <v>9</v>
      </c>
      <c r="F2644">
        <v>4</v>
      </c>
      <c r="G2644">
        <v>4</v>
      </c>
      <c r="H2644">
        <v>32.24</v>
      </c>
      <c r="I2644" s="2">
        <v>36.799999999999997</v>
      </c>
      <c r="J2644" s="2">
        <v>213</v>
      </c>
      <c r="N2644" t="s">
        <v>25</v>
      </c>
    </row>
    <row r="2645" spans="1:14" customFormat="1" x14ac:dyDescent="0.2">
      <c r="A2645">
        <v>5</v>
      </c>
      <c r="B2645">
        <v>3</v>
      </c>
      <c r="C2645" s="1">
        <v>43398</v>
      </c>
      <c r="D2645" t="s">
        <v>6</v>
      </c>
      <c r="E2645" t="s">
        <v>9</v>
      </c>
      <c r="F2645">
        <v>1</v>
      </c>
      <c r="G2645">
        <v>5</v>
      </c>
      <c r="H2645">
        <v>36.92</v>
      </c>
      <c r="I2645" s="2">
        <v>36.299999999999997</v>
      </c>
      <c r="J2645" s="2">
        <v>152</v>
      </c>
      <c r="N2645" t="s">
        <v>25</v>
      </c>
    </row>
    <row r="2646" spans="1:14" customFormat="1" x14ac:dyDescent="0.2">
      <c r="A2646">
        <v>26</v>
      </c>
      <c r="B2646">
        <v>3</v>
      </c>
      <c r="C2646" s="1">
        <v>43398</v>
      </c>
      <c r="D2646" t="s">
        <v>6</v>
      </c>
      <c r="E2646" t="s">
        <v>8</v>
      </c>
      <c r="F2646">
        <v>2</v>
      </c>
      <c r="G2646">
        <v>1</v>
      </c>
      <c r="H2646">
        <v>25.07</v>
      </c>
      <c r="I2646" s="2">
        <v>36.1</v>
      </c>
      <c r="J2646" s="2">
        <v>130</v>
      </c>
      <c r="N2646" t="s">
        <v>25</v>
      </c>
    </row>
    <row r="2647" spans="1:14" customFormat="1" x14ac:dyDescent="0.2">
      <c r="A2647">
        <v>27</v>
      </c>
      <c r="B2647">
        <v>3</v>
      </c>
      <c r="C2647" s="1">
        <v>43398</v>
      </c>
      <c r="D2647" t="s">
        <v>6</v>
      </c>
      <c r="E2647" t="s">
        <v>8</v>
      </c>
      <c r="F2647">
        <v>2</v>
      </c>
      <c r="G2647">
        <v>2</v>
      </c>
      <c r="H2647">
        <v>29.25</v>
      </c>
      <c r="I2647" s="2">
        <v>35.4</v>
      </c>
      <c r="J2647" s="2">
        <v>127</v>
      </c>
      <c r="N2647" t="s">
        <v>25</v>
      </c>
    </row>
    <row r="2648" spans="1:14" customFormat="1" x14ac:dyDescent="0.2">
      <c r="A2648">
        <v>23</v>
      </c>
      <c r="B2648">
        <v>3</v>
      </c>
      <c r="C2648" s="1">
        <v>43398</v>
      </c>
      <c r="D2648" t="s">
        <v>6</v>
      </c>
      <c r="E2648" t="s">
        <v>8</v>
      </c>
      <c r="F2648">
        <v>1</v>
      </c>
      <c r="G2648">
        <v>3</v>
      </c>
      <c r="H2648">
        <v>26.92</v>
      </c>
      <c r="I2648" s="2">
        <v>35.9</v>
      </c>
      <c r="J2648" s="2">
        <v>131</v>
      </c>
      <c r="N2648" t="s">
        <v>25</v>
      </c>
    </row>
    <row r="2649" spans="1:14" customFormat="1" x14ac:dyDescent="0.2">
      <c r="A2649">
        <v>24</v>
      </c>
      <c r="B2649">
        <v>3</v>
      </c>
      <c r="C2649" s="1">
        <v>43398</v>
      </c>
      <c r="D2649" t="s">
        <v>6</v>
      </c>
      <c r="E2649" t="s">
        <v>8</v>
      </c>
      <c r="F2649">
        <v>1</v>
      </c>
      <c r="G2649">
        <v>4</v>
      </c>
      <c r="H2649">
        <v>21.53</v>
      </c>
      <c r="I2649" s="2">
        <v>36.200000000000003</v>
      </c>
      <c r="J2649" s="2">
        <v>129</v>
      </c>
      <c r="N2649" t="s">
        <v>25</v>
      </c>
    </row>
    <row r="2650" spans="1:14" customFormat="1" x14ac:dyDescent="0.2">
      <c r="A2650">
        <v>30</v>
      </c>
      <c r="B2650">
        <v>3</v>
      </c>
      <c r="C2650" s="1">
        <v>43398</v>
      </c>
      <c r="D2650" t="s">
        <v>6</v>
      </c>
      <c r="E2650" t="s">
        <v>8</v>
      </c>
      <c r="F2650">
        <v>2</v>
      </c>
      <c r="G2650">
        <v>5</v>
      </c>
      <c r="H2650">
        <v>31.09</v>
      </c>
      <c r="I2650" s="2">
        <v>36.299999999999997</v>
      </c>
      <c r="J2650" s="2">
        <v>151</v>
      </c>
      <c r="N2650" t="s">
        <v>25</v>
      </c>
    </row>
    <row r="2651" spans="1:14" customFormat="1" x14ac:dyDescent="0.2">
      <c r="A2651">
        <v>32</v>
      </c>
      <c r="B2651">
        <v>3</v>
      </c>
      <c r="C2651" s="1">
        <v>43398</v>
      </c>
      <c r="D2651" t="s">
        <v>6</v>
      </c>
      <c r="E2651" t="s">
        <v>8</v>
      </c>
      <c r="F2651">
        <v>3</v>
      </c>
      <c r="G2651">
        <v>2</v>
      </c>
      <c r="H2651">
        <v>21.41</v>
      </c>
      <c r="I2651" s="2">
        <v>36.799999999999997</v>
      </c>
      <c r="J2651" s="2">
        <v>146</v>
      </c>
      <c r="N2651" t="s">
        <v>25</v>
      </c>
    </row>
    <row r="2652" spans="1:14" customFormat="1" x14ac:dyDescent="0.2">
      <c r="A2652">
        <v>33</v>
      </c>
      <c r="B2652">
        <v>3</v>
      </c>
      <c r="C2652" s="1">
        <v>43398</v>
      </c>
      <c r="D2652" t="s">
        <v>6</v>
      </c>
      <c r="E2652" t="s">
        <v>8</v>
      </c>
      <c r="F2652">
        <v>3</v>
      </c>
      <c r="G2652">
        <v>3</v>
      </c>
      <c r="H2652">
        <v>20.92</v>
      </c>
      <c r="I2652" s="2">
        <v>36.700000000000003</v>
      </c>
      <c r="J2652" s="2">
        <v>146</v>
      </c>
      <c r="N2652" t="s">
        <v>25</v>
      </c>
    </row>
    <row r="2653" spans="1:14" customFormat="1" x14ac:dyDescent="0.2">
      <c r="A2653">
        <v>34</v>
      </c>
      <c r="B2653">
        <v>3</v>
      </c>
      <c r="C2653" s="1">
        <v>43398</v>
      </c>
      <c r="D2653" t="s">
        <v>6</v>
      </c>
      <c r="E2653" t="s">
        <v>8</v>
      </c>
      <c r="F2653">
        <v>3</v>
      </c>
      <c r="G2653">
        <v>4</v>
      </c>
      <c r="H2653">
        <v>20.67</v>
      </c>
      <c r="I2653" s="2">
        <v>37</v>
      </c>
      <c r="J2653" s="2">
        <v>127</v>
      </c>
      <c r="N2653" t="s">
        <v>25</v>
      </c>
    </row>
    <row r="2654" spans="1:14" customFormat="1" x14ac:dyDescent="0.2">
      <c r="A2654">
        <v>25</v>
      </c>
      <c r="B2654">
        <v>3</v>
      </c>
      <c r="C2654" s="1">
        <v>43398</v>
      </c>
      <c r="D2654" t="s">
        <v>6</v>
      </c>
      <c r="E2654" t="s">
        <v>8</v>
      </c>
      <c r="F2654">
        <v>1</v>
      </c>
      <c r="G2654">
        <v>5</v>
      </c>
      <c r="H2654">
        <v>26.12</v>
      </c>
      <c r="I2654" s="2">
        <v>36.6</v>
      </c>
      <c r="J2654" s="2">
        <v>153</v>
      </c>
      <c r="N2654" t="s">
        <v>25</v>
      </c>
    </row>
    <row r="2655" spans="1:14" customFormat="1" x14ac:dyDescent="0.2">
      <c r="A2655">
        <v>1</v>
      </c>
      <c r="B2655">
        <v>1</v>
      </c>
      <c r="C2655" s="1">
        <v>43398</v>
      </c>
      <c r="D2655" t="s">
        <v>6</v>
      </c>
      <c r="E2655" t="s">
        <v>9</v>
      </c>
      <c r="F2655">
        <v>1</v>
      </c>
      <c r="G2655">
        <v>1</v>
      </c>
      <c r="H2655">
        <v>43.7</v>
      </c>
      <c r="I2655" s="2">
        <v>35.700000000000003</v>
      </c>
      <c r="J2655" s="2">
        <v>194</v>
      </c>
      <c r="N2655" t="s">
        <v>28</v>
      </c>
    </row>
    <row r="2656" spans="1:14" customFormat="1" x14ac:dyDescent="0.2">
      <c r="A2656">
        <v>2</v>
      </c>
      <c r="B2656">
        <v>1</v>
      </c>
      <c r="C2656" s="1">
        <v>43398</v>
      </c>
      <c r="D2656" t="s">
        <v>6</v>
      </c>
      <c r="E2656" t="s">
        <v>9</v>
      </c>
      <c r="F2656">
        <v>2</v>
      </c>
      <c r="G2656">
        <v>1</v>
      </c>
      <c r="H2656">
        <v>39.520000000000003</v>
      </c>
      <c r="I2656" s="2">
        <v>35.799999999999997</v>
      </c>
      <c r="J2656" s="2">
        <v>197</v>
      </c>
      <c r="N2656" t="s">
        <v>28</v>
      </c>
    </row>
    <row r="2657" spans="1:14" customFormat="1" x14ac:dyDescent="0.2">
      <c r="A2657">
        <v>3</v>
      </c>
      <c r="B2657">
        <v>1</v>
      </c>
      <c r="C2657" s="1">
        <v>43398</v>
      </c>
      <c r="D2657" t="s">
        <v>6</v>
      </c>
      <c r="E2657" t="s">
        <v>9</v>
      </c>
      <c r="F2657">
        <v>3</v>
      </c>
      <c r="G2657">
        <v>1</v>
      </c>
      <c r="H2657">
        <v>42.56</v>
      </c>
      <c r="I2657" s="2">
        <v>36.700000000000003</v>
      </c>
      <c r="J2657" s="2">
        <v>213</v>
      </c>
      <c r="N2657" t="s">
        <v>28</v>
      </c>
    </row>
    <row r="2658" spans="1:14" customFormat="1" x14ac:dyDescent="0.2">
      <c r="A2658">
        <v>4</v>
      </c>
      <c r="B2658">
        <v>1</v>
      </c>
      <c r="C2658" s="1">
        <v>43398</v>
      </c>
      <c r="D2658" t="s">
        <v>6</v>
      </c>
      <c r="E2658" t="s">
        <v>9</v>
      </c>
      <c r="F2658">
        <v>4</v>
      </c>
      <c r="G2658">
        <v>1</v>
      </c>
      <c r="H2658">
        <v>45.12</v>
      </c>
      <c r="I2658" s="2">
        <v>35.9</v>
      </c>
      <c r="J2658" s="2">
        <v>205</v>
      </c>
      <c r="N2658" t="s">
        <v>28</v>
      </c>
    </row>
    <row r="2659" spans="1:14" customFormat="1" x14ac:dyDescent="0.2">
      <c r="A2659">
        <v>5</v>
      </c>
      <c r="B2659">
        <v>1</v>
      </c>
      <c r="C2659" s="1">
        <v>43398</v>
      </c>
      <c r="D2659" t="s">
        <v>6</v>
      </c>
      <c r="E2659" t="s">
        <v>9</v>
      </c>
      <c r="F2659">
        <v>5</v>
      </c>
      <c r="G2659">
        <v>1</v>
      </c>
      <c r="H2659">
        <v>45.66</v>
      </c>
      <c r="I2659" s="2">
        <v>37</v>
      </c>
      <c r="J2659" s="2">
        <v>244</v>
      </c>
      <c r="N2659" t="s">
        <v>28</v>
      </c>
    </row>
    <row r="2660" spans="1:14" customFormat="1" x14ac:dyDescent="0.2">
      <c r="A2660">
        <v>6</v>
      </c>
      <c r="B2660">
        <v>1</v>
      </c>
      <c r="C2660" s="1">
        <v>43398</v>
      </c>
      <c r="D2660" t="s">
        <v>6</v>
      </c>
      <c r="E2660" t="s">
        <v>9</v>
      </c>
      <c r="F2660">
        <v>6</v>
      </c>
      <c r="G2660">
        <v>1</v>
      </c>
      <c r="H2660">
        <v>31.94</v>
      </c>
      <c r="I2660" s="2">
        <v>37.4</v>
      </c>
      <c r="J2660" s="2">
        <v>225</v>
      </c>
      <c r="N2660" t="s">
        <v>28</v>
      </c>
    </row>
    <row r="2661" spans="1:14" customFormat="1" x14ac:dyDescent="0.2">
      <c r="A2661">
        <v>7</v>
      </c>
      <c r="B2661">
        <v>1</v>
      </c>
      <c r="C2661" s="1">
        <v>43398</v>
      </c>
      <c r="D2661" t="s">
        <v>6</v>
      </c>
      <c r="E2661" t="s">
        <v>9</v>
      </c>
      <c r="F2661">
        <v>7</v>
      </c>
      <c r="G2661">
        <v>1</v>
      </c>
      <c r="H2661">
        <v>42.62</v>
      </c>
      <c r="I2661" s="2">
        <v>35.4</v>
      </c>
      <c r="J2661" s="2">
        <v>187</v>
      </c>
      <c r="N2661" t="s">
        <v>28</v>
      </c>
    </row>
    <row r="2662" spans="1:14" customFormat="1" x14ac:dyDescent="0.2">
      <c r="A2662">
        <v>8</v>
      </c>
      <c r="B2662">
        <v>1</v>
      </c>
      <c r="C2662" s="1">
        <v>43398</v>
      </c>
      <c r="D2662" t="s">
        <v>6</v>
      </c>
      <c r="E2662" t="s">
        <v>9</v>
      </c>
      <c r="F2662">
        <v>8</v>
      </c>
      <c r="G2662">
        <v>1</v>
      </c>
      <c r="H2662">
        <v>32.770000000000003</v>
      </c>
      <c r="I2662" s="2">
        <v>36.200000000000003</v>
      </c>
      <c r="J2662" s="2">
        <v>218</v>
      </c>
      <c r="N2662" t="s">
        <v>28</v>
      </c>
    </row>
    <row r="2663" spans="1:14" customFormat="1" x14ac:dyDescent="0.2">
      <c r="A2663">
        <v>9</v>
      </c>
      <c r="B2663">
        <v>1</v>
      </c>
      <c r="C2663" s="1">
        <v>43398</v>
      </c>
      <c r="D2663" t="s">
        <v>6</v>
      </c>
      <c r="E2663" t="s">
        <v>8</v>
      </c>
      <c r="F2663">
        <v>1</v>
      </c>
      <c r="G2663">
        <v>1</v>
      </c>
      <c r="H2663">
        <v>33.03</v>
      </c>
      <c r="I2663" s="2">
        <v>35.700000000000003</v>
      </c>
      <c r="J2663" s="2">
        <v>158</v>
      </c>
      <c r="N2663" t="s">
        <v>28</v>
      </c>
    </row>
    <row r="2664" spans="1:14" customFormat="1" x14ac:dyDescent="0.2">
      <c r="A2664">
        <v>10</v>
      </c>
      <c r="B2664">
        <v>1</v>
      </c>
      <c r="C2664" s="1">
        <v>43398</v>
      </c>
      <c r="D2664" t="s">
        <v>6</v>
      </c>
      <c r="E2664" t="s">
        <v>8</v>
      </c>
      <c r="F2664">
        <v>2</v>
      </c>
      <c r="G2664">
        <v>1</v>
      </c>
      <c r="H2664">
        <v>30.82</v>
      </c>
      <c r="I2664" s="2">
        <v>35.799999999999997</v>
      </c>
      <c r="J2664" s="2">
        <v>173</v>
      </c>
      <c r="N2664" t="s">
        <v>28</v>
      </c>
    </row>
    <row r="2665" spans="1:14" customFormat="1" x14ac:dyDescent="0.2">
      <c r="A2665">
        <v>11</v>
      </c>
      <c r="B2665">
        <v>1</v>
      </c>
      <c r="C2665" s="1">
        <v>43398</v>
      </c>
      <c r="D2665" t="s">
        <v>6</v>
      </c>
      <c r="E2665" t="s">
        <v>8</v>
      </c>
      <c r="F2665">
        <v>3</v>
      </c>
      <c r="G2665">
        <v>1</v>
      </c>
      <c r="H2665">
        <v>32.01</v>
      </c>
      <c r="I2665" s="2">
        <v>36.1</v>
      </c>
      <c r="J2665" s="2">
        <v>180</v>
      </c>
      <c r="N2665" t="s">
        <v>28</v>
      </c>
    </row>
    <row r="2666" spans="1:14" customFormat="1" x14ac:dyDescent="0.2">
      <c r="A2666">
        <v>12</v>
      </c>
      <c r="B2666">
        <v>1</v>
      </c>
      <c r="C2666" s="1">
        <v>43398</v>
      </c>
      <c r="D2666" t="s">
        <v>6</v>
      </c>
      <c r="E2666" t="s">
        <v>8</v>
      </c>
      <c r="F2666">
        <v>4</v>
      </c>
      <c r="G2666">
        <v>1</v>
      </c>
      <c r="H2666">
        <v>21.63</v>
      </c>
      <c r="I2666" s="2">
        <v>35.9</v>
      </c>
      <c r="J2666" s="2">
        <v>158</v>
      </c>
      <c r="N2666" t="s">
        <v>28</v>
      </c>
    </row>
    <row r="2667" spans="1:14" customFormat="1" x14ac:dyDescent="0.2">
      <c r="A2667">
        <v>13</v>
      </c>
      <c r="B2667">
        <v>1</v>
      </c>
      <c r="C2667" s="1">
        <v>43398</v>
      </c>
      <c r="D2667" t="s">
        <v>6</v>
      </c>
      <c r="E2667" t="s">
        <v>8</v>
      </c>
      <c r="F2667">
        <v>5</v>
      </c>
      <c r="G2667">
        <v>1</v>
      </c>
      <c r="H2667">
        <v>32.479999999999997</v>
      </c>
      <c r="I2667" s="2">
        <v>37.5</v>
      </c>
      <c r="J2667" s="2">
        <v>196</v>
      </c>
      <c r="N2667" t="s">
        <v>28</v>
      </c>
    </row>
    <row r="2668" spans="1:14" customFormat="1" x14ac:dyDescent="0.2">
      <c r="A2668">
        <v>14</v>
      </c>
      <c r="B2668">
        <v>1</v>
      </c>
      <c r="C2668" s="1">
        <v>43398</v>
      </c>
      <c r="D2668" t="s">
        <v>6</v>
      </c>
      <c r="E2668" t="s">
        <v>8</v>
      </c>
      <c r="F2668">
        <v>6</v>
      </c>
      <c r="G2668">
        <v>1</v>
      </c>
      <c r="H2668">
        <v>30.32</v>
      </c>
      <c r="I2668" s="2">
        <v>36.1</v>
      </c>
      <c r="J2668" s="2">
        <v>186</v>
      </c>
      <c r="N2668" t="s">
        <v>28</v>
      </c>
    </row>
    <row r="2669" spans="1:14" customFormat="1" x14ac:dyDescent="0.2">
      <c r="A2669">
        <v>15</v>
      </c>
      <c r="B2669">
        <v>1</v>
      </c>
      <c r="C2669" s="1">
        <v>43398</v>
      </c>
      <c r="D2669" t="s">
        <v>6</v>
      </c>
      <c r="E2669" t="s">
        <v>8</v>
      </c>
      <c r="F2669">
        <v>7</v>
      </c>
      <c r="G2669">
        <v>1</v>
      </c>
      <c r="H2669">
        <v>33.07</v>
      </c>
      <c r="I2669" s="2">
        <v>35.700000000000003</v>
      </c>
      <c r="J2669" s="2">
        <v>177</v>
      </c>
      <c r="N2669" t="s">
        <v>28</v>
      </c>
    </row>
    <row r="2670" spans="1:14" customFormat="1" x14ac:dyDescent="0.2">
      <c r="A2670">
        <v>1</v>
      </c>
      <c r="B2670">
        <v>1</v>
      </c>
      <c r="C2670" s="1">
        <v>43399</v>
      </c>
      <c r="D2670" t="s">
        <v>7</v>
      </c>
      <c r="E2670" t="s">
        <v>9</v>
      </c>
      <c r="F2670">
        <v>1</v>
      </c>
      <c r="G2670">
        <v>1</v>
      </c>
      <c r="H2670">
        <v>29.61</v>
      </c>
      <c r="I2670" s="2">
        <v>36.299999999999997</v>
      </c>
      <c r="J2670" s="2">
        <v>159</v>
      </c>
      <c r="N2670" t="s">
        <v>28</v>
      </c>
    </row>
    <row r="2671" spans="1:14" customFormat="1" x14ac:dyDescent="0.2">
      <c r="A2671">
        <v>2</v>
      </c>
      <c r="B2671">
        <v>1</v>
      </c>
      <c r="C2671" s="1">
        <v>43399</v>
      </c>
      <c r="D2671" t="s">
        <v>7</v>
      </c>
      <c r="E2671" t="s">
        <v>9</v>
      </c>
      <c r="F2671">
        <v>2</v>
      </c>
      <c r="G2671">
        <v>1</v>
      </c>
      <c r="H2671">
        <v>33.78</v>
      </c>
      <c r="I2671" s="2">
        <v>35.700000000000003</v>
      </c>
      <c r="J2671" s="2">
        <v>169</v>
      </c>
      <c r="N2671" t="s">
        <v>28</v>
      </c>
    </row>
    <row r="2672" spans="1:14" customFormat="1" x14ac:dyDescent="0.2">
      <c r="A2672">
        <v>3</v>
      </c>
      <c r="B2672">
        <v>1</v>
      </c>
      <c r="C2672" s="1">
        <v>43399</v>
      </c>
      <c r="D2672" t="s">
        <v>7</v>
      </c>
      <c r="E2672" t="s">
        <v>9</v>
      </c>
      <c r="F2672">
        <v>3</v>
      </c>
      <c r="G2672">
        <v>1</v>
      </c>
      <c r="H2672">
        <v>31.09</v>
      </c>
      <c r="I2672" s="2">
        <v>37.299999999999997</v>
      </c>
      <c r="J2672" s="2">
        <v>157</v>
      </c>
      <c r="N2672" t="s">
        <v>28</v>
      </c>
    </row>
    <row r="2673" spans="1:14" customFormat="1" x14ac:dyDescent="0.2">
      <c r="A2673">
        <v>4</v>
      </c>
      <c r="B2673">
        <v>1</v>
      </c>
      <c r="C2673" s="1">
        <v>43399</v>
      </c>
      <c r="D2673" t="s">
        <v>7</v>
      </c>
      <c r="E2673" t="s">
        <v>9</v>
      </c>
      <c r="F2673">
        <v>4</v>
      </c>
      <c r="G2673">
        <v>1</v>
      </c>
      <c r="H2673">
        <v>25.48</v>
      </c>
      <c r="I2673" s="2">
        <v>35.6</v>
      </c>
      <c r="N2673" t="s">
        <v>28</v>
      </c>
    </row>
    <row r="2674" spans="1:14" customFormat="1" x14ac:dyDescent="0.2">
      <c r="A2674">
        <v>5</v>
      </c>
      <c r="B2674">
        <v>1</v>
      </c>
      <c r="C2674" s="1">
        <v>43399</v>
      </c>
      <c r="D2674" t="s">
        <v>7</v>
      </c>
      <c r="E2674" t="s">
        <v>9</v>
      </c>
      <c r="F2674">
        <v>5</v>
      </c>
      <c r="G2674">
        <v>1</v>
      </c>
      <c r="H2674">
        <v>26.33</v>
      </c>
      <c r="I2674" s="2">
        <v>36.200000000000003</v>
      </c>
      <c r="J2674" s="2">
        <v>141</v>
      </c>
      <c r="N2674" t="s">
        <v>28</v>
      </c>
    </row>
    <row r="2675" spans="1:14" customFormat="1" x14ac:dyDescent="0.2">
      <c r="A2675">
        <v>6</v>
      </c>
      <c r="B2675">
        <v>1</v>
      </c>
      <c r="C2675" s="1">
        <v>43399</v>
      </c>
      <c r="D2675" t="s">
        <v>7</v>
      </c>
      <c r="E2675" t="s">
        <v>9</v>
      </c>
      <c r="F2675">
        <v>6</v>
      </c>
      <c r="G2675">
        <v>1</v>
      </c>
      <c r="H2675">
        <v>34.630000000000003</v>
      </c>
      <c r="I2675" s="2">
        <v>36.4</v>
      </c>
      <c r="J2675" s="2">
        <v>192</v>
      </c>
      <c r="N2675" t="s">
        <v>28</v>
      </c>
    </row>
    <row r="2676" spans="1:14" customFormat="1" x14ac:dyDescent="0.2">
      <c r="A2676">
        <v>7</v>
      </c>
      <c r="B2676">
        <v>1</v>
      </c>
      <c r="C2676" s="1">
        <v>43399</v>
      </c>
      <c r="D2676" t="s">
        <v>7</v>
      </c>
      <c r="E2676" t="s">
        <v>9</v>
      </c>
      <c r="F2676">
        <v>7</v>
      </c>
      <c r="G2676">
        <v>1</v>
      </c>
      <c r="H2676">
        <v>27.73</v>
      </c>
      <c r="I2676" s="2">
        <v>35.9</v>
      </c>
      <c r="J2676" s="2">
        <v>177</v>
      </c>
      <c r="N2676" t="s">
        <v>28</v>
      </c>
    </row>
    <row r="2677" spans="1:14" customFormat="1" x14ac:dyDescent="0.2">
      <c r="A2677">
        <v>9</v>
      </c>
      <c r="B2677">
        <v>1</v>
      </c>
      <c r="C2677" s="1">
        <v>43399</v>
      </c>
      <c r="D2677" t="s">
        <v>7</v>
      </c>
      <c r="E2677" t="s">
        <v>8</v>
      </c>
      <c r="F2677">
        <v>1</v>
      </c>
      <c r="G2677">
        <v>1</v>
      </c>
      <c r="H2677">
        <v>27.13</v>
      </c>
      <c r="I2677" s="2">
        <v>35.4</v>
      </c>
      <c r="J2677" s="2">
        <v>134</v>
      </c>
      <c r="N2677" t="s">
        <v>28</v>
      </c>
    </row>
    <row r="2678" spans="1:14" customFormat="1" x14ac:dyDescent="0.2">
      <c r="A2678">
        <v>10</v>
      </c>
      <c r="B2678">
        <v>1</v>
      </c>
      <c r="C2678" s="1">
        <v>43399</v>
      </c>
      <c r="D2678" t="s">
        <v>7</v>
      </c>
      <c r="E2678" t="s">
        <v>8</v>
      </c>
      <c r="F2678">
        <v>2</v>
      </c>
      <c r="G2678">
        <v>1</v>
      </c>
      <c r="H2678">
        <v>24.84</v>
      </c>
      <c r="I2678" s="2">
        <v>35.700000000000003</v>
      </c>
      <c r="J2678" s="2">
        <v>152</v>
      </c>
      <c r="N2678" t="s">
        <v>28</v>
      </c>
    </row>
    <row r="2679" spans="1:14" customFormat="1" x14ac:dyDescent="0.2">
      <c r="A2679">
        <v>11</v>
      </c>
      <c r="B2679">
        <v>1</v>
      </c>
      <c r="C2679" s="1">
        <v>43399</v>
      </c>
      <c r="D2679" t="s">
        <v>7</v>
      </c>
      <c r="E2679" t="s">
        <v>8</v>
      </c>
      <c r="F2679">
        <v>3</v>
      </c>
      <c r="G2679">
        <v>1</v>
      </c>
      <c r="H2679">
        <v>26.78</v>
      </c>
      <c r="I2679" s="2">
        <v>35.9</v>
      </c>
      <c r="J2679" s="2">
        <v>138</v>
      </c>
      <c r="N2679" t="s">
        <v>28</v>
      </c>
    </row>
    <row r="2680" spans="1:14" customFormat="1" x14ac:dyDescent="0.2">
      <c r="A2680">
        <v>12</v>
      </c>
      <c r="B2680">
        <v>1</v>
      </c>
      <c r="C2680" s="1">
        <v>43399</v>
      </c>
      <c r="D2680" t="s">
        <v>7</v>
      </c>
      <c r="E2680" t="s">
        <v>8</v>
      </c>
      <c r="F2680">
        <v>4</v>
      </c>
      <c r="G2680">
        <v>1</v>
      </c>
      <c r="H2680">
        <v>28.03</v>
      </c>
      <c r="I2680" s="2">
        <v>35.6</v>
      </c>
      <c r="J2680" s="2">
        <v>155</v>
      </c>
      <c r="N2680" t="s">
        <v>28</v>
      </c>
    </row>
    <row r="2681" spans="1:14" customFormat="1" x14ac:dyDescent="0.2">
      <c r="A2681">
        <v>13</v>
      </c>
      <c r="B2681">
        <v>1</v>
      </c>
      <c r="C2681" s="1">
        <v>43399</v>
      </c>
      <c r="D2681" t="s">
        <v>7</v>
      </c>
      <c r="E2681" t="s">
        <v>8</v>
      </c>
      <c r="F2681">
        <v>5</v>
      </c>
      <c r="G2681">
        <v>1</v>
      </c>
      <c r="H2681">
        <v>25.54</v>
      </c>
      <c r="I2681" s="2">
        <v>35.700000000000003</v>
      </c>
      <c r="J2681" s="2">
        <v>147</v>
      </c>
      <c r="N2681" t="s">
        <v>28</v>
      </c>
    </row>
    <row r="2682" spans="1:14" customFormat="1" x14ac:dyDescent="0.2">
      <c r="A2682">
        <v>14</v>
      </c>
      <c r="B2682">
        <v>1</v>
      </c>
      <c r="C2682" s="1">
        <v>43399</v>
      </c>
      <c r="D2682" t="s">
        <v>7</v>
      </c>
      <c r="E2682" t="s">
        <v>8</v>
      </c>
      <c r="F2682">
        <v>6</v>
      </c>
      <c r="G2682">
        <v>1</v>
      </c>
      <c r="H2682">
        <v>27.17</v>
      </c>
      <c r="I2682" s="2">
        <v>35.5</v>
      </c>
      <c r="J2682" s="2">
        <v>150</v>
      </c>
      <c r="N2682" t="s">
        <v>28</v>
      </c>
    </row>
    <row r="2683" spans="1:14" customFormat="1" x14ac:dyDescent="0.2">
      <c r="A2683">
        <v>15</v>
      </c>
      <c r="B2683">
        <v>1</v>
      </c>
      <c r="C2683" s="1">
        <v>43399</v>
      </c>
      <c r="D2683" t="s">
        <v>7</v>
      </c>
      <c r="E2683" t="s">
        <v>8</v>
      </c>
      <c r="F2683">
        <v>7</v>
      </c>
      <c r="G2683">
        <v>1</v>
      </c>
      <c r="H2683">
        <v>23.95</v>
      </c>
      <c r="I2683" s="2">
        <v>35.1</v>
      </c>
      <c r="J2683" s="2">
        <v>111</v>
      </c>
      <c r="N2683" t="s">
        <v>28</v>
      </c>
    </row>
    <row r="2684" spans="1:14" customFormat="1" x14ac:dyDescent="0.2">
      <c r="A2684">
        <v>2</v>
      </c>
      <c r="B2684">
        <v>1</v>
      </c>
      <c r="C2684" s="1">
        <v>43399</v>
      </c>
      <c r="D2684" t="s">
        <v>7</v>
      </c>
      <c r="E2684" t="s">
        <v>9</v>
      </c>
      <c r="F2684">
        <v>1</v>
      </c>
      <c r="G2684">
        <v>2</v>
      </c>
      <c r="H2684">
        <v>34.659999999999997</v>
      </c>
      <c r="I2684" s="2">
        <v>37.200000000000003</v>
      </c>
      <c r="J2684" s="2">
        <v>175</v>
      </c>
      <c r="N2684" t="s">
        <v>25</v>
      </c>
    </row>
    <row r="2685" spans="1:14" customFormat="1" x14ac:dyDescent="0.2">
      <c r="A2685">
        <v>3</v>
      </c>
      <c r="B2685">
        <v>1</v>
      </c>
      <c r="C2685" s="1">
        <v>43399</v>
      </c>
      <c r="D2685" t="s">
        <v>7</v>
      </c>
      <c r="E2685" t="s">
        <v>9</v>
      </c>
      <c r="F2685">
        <v>1</v>
      </c>
      <c r="G2685">
        <v>3</v>
      </c>
      <c r="H2685">
        <v>29.29</v>
      </c>
      <c r="I2685" s="2">
        <v>37.299999999999997</v>
      </c>
      <c r="J2685" s="2">
        <v>186</v>
      </c>
      <c r="N2685" t="s">
        <v>25</v>
      </c>
    </row>
    <row r="2686" spans="1:14" customFormat="1" x14ac:dyDescent="0.2">
      <c r="A2686">
        <v>4</v>
      </c>
      <c r="B2686">
        <v>1</v>
      </c>
      <c r="C2686" s="1">
        <v>43399</v>
      </c>
      <c r="D2686" t="s">
        <v>7</v>
      </c>
      <c r="E2686" t="s">
        <v>9</v>
      </c>
      <c r="F2686">
        <v>1</v>
      </c>
      <c r="G2686">
        <v>4</v>
      </c>
      <c r="H2686">
        <v>26.04</v>
      </c>
      <c r="I2686" s="2">
        <v>37.799999999999997</v>
      </c>
      <c r="J2686" s="2">
        <v>182</v>
      </c>
      <c r="N2686" t="s">
        <v>25</v>
      </c>
    </row>
    <row r="2687" spans="1:14" customFormat="1" x14ac:dyDescent="0.2">
      <c r="A2687">
        <v>8</v>
      </c>
      <c r="B2687">
        <v>1</v>
      </c>
      <c r="C2687" s="1">
        <v>43399</v>
      </c>
      <c r="D2687" t="s">
        <v>7</v>
      </c>
      <c r="E2687" t="s">
        <v>9</v>
      </c>
      <c r="F2687">
        <v>2</v>
      </c>
      <c r="G2687">
        <v>3</v>
      </c>
      <c r="H2687">
        <v>28.98</v>
      </c>
      <c r="I2687" s="2">
        <v>37.4</v>
      </c>
      <c r="J2687" s="2">
        <v>175</v>
      </c>
      <c r="N2687" t="s">
        <v>25</v>
      </c>
    </row>
    <row r="2688" spans="1:14" customFormat="1" x14ac:dyDescent="0.2">
      <c r="A2688">
        <v>9</v>
      </c>
      <c r="B2688">
        <v>1</v>
      </c>
      <c r="C2688" s="1">
        <v>43399</v>
      </c>
      <c r="D2688" t="s">
        <v>7</v>
      </c>
      <c r="E2688" t="s">
        <v>9</v>
      </c>
      <c r="F2688">
        <v>2</v>
      </c>
      <c r="G2688">
        <v>4</v>
      </c>
      <c r="H2688">
        <v>36.380000000000003</v>
      </c>
      <c r="I2688" s="2">
        <v>37</v>
      </c>
      <c r="J2688" s="2">
        <v>153</v>
      </c>
      <c r="N2688" t="s">
        <v>25</v>
      </c>
    </row>
    <row r="2689" spans="1:14" customFormat="1" x14ac:dyDescent="0.2">
      <c r="A2689">
        <v>10</v>
      </c>
      <c r="B2689">
        <v>1</v>
      </c>
      <c r="C2689" s="1">
        <v>43399</v>
      </c>
      <c r="D2689" t="s">
        <v>7</v>
      </c>
      <c r="E2689" t="s">
        <v>9</v>
      </c>
      <c r="F2689">
        <v>2</v>
      </c>
      <c r="G2689">
        <v>5</v>
      </c>
      <c r="H2689">
        <v>31.68</v>
      </c>
      <c r="I2689" s="2">
        <v>37.299999999999997</v>
      </c>
      <c r="J2689" s="2">
        <v>179</v>
      </c>
      <c r="N2689" t="s">
        <v>25</v>
      </c>
    </row>
    <row r="2690" spans="1:14" customFormat="1" x14ac:dyDescent="0.2">
      <c r="A2690">
        <v>11</v>
      </c>
      <c r="B2690">
        <v>1</v>
      </c>
      <c r="C2690" s="1">
        <v>43399</v>
      </c>
      <c r="D2690" t="s">
        <v>7</v>
      </c>
      <c r="E2690" t="s">
        <v>9</v>
      </c>
      <c r="F2690">
        <v>3</v>
      </c>
      <c r="G2690">
        <v>1</v>
      </c>
      <c r="H2690">
        <v>35.020000000000003</v>
      </c>
      <c r="I2690" s="2">
        <v>36.700000000000003</v>
      </c>
      <c r="J2690" s="2">
        <v>178</v>
      </c>
      <c r="N2690" t="s">
        <v>25</v>
      </c>
    </row>
    <row r="2691" spans="1:14" customFormat="1" x14ac:dyDescent="0.2">
      <c r="A2691">
        <v>12</v>
      </c>
      <c r="B2691">
        <v>1</v>
      </c>
      <c r="C2691" s="1">
        <v>43399</v>
      </c>
      <c r="D2691" t="s">
        <v>7</v>
      </c>
      <c r="E2691" t="s">
        <v>9</v>
      </c>
      <c r="F2691">
        <v>3</v>
      </c>
      <c r="G2691">
        <v>2</v>
      </c>
      <c r="H2691">
        <v>34.04</v>
      </c>
      <c r="I2691" s="2">
        <v>37.700000000000003</v>
      </c>
      <c r="J2691" s="2">
        <v>201</v>
      </c>
      <c r="N2691" t="s">
        <v>25</v>
      </c>
    </row>
    <row r="2692" spans="1:14" customFormat="1" x14ac:dyDescent="0.2">
      <c r="A2692">
        <v>14</v>
      </c>
      <c r="B2692">
        <v>1</v>
      </c>
      <c r="C2692" s="1">
        <v>43399</v>
      </c>
      <c r="D2692" t="s">
        <v>7</v>
      </c>
      <c r="E2692" t="s">
        <v>9</v>
      </c>
      <c r="F2692">
        <v>3</v>
      </c>
      <c r="G2692">
        <v>4</v>
      </c>
      <c r="H2692">
        <v>28.52</v>
      </c>
      <c r="I2692" s="2">
        <v>37.700000000000003</v>
      </c>
      <c r="J2692" s="2">
        <v>176</v>
      </c>
      <c r="N2692" t="s">
        <v>25</v>
      </c>
    </row>
    <row r="2693" spans="1:14" customFormat="1" x14ac:dyDescent="0.2">
      <c r="A2693">
        <v>15</v>
      </c>
      <c r="B2693">
        <v>1</v>
      </c>
      <c r="C2693" s="1">
        <v>43399</v>
      </c>
      <c r="D2693" t="s">
        <v>7</v>
      </c>
      <c r="E2693" t="s">
        <v>9</v>
      </c>
      <c r="F2693">
        <v>3</v>
      </c>
      <c r="G2693">
        <v>5</v>
      </c>
      <c r="H2693">
        <v>31.78</v>
      </c>
      <c r="I2693" s="2">
        <v>37.5</v>
      </c>
      <c r="J2693" s="2">
        <v>208</v>
      </c>
      <c r="N2693" t="s">
        <v>25</v>
      </c>
    </row>
    <row r="2694" spans="1:14" customFormat="1" x14ac:dyDescent="0.2">
      <c r="A2694">
        <v>17</v>
      </c>
      <c r="B2694">
        <v>1</v>
      </c>
      <c r="C2694" s="1">
        <v>43399</v>
      </c>
      <c r="D2694" t="s">
        <v>7</v>
      </c>
      <c r="E2694" t="s">
        <v>9</v>
      </c>
      <c r="F2694">
        <v>4</v>
      </c>
      <c r="G2694">
        <v>2</v>
      </c>
      <c r="H2694">
        <v>35.25</v>
      </c>
      <c r="I2694" s="2">
        <v>37.6</v>
      </c>
      <c r="J2694" s="2">
        <v>217</v>
      </c>
      <c r="N2694" t="s">
        <v>25</v>
      </c>
    </row>
    <row r="2695" spans="1:14" customFormat="1" x14ac:dyDescent="0.2">
      <c r="A2695">
        <v>18</v>
      </c>
      <c r="B2695">
        <v>1</v>
      </c>
      <c r="C2695" s="1">
        <v>43399</v>
      </c>
      <c r="D2695" t="s">
        <v>7</v>
      </c>
      <c r="E2695" t="s">
        <v>9</v>
      </c>
      <c r="F2695">
        <v>4</v>
      </c>
      <c r="G2695">
        <v>3</v>
      </c>
      <c r="H2695">
        <v>40.03</v>
      </c>
      <c r="I2695" s="2">
        <v>36.9</v>
      </c>
      <c r="J2695" s="2">
        <v>182</v>
      </c>
      <c r="N2695" t="s">
        <v>25</v>
      </c>
    </row>
    <row r="2696" spans="1:14" customFormat="1" x14ac:dyDescent="0.2">
      <c r="A2696">
        <v>20</v>
      </c>
      <c r="B2696">
        <v>1</v>
      </c>
      <c r="C2696" s="1">
        <v>43399</v>
      </c>
      <c r="D2696" t="s">
        <v>7</v>
      </c>
      <c r="E2696" t="s">
        <v>9</v>
      </c>
      <c r="F2696">
        <v>4</v>
      </c>
      <c r="G2696">
        <v>5</v>
      </c>
      <c r="H2696">
        <v>39.5</v>
      </c>
      <c r="I2696" s="2">
        <v>36.9</v>
      </c>
      <c r="J2696" s="2">
        <v>178</v>
      </c>
      <c r="N2696" t="s">
        <v>25</v>
      </c>
    </row>
    <row r="2697" spans="1:14" customFormat="1" x14ac:dyDescent="0.2">
      <c r="A2697">
        <v>26</v>
      </c>
      <c r="B2697">
        <v>1</v>
      </c>
      <c r="C2697" s="1">
        <v>43399</v>
      </c>
      <c r="D2697" t="s">
        <v>7</v>
      </c>
      <c r="E2697" t="s">
        <v>8</v>
      </c>
      <c r="F2697">
        <v>2</v>
      </c>
      <c r="G2697">
        <v>1</v>
      </c>
      <c r="H2697">
        <v>20.98</v>
      </c>
      <c r="I2697" s="2">
        <v>37</v>
      </c>
      <c r="J2697" s="2">
        <v>135</v>
      </c>
      <c r="N2697" t="s">
        <v>25</v>
      </c>
    </row>
    <row r="2698" spans="1:14" customFormat="1" x14ac:dyDescent="0.2">
      <c r="A2698">
        <v>27</v>
      </c>
      <c r="B2698">
        <v>1</v>
      </c>
      <c r="C2698" s="1">
        <v>43399</v>
      </c>
      <c r="D2698" t="s">
        <v>7</v>
      </c>
      <c r="E2698" t="s">
        <v>8</v>
      </c>
      <c r="F2698">
        <v>2</v>
      </c>
      <c r="G2698">
        <v>2</v>
      </c>
      <c r="H2698">
        <v>24.41</v>
      </c>
      <c r="I2698" s="2">
        <v>35.799999999999997</v>
      </c>
      <c r="N2698" t="s">
        <v>25</v>
      </c>
    </row>
    <row r="2699" spans="1:14" customFormat="1" x14ac:dyDescent="0.2">
      <c r="A2699">
        <v>23</v>
      </c>
      <c r="B2699">
        <v>1</v>
      </c>
      <c r="C2699" s="1">
        <v>43399</v>
      </c>
      <c r="D2699" t="s">
        <v>7</v>
      </c>
      <c r="E2699" t="s">
        <v>8</v>
      </c>
      <c r="F2699">
        <v>1</v>
      </c>
      <c r="G2699">
        <v>3</v>
      </c>
      <c r="H2699">
        <v>22.71</v>
      </c>
      <c r="I2699" s="2">
        <v>37.299999999999997</v>
      </c>
      <c r="J2699" s="2">
        <v>159</v>
      </c>
      <c r="N2699" t="s">
        <v>25</v>
      </c>
    </row>
    <row r="2700" spans="1:14" customFormat="1" x14ac:dyDescent="0.2">
      <c r="A2700">
        <v>24</v>
      </c>
      <c r="B2700">
        <v>1</v>
      </c>
      <c r="C2700" s="1">
        <v>43399</v>
      </c>
      <c r="D2700" t="s">
        <v>7</v>
      </c>
      <c r="E2700" t="s">
        <v>8</v>
      </c>
      <c r="F2700">
        <v>1</v>
      </c>
      <c r="G2700">
        <v>4</v>
      </c>
      <c r="H2700">
        <v>22.49</v>
      </c>
      <c r="I2700" s="2">
        <v>36.1</v>
      </c>
      <c r="J2700" s="2">
        <v>122</v>
      </c>
      <c r="N2700" t="s">
        <v>25</v>
      </c>
    </row>
    <row r="2701" spans="1:14" customFormat="1" x14ac:dyDescent="0.2">
      <c r="A2701">
        <v>25</v>
      </c>
      <c r="B2701">
        <v>1</v>
      </c>
      <c r="C2701" s="1">
        <v>43399</v>
      </c>
      <c r="D2701" t="s">
        <v>7</v>
      </c>
      <c r="E2701" t="s">
        <v>8</v>
      </c>
      <c r="F2701">
        <v>1</v>
      </c>
      <c r="G2701">
        <v>5</v>
      </c>
      <c r="H2701">
        <v>23.42</v>
      </c>
      <c r="I2701" s="2">
        <v>37.1</v>
      </c>
      <c r="J2701" s="2">
        <v>148</v>
      </c>
      <c r="N2701" t="s">
        <v>25</v>
      </c>
    </row>
    <row r="2702" spans="1:14" customFormat="1" x14ac:dyDescent="0.2">
      <c r="A2702">
        <v>7</v>
      </c>
      <c r="B2702">
        <v>2</v>
      </c>
      <c r="C2702" s="1">
        <v>43399</v>
      </c>
      <c r="D2702" t="s">
        <v>7</v>
      </c>
      <c r="E2702" t="s">
        <v>9</v>
      </c>
      <c r="F2702">
        <v>2</v>
      </c>
      <c r="G2702">
        <v>2</v>
      </c>
      <c r="H2702">
        <v>22.18</v>
      </c>
      <c r="I2702" s="2">
        <v>35.9</v>
      </c>
      <c r="J2702" s="2">
        <v>118</v>
      </c>
      <c r="N2702" t="s">
        <v>25</v>
      </c>
    </row>
    <row r="2703" spans="1:14" customFormat="1" x14ac:dyDescent="0.2">
      <c r="A2703">
        <v>3</v>
      </c>
      <c r="B2703">
        <v>2</v>
      </c>
      <c r="C2703" s="1">
        <v>43399</v>
      </c>
      <c r="D2703" t="s">
        <v>7</v>
      </c>
      <c r="E2703" t="s">
        <v>9</v>
      </c>
      <c r="F2703">
        <v>1</v>
      </c>
      <c r="G2703">
        <v>3</v>
      </c>
      <c r="H2703">
        <v>24.64</v>
      </c>
      <c r="I2703" s="2">
        <v>36.700000000000003</v>
      </c>
      <c r="J2703" s="2">
        <v>131</v>
      </c>
      <c r="N2703" t="s">
        <v>25</v>
      </c>
    </row>
    <row r="2704" spans="1:14" customFormat="1" x14ac:dyDescent="0.2">
      <c r="A2704">
        <v>4</v>
      </c>
      <c r="B2704">
        <v>2</v>
      </c>
      <c r="C2704" s="1">
        <v>43399</v>
      </c>
      <c r="D2704" t="s">
        <v>7</v>
      </c>
      <c r="E2704" t="s">
        <v>9</v>
      </c>
      <c r="F2704">
        <v>1</v>
      </c>
      <c r="G2704">
        <v>4</v>
      </c>
      <c r="H2704">
        <v>30.98</v>
      </c>
      <c r="I2704" s="2">
        <v>36.799999999999997</v>
      </c>
      <c r="J2704" s="2">
        <v>135</v>
      </c>
      <c r="N2704" t="s">
        <v>25</v>
      </c>
    </row>
    <row r="2705" spans="1:14" customFormat="1" x14ac:dyDescent="0.2">
      <c r="A2705">
        <v>5</v>
      </c>
      <c r="B2705">
        <v>2</v>
      </c>
      <c r="C2705" s="1">
        <v>43399</v>
      </c>
      <c r="D2705" t="s">
        <v>7</v>
      </c>
      <c r="E2705" t="s">
        <v>9</v>
      </c>
      <c r="F2705">
        <v>1</v>
      </c>
      <c r="G2705">
        <v>5</v>
      </c>
      <c r="H2705">
        <v>21.76</v>
      </c>
      <c r="I2705" s="2">
        <v>36.6</v>
      </c>
      <c r="J2705" s="2">
        <v>152</v>
      </c>
      <c r="N2705" t="s">
        <v>25</v>
      </c>
    </row>
    <row r="2706" spans="1:14" customFormat="1" x14ac:dyDescent="0.2">
      <c r="A2706">
        <v>11</v>
      </c>
      <c r="B2706">
        <v>2</v>
      </c>
      <c r="C2706" s="1">
        <v>43399</v>
      </c>
      <c r="D2706" t="s">
        <v>7</v>
      </c>
      <c r="E2706" t="s">
        <v>9</v>
      </c>
      <c r="F2706">
        <v>3</v>
      </c>
      <c r="G2706">
        <v>1</v>
      </c>
      <c r="H2706">
        <v>21.58</v>
      </c>
      <c r="I2706" s="2">
        <v>36.799999999999997</v>
      </c>
      <c r="J2706" s="2">
        <v>160</v>
      </c>
      <c r="N2706" t="s">
        <v>25</v>
      </c>
    </row>
    <row r="2707" spans="1:14" customFormat="1" x14ac:dyDescent="0.2">
      <c r="A2707">
        <v>12</v>
      </c>
      <c r="B2707">
        <v>2</v>
      </c>
      <c r="C2707" s="1">
        <v>43399</v>
      </c>
      <c r="D2707" t="s">
        <v>7</v>
      </c>
      <c r="E2707" t="s">
        <v>9</v>
      </c>
      <c r="F2707">
        <v>3</v>
      </c>
      <c r="G2707">
        <v>2</v>
      </c>
      <c r="H2707" s="3">
        <v>24.34</v>
      </c>
      <c r="I2707" s="2">
        <v>37.200000000000003</v>
      </c>
      <c r="J2707" s="2">
        <v>196</v>
      </c>
      <c r="N2707" t="s">
        <v>25</v>
      </c>
    </row>
    <row r="2708" spans="1:14" customFormat="1" x14ac:dyDescent="0.2">
      <c r="A2708">
        <v>13</v>
      </c>
      <c r="B2708">
        <v>2</v>
      </c>
      <c r="C2708" s="1">
        <v>43399</v>
      </c>
      <c r="D2708" t="s">
        <v>7</v>
      </c>
      <c r="E2708" t="s">
        <v>9</v>
      </c>
      <c r="F2708">
        <v>3</v>
      </c>
      <c r="G2708">
        <v>3</v>
      </c>
      <c r="H2708">
        <v>33.729999999999997</v>
      </c>
      <c r="I2708" s="2">
        <v>37.9</v>
      </c>
      <c r="J2708" s="2">
        <v>205</v>
      </c>
      <c r="N2708" t="s">
        <v>25</v>
      </c>
    </row>
    <row r="2709" spans="1:14" customFormat="1" x14ac:dyDescent="0.2">
      <c r="A2709">
        <v>9</v>
      </c>
      <c r="B2709">
        <v>2</v>
      </c>
      <c r="C2709" s="1">
        <v>43399</v>
      </c>
      <c r="D2709" t="s">
        <v>7</v>
      </c>
      <c r="E2709" t="s">
        <v>9</v>
      </c>
      <c r="F2709">
        <v>2</v>
      </c>
      <c r="G2709">
        <v>4</v>
      </c>
      <c r="H2709">
        <v>19.510000000000002</v>
      </c>
      <c r="I2709" s="2">
        <v>36.6</v>
      </c>
      <c r="J2709" s="2">
        <v>151</v>
      </c>
      <c r="N2709" t="s">
        <v>25</v>
      </c>
    </row>
    <row r="2710" spans="1:14" customFormat="1" x14ac:dyDescent="0.2">
      <c r="A2710">
        <v>15</v>
      </c>
      <c r="B2710">
        <v>2</v>
      </c>
      <c r="C2710" s="1">
        <v>43399</v>
      </c>
      <c r="D2710" t="s">
        <v>7</v>
      </c>
      <c r="E2710" t="s">
        <v>9</v>
      </c>
      <c r="F2710">
        <v>3</v>
      </c>
      <c r="G2710">
        <v>5</v>
      </c>
      <c r="H2710">
        <v>24.59</v>
      </c>
      <c r="I2710" s="2">
        <v>37.1</v>
      </c>
      <c r="J2710" s="2">
        <v>186</v>
      </c>
      <c r="N2710" t="s">
        <v>25</v>
      </c>
    </row>
    <row r="2711" spans="1:14" customFormat="1" x14ac:dyDescent="0.2">
      <c r="A2711">
        <v>16</v>
      </c>
      <c r="B2711">
        <v>2</v>
      </c>
      <c r="C2711" s="1">
        <v>43399</v>
      </c>
      <c r="D2711" t="s">
        <v>7</v>
      </c>
      <c r="E2711" t="s">
        <v>9</v>
      </c>
      <c r="F2711">
        <v>4</v>
      </c>
      <c r="G2711">
        <v>1</v>
      </c>
      <c r="H2711">
        <v>29.05</v>
      </c>
      <c r="I2711" s="2">
        <v>36.799999999999997</v>
      </c>
      <c r="J2711" s="2">
        <v>165</v>
      </c>
      <c r="N2711" t="s">
        <v>25</v>
      </c>
    </row>
    <row r="2712" spans="1:14" customFormat="1" x14ac:dyDescent="0.2">
      <c r="A2712">
        <v>17</v>
      </c>
      <c r="B2712">
        <v>2</v>
      </c>
      <c r="C2712" s="1">
        <v>43399</v>
      </c>
      <c r="D2712" t="s">
        <v>7</v>
      </c>
      <c r="E2712" t="s">
        <v>9</v>
      </c>
      <c r="F2712">
        <v>4</v>
      </c>
      <c r="G2712">
        <v>2</v>
      </c>
      <c r="H2712">
        <v>27.98</v>
      </c>
      <c r="I2712" s="2">
        <v>37.4</v>
      </c>
      <c r="J2712" s="2">
        <v>187</v>
      </c>
      <c r="N2712" t="s">
        <v>25</v>
      </c>
    </row>
    <row r="2713" spans="1:14" customFormat="1" x14ac:dyDescent="0.2">
      <c r="A2713">
        <v>18</v>
      </c>
      <c r="B2713">
        <v>2</v>
      </c>
      <c r="C2713" s="1">
        <v>43399</v>
      </c>
      <c r="D2713" t="s">
        <v>7</v>
      </c>
      <c r="E2713" t="s">
        <v>9</v>
      </c>
      <c r="F2713">
        <v>4</v>
      </c>
      <c r="G2713">
        <v>3</v>
      </c>
      <c r="H2713">
        <v>37.450000000000003</v>
      </c>
      <c r="I2713" s="2">
        <v>36.799999999999997</v>
      </c>
      <c r="J2713" s="2">
        <v>163</v>
      </c>
      <c r="N2713" t="s">
        <v>25</v>
      </c>
    </row>
    <row r="2714" spans="1:14" customFormat="1" x14ac:dyDescent="0.2">
      <c r="A2714">
        <v>19</v>
      </c>
      <c r="B2714">
        <v>2</v>
      </c>
      <c r="C2714" s="1">
        <v>43399</v>
      </c>
      <c r="D2714" t="s">
        <v>7</v>
      </c>
      <c r="E2714" t="s">
        <v>9</v>
      </c>
      <c r="F2714">
        <v>4</v>
      </c>
      <c r="G2714">
        <v>4</v>
      </c>
      <c r="H2714">
        <v>30.31</v>
      </c>
      <c r="I2714" s="2">
        <v>37.200000000000003</v>
      </c>
      <c r="J2714" s="2">
        <v>181</v>
      </c>
      <c r="N2714" t="s">
        <v>25</v>
      </c>
    </row>
    <row r="2715" spans="1:14" customFormat="1" x14ac:dyDescent="0.2">
      <c r="A2715">
        <v>10</v>
      </c>
      <c r="B2715">
        <v>2</v>
      </c>
      <c r="C2715" s="1">
        <v>43399</v>
      </c>
      <c r="D2715" t="s">
        <v>7</v>
      </c>
      <c r="E2715" t="s">
        <v>9</v>
      </c>
      <c r="F2715">
        <v>2</v>
      </c>
      <c r="G2715">
        <v>5</v>
      </c>
      <c r="H2715">
        <v>39.200000000000003</v>
      </c>
      <c r="I2715" s="2">
        <v>36.799999999999997</v>
      </c>
      <c r="J2715" s="2">
        <v>156</v>
      </c>
      <c r="N2715" t="s">
        <v>25</v>
      </c>
    </row>
    <row r="2716" spans="1:14" customFormat="1" x14ac:dyDescent="0.2">
      <c r="A2716">
        <v>26</v>
      </c>
      <c r="B2716">
        <v>2</v>
      </c>
      <c r="C2716" s="1">
        <v>43399</v>
      </c>
      <c r="D2716" t="s">
        <v>7</v>
      </c>
      <c r="E2716" t="s">
        <v>8</v>
      </c>
      <c r="F2716">
        <v>2</v>
      </c>
      <c r="G2716">
        <v>1</v>
      </c>
      <c r="H2716">
        <v>27.04</v>
      </c>
      <c r="I2716" s="2">
        <v>36</v>
      </c>
      <c r="J2716" s="2">
        <v>126</v>
      </c>
      <c r="N2716" t="s">
        <v>25</v>
      </c>
    </row>
    <row r="2717" spans="1:14" customFormat="1" x14ac:dyDescent="0.2">
      <c r="A2717">
        <v>22</v>
      </c>
      <c r="B2717">
        <v>2</v>
      </c>
      <c r="C2717" s="1">
        <v>43399</v>
      </c>
      <c r="D2717" t="s">
        <v>7</v>
      </c>
      <c r="E2717" t="s">
        <v>8</v>
      </c>
      <c r="F2717">
        <v>1</v>
      </c>
      <c r="G2717">
        <v>2</v>
      </c>
      <c r="H2717">
        <v>22.08</v>
      </c>
      <c r="I2717" s="2">
        <v>37.1</v>
      </c>
      <c r="J2717" s="2">
        <v>132</v>
      </c>
      <c r="N2717" t="s">
        <v>25</v>
      </c>
    </row>
    <row r="2718" spans="1:14" customFormat="1" x14ac:dyDescent="0.2">
      <c r="A2718">
        <v>28</v>
      </c>
      <c r="B2718">
        <v>2</v>
      </c>
      <c r="C2718" s="1">
        <v>43399</v>
      </c>
      <c r="D2718" t="s">
        <v>7</v>
      </c>
      <c r="E2718" t="s">
        <v>8</v>
      </c>
      <c r="F2718">
        <v>2</v>
      </c>
      <c r="G2718">
        <v>3</v>
      </c>
      <c r="H2718">
        <v>21.47</v>
      </c>
      <c r="I2718" s="2">
        <v>38.9</v>
      </c>
      <c r="J2718" s="2">
        <v>99</v>
      </c>
      <c r="N2718" t="s">
        <v>25</v>
      </c>
    </row>
    <row r="2719" spans="1:14" customFormat="1" x14ac:dyDescent="0.2">
      <c r="A2719">
        <v>24</v>
      </c>
      <c r="B2719">
        <v>2</v>
      </c>
      <c r="C2719" s="1">
        <v>43399</v>
      </c>
      <c r="D2719" t="s">
        <v>7</v>
      </c>
      <c r="E2719" t="s">
        <v>8</v>
      </c>
      <c r="F2719">
        <v>1</v>
      </c>
      <c r="G2719">
        <v>4</v>
      </c>
      <c r="H2719">
        <v>23.18</v>
      </c>
      <c r="I2719" s="2">
        <v>37.200000000000003</v>
      </c>
      <c r="J2719" s="2">
        <v>150</v>
      </c>
      <c r="N2719" t="s">
        <v>25</v>
      </c>
    </row>
    <row r="2720" spans="1:14" customFormat="1" x14ac:dyDescent="0.2">
      <c r="A2720">
        <v>30</v>
      </c>
      <c r="B2720">
        <v>2</v>
      </c>
      <c r="C2720" s="1">
        <v>43399</v>
      </c>
      <c r="D2720" t="s">
        <v>7</v>
      </c>
      <c r="E2720" t="s">
        <v>8</v>
      </c>
      <c r="F2720">
        <v>2</v>
      </c>
      <c r="G2720">
        <v>5</v>
      </c>
      <c r="H2720">
        <v>23.87</v>
      </c>
      <c r="I2720" s="2">
        <v>36.700000000000003</v>
      </c>
      <c r="J2720" s="2">
        <v>133</v>
      </c>
      <c r="N2720" t="s">
        <v>25</v>
      </c>
    </row>
    <row r="2721" spans="1:14" customFormat="1" x14ac:dyDescent="0.2">
      <c r="A2721">
        <v>7</v>
      </c>
      <c r="B2721">
        <v>3</v>
      </c>
      <c r="C2721" s="1">
        <v>43399</v>
      </c>
      <c r="D2721" t="s">
        <v>7</v>
      </c>
      <c r="E2721" t="s">
        <v>9</v>
      </c>
      <c r="F2721">
        <v>2</v>
      </c>
      <c r="G2721">
        <v>2</v>
      </c>
      <c r="H2721">
        <v>23.88</v>
      </c>
      <c r="I2721" s="2">
        <v>36.200000000000003</v>
      </c>
      <c r="J2721" s="2">
        <v>120</v>
      </c>
      <c r="N2721" t="s">
        <v>25</v>
      </c>
    </row>
    <row r="2722" spans="1:14" customFormat="1" x14ac:dyDescent="0.2">
      <c r="A2722">
        <v>3</v>
      </c>
      <c r="B2722">
        <v>3</v>
      </c>
      <c r="C2722" s="1">
        <v>43399</v>
      </c>
      <c r="D2722" t="s">
        <v>7</v>
      </c>
      <c r="E2722" t="s">
        <v>9</v>
      </c>
      <c r="F2722">
        <v>1</v>
      </c>
      <c r="G2722">
        <v>3</v>
      </c>
      <c r="H2722">
        <v>25.29</v>
      </c>
      <c r="I2722" s="2">
        <v>38.299999999999997</v>
      </c>
      <c r="J2722" s="2">
        <v>99</v>
      </c>
      <c r="N2722" t="s">
        <v>25</v>
      </c>
    </row>
    <row r="2723" spans="1:14" customFormat="1" x14ac:dyDescent="0.2">
      <c r="A2723">
        <v>9</v>
      </c>
      <c r="B2723">
        <v>3</v>
      </c>
      <c r="C2723" s="1">
        <v>43399</v>
      </c>
      <c r="D2723" t="s">
        <v>7</v>
      </c>
      <c r="E2723" t="s">
        <v>9</v>
      </c>
      <c r="F2723">
        <v>2</v>
      </c>
      <c r="G2723">
        <v>4</v>
      </c>
      <c r="H2723">
        <v>23.1</v>
      </c>
      <c r="I2723" s="2">
        <v>36.5</v>
      </c>
      <c r="J2723" s="2">
        <v>147</v>
      </c>
      <c r="N2723" t="s">
        <v>25</v>
      </c>
    </row>
    <row r="2724" spans="1:14" customFormat="1" x14ac:dyDescent="0.2">
      <c r="A2724">
        <v>10</v>
      </c>
      <c r="B2724">
        <v>3</v>
      </c>
      <c r="C2724" s="1">
        <v>43399</v>
      </c>
      <c r="D2724" t="s">
        <v>7</v>
      </c>
      <c r="E2724" t="s">
        <v>9</v>
      </c>
      <c r="F2724">
        <v>2</v>
      </c>
      <c r="G2724">
        <v>5</v>
      </c>
      <c r="H2724">
        <v>27.07</v>
      </c>
      <c r="I2724" s="2">
        <v>36.4</v>
      </c>
      <c r="J2724" s="2">
        <v>117</v>
      </c>
      <c r="N2724" t="s">
        <v>25</v>
      </c>
    </row>
    <row r="2725" spans="1:14" customFormat="1" x14ac:dyDescent="0.2">
      <c r="A2725">
        <v>11</v>
      </c>
      <c r="B2725">
        <v>3</v>
      </c>
      <c r="C2725" s="1">
        <v>43399</v>
      </c>
      <c r="D2725" t="s">
        <v>7</v>
      </c>
      <c r="E2725" t="s">
        <v>9</v>
      </c>
      <c r="F2725">
        <v>3</v>
      </c>
      <c r="G2725">
        <v>1</v>
      </c>
      <c r="H2725">
        <v>20.43</v>
      </c>
      <c r="I2725" s="2">
        <v>36.9</v>
      </c>
      <c r="J2725" s="2">
        <v>110</v>
      </c>
      <c r="N2725" t="s">
        <v>25</v>
      </c>
    </row>
    <row r="2726" spans="1:14" customFormat="1" x14ac:dyDescent="0.2">
      <c r="A2726">
        <v>12</v>
      </c>
      <c r="B2726">
        <v>3</v>
      </c>
      <c r="C2726" s="1">
        <v>43399</v>
      </c>
      <c r="D2726" t="s">
        <v>7</v>
      </c>
      <c r="E2726" t="s">
        <v>9</v>
      </c>
      <c r="F2726">
        <v>3</v>
      </c>
      <c r="G2726">
        <v>2</v>
      </c>
      <c r="H2726">
        <v>21.24</v>
      </c>
      <c r="I2726" s="2">
        <v>37.4</v>
      </c>
      <c r="J2726" s="2">
        <v>132</v>
      </c>
      <c r="N2726" t="s">
        <v>25</v>
      </c>
    </row>
    <row r="2727" spans="1:14" customFormat="1" x14ac:dyDescent="0.2">
      <c r="A2727">
        <v>13</v>
      </c>
      <c r="B2727">
        <v>3</v>
      </c>
      <c r="C2727" s="1">
        <v>43399</v>
      </c>
      <c r="D2727" t="s">
        <v>7</v>
      </c>
      <c r="E2727" t="s">
        <v>9</v>
      </c>
      <c r="F2727">
        <v>3</v>
      </c>
      <c r="G2727">
        <v>3</v>
      </c>
      <c r="H2727">
        <v>30.12</v>
      </c>
      <c r="I2727" s="2">
        <v>37.200000000000003</v>
      </c>
      <c r="J2727" s="2">
        <v>155</v>
      </c>
      <c r="N2727" t="s">
        <v>25</v>
      </c>
    </row>
    <row r="2728" spans="1:14" customFormat="1" x14ac:dyDescent="0.2">
      <c r="A2728">
        <v>4</v>
      </c>
      <c r="B2728">
        <v>3</v>
      </c>
      <c r="C2728" s="1">
        <v>43399</v>
      </c>
      <c r="D2728" t="s">
        <v>7</v>
      </c>
      <c r="E2728" t="s">
        <v>9</v>
      </c>
      <c r="F2728">
        <v>1</v>
      </c>
      <c r="G2728">
        <v>4</v>
      </c>
      <c r="H2728">
        <v>25.12</v>
      </c>
      <c r="I2728" s="2">
        <v>37.700000000000003</v>
      </c>
      <c r="J2728" s="2">
        <v>109</v>
      </c>
      <c r="N2728" t="s">
        <v>25</v>
      </c>
    </row>
    <row r="2729" spans="1:14" customFormat="1" x14ac:dyDescent="0.2">
      <c r="A2729">
        <v>15</v>
      </c>
      <c r="B2729">
        <v>3</v>
      </c>
      <c r="C2729" s="1">
        <v>43399</v>
      </c>
      <c r="D2729" t="s">
        <v>7</v>
      </c>
      <c r="E2729" t="s">
        <v>9</v>
      </c>
      <c r="F2729">
        <v>3</v>
      </c>
      <c r="G2729">
        <v>5</v>
      </c>
      <c r="H2729">
        <v>21.78</v>
      </c>
      <c r="I2729" s="2">
        <v>36.700000000000003</v>
      </c>
      <c r="J2729" s="2">
        <v>103</v>
      </c>
      <c r="N2729" t="s">
        <v>25</v>
      </c>
    </row>
    <row r="2730" spans="1:14" customFormat="1" x14ac:dyDescent="0.2">
      <c r="A2730">
        <v>16</v>
      </c>
      <c r="B2730">
        <v>3</v>
      </c>
      <c r="C2730" s="1">
        <v>43399</v>
      </c>
      <c r="D2730" t="s">
        <v>7</v>
      </c>
      <c r="E2730" t="s">
        <v>9</v>
      </c>
      <c r="F2730">
        <v>4</v>
      </c>
      <c r="G2730">
        <v>1</v>
      </c>
      <c r="H2730">
        <v>23.47</v>
      </c>
      <c r="I2730" s="2">
        <v>36.4</v>
      </c>
      <c r="J2730" s="2">
        <v>123</v>
      </c>
      <c r="N2730" t="s">
        <v>25</v>
      </c>
    </row>
    <row r="2731" spans="1:14" customFormat="1" x14ac:dyDescent="0.2">
      <c r="A2731">
        <v>17</v>
      </c>
      <c r="B2731">
        <v>3</v>
      </c>
      <c r="C2731" s="1">
        <v>43399</v>
      </c>
      <c r="D2731" t="s">
        <v>7</v>
      </c>
      <c r="E2731" t="s">
        <v>9</v>
      </c>
      <c r="F2731">
        <v>4</v>
      </c>
      <c r="G2731">
        <v>2</v>
      </c>
      <c r="H2731">
        <v>21.01</v>
      </c>
      <c r="I2731" s="2">
        <v>37</v>
      </c>
      <c r="J2731" s="2">
        <v>153</v>
      </c>
      <c r="N2731" t="s">
        <v>25</v>
      </c>
    </row>
    <row r="2732" spans="1:14" customFormat="1" x14ac:dyDescent="0.2">
      <c r="A2732">
        <v>18</v>
      </c>
      <c r="B2732">
        <v>3</v>
      </c>
      <c r="C2732" s="1">
        <v>43399</v>
      </c>
      <c r="D2732" t="s">
        <v>7</v>
      </c>
      <c r="E2732" t="s">
        <v>9</v>
      </c>
      <c r="F2732">
        <v>4</v>
      </c>
      <c r="G2732">
        <v>3</v>
      </c>
      <c r="H2732">
        <v>22.96</v>
      </c>
      <c r="I2732" s="2">
        <v>37</v>
      </c>
      <c r="J2732" s="2">
        <v>150</v>
      </c>
      <c r="N2732" t="s">
        <v>25</v>
      </c>
    </row>
    <row r="2733" spans="1:14" customFormat="1" x14ac:dyDescent="0.2">
      <c r="A2733">
        <v>19</v>
      </c>
      <c r="B2733">
        <v>3</v>
      </c>
      <c r="C2733" s="1">
        <v>43399</v>
      </c>
      <c r="D2733" t="s">
        <v>7</v>
      </c>
      <c r="E2733" t="s">
        <v>9</v>
      </c>
      <c r="F2733">
        <v>4</v>
      </c>
      <c r="G2733">
        <v>4</v>
      </c>
      <c r="H2733">
        <v>26.13</v>
      </c>
      <c r="I2733" s="2">
        <v>37</v>
      </c>
      <c r="J2733" s="2">
        <v>152</v>
      </c>
      <c r="N2733" t="s">
        <v>25</v>
      </c>
    </row>
    <row r="2734" spans="1:14" customFormat="1" x14ac:dyDescent="0.2">
      <c r="A2734">
        <v>5</v>
      </c>
      <c r="B2734">
        <v>3</v>
      </c>
      <c r="C2734" s="1">
        <v>43399</v>
      </c>
      <c r="D2734" t="s">
        <v>7</v>
      </c>
      <c r="E2734" t="s">
        <v>9</v>
      </c>
      <c r="F2734">
        <v>1</v>
      </c>
      <c r="G2734">
        <v>5</v>
      </c>
      <c r="H2734">
        <v>32.1</v>
      </c>
      <c r="I2734" s="2">
        <v>37.4</v>
      </c>
      <c r="J2734" s="2">
        <v>187</v>
      </c>
      <c r="N2734" t="s">
        <v>25</v>
      </c>
    </row>
    <row r="2735" spans="1:14" customFormat="1" x14ac:dyDescent="0.2">
      <c r="A2735">
        <v>26</v>
      </c>
      <c r="B2735">
        <v>3</v>
      </c>
      <c r="C2735" s="1">
        <v>43399</v>
      </c>
      <c r="D2735" t="s">
        <v>7</v>
      </c>
      <c r="E2735" t="s">
        <v>8</v>
      </c>
      <c r="F2735">
        <v>2</v>
      </c>
      <c r="G2735">
        <v>1</v>
      </c>
      <c r="H2735">
        <v>23.68</v>
      </c>
      <c r="I2735" s="2">
        <v>37</v>
      </c>
      <c r="J2735" s="2">
        <v>149</v>
      </c>
      <c r="N2735" t="s">
        <v>25</v>
      </c>
    </row>
    <row r="2736" spans="1:14" customFormat="1" x14ac:dyDescent="0.2">
      <c r="A2736">
        <v>22</v>
      </c>
      <c r="B2736">
        <v>3</v>
      </c>
      <c r="C2736" s="1">
        <v>43399</v>
      </c>
      <c r="D2736" t="s">
        <v>7</v>
      </c>
      <c r="E2736" t="s">
        <v>8</v>
      </c>
      <c r="F2736">
        <v>1</v>
      </c>
      <c r="G2736">
        <v>2</v>
      </c>
      <c r="H2736">
        <v>20.81</v>
      </c>
      <c r="I2736" s="2">
        <v>36.799999999999997</v>
      </c>
      <c r="J2736" s="2">
        <v>158</v>
      </c>
      <c r="N2736" t="s">
        <v>25</v>
      </c>
    </row>
    <row r="2737" spans="1:14" customFormat="1" x14ac:dyDescent="0.2">
      <c r="A2737">
        <v>28</v>
      </c>
      <c r="B2737">
        <v>3</v>
      </c>
      <c r="C2737" s="1">
        <v>43399</v>
      </c>
      <c r="D2737" t="s">
        <v>7</v>
      </c>
      <c r="E2737" t="s">
        <v>8</v>
      </c>
      <c r="F2737">
        <v>2</v>
      </c>
      <c r="G2737">
        <v>3</v>
      </c>
      <c r="H2737">
        <v>24.81</v>
      </c>
      <c r="I2737" s="2">
        <v>37.4</v>
      </c>
      <c r="J2737" s="2">
        <v>143</v>
      </c>
      <c r="N2737" t="s">
        <v>25</v>
      </c>
    </row>
    <row r="2738" spans="1:14" customFormat="1" x14ac:dyDescent="0.2">
      <c r="A2738">
        <v>24</v>
      </c>
      <c r="B2738">
        <v>3</v>
      </c>
      <c r="C2738" s="1">
        <v>43399</v>
      </c>
      <c r="D2738" t="s">
        <v>7</v>
      </c>
      <c r="E2738" t="s">
        <v>8</v>
      </c>
      <c r="F2738">
        <v>1</v>
      </c>
      <c r="G2738">
        <v>4</v>
      </c>
      <c r="H2738">
        <v>21.16</v>
      </c>
      <c r="I2738" s="2">
        <v>37.4</v>
      </c>
      <c r="J2738" s="2">
        <v>147</v>
      </c>
      <c r="N2738" t="s">
        <v>25</v>
      </c>
    </row>
    <row r="2739" spans="1:14" customFormat="1" x14ac:dyDescent="0.2">
      <c r="A2739">
        <v>30</v>
      </c>
      <c r="B2739">
        <v>3</v>
      </c>
      <c r="C2739" s="1">
        <v>43399</v>
      </c>
      <c r="D2739" t="s">
        <v>7</v>
      </c>
      <c r="E2739" t="s">
        <v>8</v>
      </c>
      <c r="F2739">
        <v>2</v>
      </c>
      <c r="G2739">
        <v>5</v>
      </c>
      <c r="H2739">
        <v>22.62</v>
      </c>
      <c r="I2739" s="2">
        <v>37.4</v>
      </c>
      <c r="J2739" s="2">
        <v>150</v>
      </c>
      <c r="N2739" t="s">
        <v>25</v>
      </c>
    </row>
    <row r="2740" spans="1:14" customFormat="1" x14ac:dyDescent="0.2">
      <c r="A2740">
        <v>11</v>
      </c>
      <c r="B2740">
        <v>1</v>
      </c>
      <c r="C2740" s="1">
        <v>43403</v>
      </c>
      <c r="D2740" t="s">
        <v>6</v>
      </c>
      <c r="E2740" t="s">
        <v>9</v>
      </c>
      <c r="F2740">
        <v>3</v>
      </c>
      <c r="G2740">
        <v>1</v>
      </c>
      <c r="H2740">
        <v>35.11</v>
      </c>
      <c r="I2740" s="2">
        <v>36.4</v>
      </c>
      <c r="J2740" s="2">
        <v>170</v>
      </c>
      <c r="N2740" t="s">
        <v>25</v>
      </c>
    </row>
    <row r="2741" spans="1:14" customFormat="1" x14ac:dyDescent="0.2">
      <c r="A2741">
        <v>3</v>
      </c>
      <c r="B2741">
        <v>1</v>
      </c>
      <c r="C2741" s="1">
        <v>43403</v>
      </c>
      <c r="D2741" t="s">
        <v>6</v>
      </c>
      <c r="E2741" t="s">
        <v>9</v>
      </c>
      <c r="F2741">
        <v>1</v>
      </c>
      <c r="G2741">
        <v>2</v>
      </c>
      <c r="H2741">
        <v>48</v>
      </c>
      <c r="I2741" s="2">
        <v>36.5</v>
      </c>
      <c r="J2741" s="2">
        <v>159</v>
      </c>
      <c r="N2741" t="s">
        <v>25</v>
      </c>
    </row>
    <row r="2742" spans="1:14" customFormat="1" x14ac:dyDescent="0.2">
      <c r="A2742">
        <v>4</v>
      </c>
      <c r="B2742">
        <v>1</v>
      </c>
      <c r="C2742" s="1">
        <v>43403</v>
      </c>
      <c r="D2742" t="s">
        <v>6</v>
      </c>
      <c r="E2742" t="s">
        <v>9</v>
      </c>
      <c r="F2742">
        <v>1</v>
      </c>
      <c r="G2742">
        <v>3</v>
      </c>
      <c r="H2742">
        <v>41.95</v>
      </c>
      <c r="I2742" s="2">
        <v>36.4</v>
      </c>
      <c r="J2742" s="2">
        <v>195</v>
      </c>
      <c r="N2742" t="s">
        <v>25</v>
      </c>
    </row>
    <row r="2743" spans="1:14" customFormat="1" x14ac:dyDescent="0.2">
      <c r="A2743">
        <v>5</v>
      </c>
      <c r="B2743">
        <v>1</v>
      </c>
      <c r="C2743" s="1">
        <v>43403</v>
      </c>
      <c r="D2743" t="s">
        <v>6</v>
      </c>
      <c r="E2743" t="s">
        <v>9</v>
      </c>
      <c r="F2743">
        <v>1</v>
      </c>
      <c r="G2743">
        <v>4</v>
      </c>
      <c r="H2743">
        <v>40.32</v>
      </c>
      <c r="I2743" s="2">
        <v>36.200000000000003</v>
      </c>
      <c r="J2743" s="2">
        <v>143</v>
      </c>
      <c r="N2743" t="s">
        <v>25</v>
      </c>
    </row>
    <row r="2744" spans="1:14" customFormat="1" x14ac:dyDescent="0.2">
      <c r="A2744">
        <v>12</v>
      </c>
      <c r="B2744">
        <v>1</v>
      </c>
      <c r="C2744" s="1">
        <v>43403</v>
      </c>
      <c r="D2744" t="s">
        <v>6</v>
      </c>
      <c r="E2744" t="s">
        <v>9</v>
      </c>
      <c r="F2744">
        <v>3</v>
      </c>
      <c r="G2744">
        <v>2</v>
      </c>
      <c r="H2744">
        <v>42.75</v>
      </c>
      <c r="I2744" s="2">
        <v>36.200000000000003</v>
      </c>
      <c r="J2744" s="2">
        <v>150</v>
      </c>
      <c r="N2744" t="s">
        <v>25</v>
      </c>
    </row>
    <row r="2745" spans="1:14" customFormat="1" x14ac:dyDescent="0.2">
      <c r="A2745">
        <v>8</v>
      </c>
      <c r="B2745">
        <v>1</v>
      </c>
      <c r="C2745" s="1">
        <v>43403</v>
      </c>
      <c r="D2745" t="s">
        <v>6</v>
      </c>
      <c r="E2745" t="s">
        <v>9</v>
      </c>
      <c r="F2745">
        <v>2</v>
      </c>
      <c r="G2745">
        <v>3</v>
      </c>
      <c r="H2745">
        <v>48.12</v>
      </c>
      <c r="I2745" s="2">
        <v>36.5</v>
      </c>
      <c r="J2745" s="2">
        <v>140</v>
      </c>
      <c r="N2745" t="s">
        <v>25</v>
      </c>
    </row>
    <row r="2746" spans="1:14" customFormat="1" x14ac:dyDescent="0.2">
      <c r="A2746">
        <v>9</v>
      </c>
      <c r="B2746">
        <v>1</v>
      </c>
      <c r="C2746" s="1">
        <v>43403</v>
      </c>
      <c r="D2746" t="s">
        <v>6</v>
      </c>
      <c r="E2746" t="s">
        <v>9</v>
      </c>
      <c r="F2746">
        <v>2</v>
      </c>
      <c r="G2746">
        <v>4</v>
      </c>
      <c r="H2746">
        <v>44.43</v>
      </c>
      <c r="I2746" s="2">
        <v>36</v>
      </c>
      <c r="J2746" s="2">
        <v>161</v>
      </c>
      <c r="N2746" t="s">
        <v>25</v>
      </c>
    </row>
    <row r="2747" spans="1:14" customFormat="1" x14ac:dyDescent="0.2">
      <c r="A2747">
        <v>10</v>
      </c>
      <c r="B2747">
        <v>1</v>
      </c>
      <c r="C2747" s="1">
        <v>43403</v>
      </c>
      <c r="D2747" t="s">
        <v>6</v>
      </c>
      <c r="E2747" t="s">
        <v>9</v>
      </c>
      <c r="F2747">
        <v>2</v>
      </c>
      <c r="G2747">
        <v>5</v>
      </c>
      <c r="H2747">
        <v>40.450000000000003</v>
      </c>
      <c r="I2747" s="2">
        <v>36.299999999999997</v>
      </c>
      <c r="J2747" s="2">
        <v>173</v>
      </c>
      <c r="N2747" t="s">
        <v>25</v>
      </c>
    </row>
    <row r="2748" spans="1:14" customFormat="1" x14ac:dyDescent="0.2">
      <c r="A2748">
        <v>17</v>
      </c>
      <c r="B2748">
        <v>1</v>
      </c>
      <c r="C2748" s="1">
        <v>43403</v>
      </c>
      <c r="D2748" t="s">
        <v>6</v>
      </c>
      <c r="E2748" t="s">
        <v>8</v>
      </c>
      <c r="F2748">
        <v>1</v>
      </c>
      <c r="G2748">
        <v>2</v>
      </c>
      <c r="H2748">
        <v>31</v>
      </c>
      <c r="I2748" s="2">
        <v>36.1</v>
      </c>
      <c r="J2748" s="2">
        <v>149</v>
      </c>
      <c r="N2748" t="s">
        <v>25</v>
      </c>
    </row>
    <row r="2749" spans="1:14" customFormat="1" x14ac:dyDescent="0.2">
      <c r="A2749">
        <v>18</v>
      </c>
      <c r="B2749">
        <v>1</v>
      </c>
      <c r="C2749" s="1">
        <v>43403</v>
      </c>
      <c r="D2749" t="s">
        <v>6</v>
      </c>
      <c r="E2749" t="s">
        <v>8</v>
      </c>
      <c r="F2749">
        <v>1</v>
      </c>
      <c r="G2749">
        <v>3</v>
      </c>
      <c r="H2749">
        <v>31</v>
      </c>
      <c r="I2749" s="2">
        <v>36</v>
      </c>
      <c r="J2749" s="2">
        <v>124</v>
      </c>
      <c r="N2749" t="s">
        <v>25</v>
      </c>
    </row>
    <row r="2750" spans="1:14" customFormat="1" x14ac:dyDescent="0.2">
      <c r="A2750">
        <v>24</v>
      </c>
      <c r="B2750">
        <v>1</v>
      </c>
      <c r="C2750" s="1">
        <v>43403</v>
      </c>
      <c r="D2750" t="s">
        <v>6</v>
      </c>
      <c r="E2750" t="s">
        <v>8</v>
      </c>
      <c r="F2750">
        <v>3</v>
      </c>
      <c r="G2750">
        <v>1</v>
      </c>
      <c r="H2750">
        <v>26.04</v>
      </c>
      <c r="I2750" s="2">
        <v>35.299999999999997</v>
      </c>
      <c r="J2750" s="2">
        <v>132</v>
      </c>
      <c r="N2750" t="s">
        <v>25</v>
      </c>
    </row>
    <row r="2751" spans="1:14" customFormat="1" x14ac:dyDescent="0.2">
      <c r="A2751">
        <v>25</v>
      </c>
      <c r="B2751">
        <v>1</v>
      </c>
      <c r="C2751" s="1">
        <v>43403</v>
      </c>
      <c r="D2751" t="s">
        <v>6</v>
      </c>
      <c r="E2751" t="s">
        <v>8</v>
      </c>
      <c r="F2751">
        <v>3</v>
      </c>
      <c r="G2751">
        <v>2</v>
      </c>
      <c r="H2751">
        <v>31.85</v>
      </c>
      <c r="I2751" s="2">
        <v>35.5</v>
      </c>
      <c r="J2751" s="2">
        <v>161</v>
      </c>
      <c r="N2751" t="s">
        <v>25</v>
      </c>
    </row>
    <row r="2752" spans="1:14" customFormat="1" x14ac:dyDescent="0.2">
      <c r="A2752">
        <v>22</v>
      </c>
      <c r="B2752">
        <v>1</v>
      </c>
      <c r="C2752" s="1">
        <v>43403</v>
      </c>
      <c r="D2752" t="s">
        <v>6</v>
      </c>
      <c r="E2752" t="s">
        <v>8</v>
      </c>
      <c r="F2752">
        <v>2</v>
      </c>
      <c r="G2752">
        <v>3</v>
      </c>
      <c r="H2752">
        <v>26.1</v>
      </c>
      <c r="I2752" s="2">
        <v>36</v>
      </c>
      <c r="J2752" s="2">
        <v>138</v>
      </c>
      <c r="N2752" t="s">
        <v>25</v>
      </c>
    </row>
    <row r="2753" spans="1:14" customFormat="1" x14ac:dyDescent="0.2">
      <c r="A2753">
        <v>27</v>
      </c>
      <c r="B2753">
        <v>1</v>
      </c>
      <c r="C2753" s="1">
        <v>43403</v>
      </c>
      <c r="D2753" t="s">
        <v>6</v>
      </c>
      <c r="E2753" t="s">
        <v>8</v>
      </c>
      <c r="F2753">
        <v>3</v>
      </c>
      <c r="G2753">
        <v>4</v>
      </c>
      <c r="H2753">
        <v>26.77</v>
      </c>
      <c r="I2753" s="2">
        <v>36</v>
      </c>
      <c r="J2753" s="2">
        <v>144</v>
      </c>
      <c r="N2753" t="s">
        <v>25</v>
      </c>
    </row>
    <row r="2754" spans="1:14" customFormat="1" x14ac:dyDescent="0.2">
      <c r="A2754">
        <v>1</v>
      </c>
      <c r="B2754">
        <v>2</v>
      </c>
      <c r="C2754" s="1">
        <v>43403</v>
      </c>
      <c r="D2754" t="s">
        <v>6</v>
      </c>
      <c r="E2754" t="s">
        <v>9</v>
      </c>
      <c r="F2754">
        <v>2</v>
      </c>
      <c r="G2754">
        <v>2</v>
      </c>
      <c r="H2754">
        <v>25</v>
      </c>
      <c r="I2754" s="2">
        <v>36.1</v>
      </c>
      <c r="J2754" s="2">
        <v>149</v>
      </c>
      <c r="N2754" t="s">
        <v>25</v>
      </c>
    </row>
    <row r="2755" spans="1:14" customFormat="1" x14ac:dyDescent="0.2">
      <c r="A2755">
        <v>2</v>
      </c>
      <c r="B2755">
        <v>2</v>
      </c>
      <c r="C2755" s="1">
        <v>43403</v>
      </c>
      <c r="D2755" t="s">
        <v>6</v>
      </c>
      <c r="E2755" t="s">
        <v>9</v>
      </c>
      <c r="F2755">
        <v>1</v>
      </c>
      <c r="G2755">
        <v>3</v>
      </c>
      <c r="H2755">
        <v>25</v>
      </c>
      <c r="I2755" s="2">
        <v>36.6</v>
      </c>
      <c r="J2755" s="2">
        <v>154</v>
      </c>
      <c r="N2755" t="s">
        <v>25</v>
      </c>
    </row>
    <row r="2756" spans="1:14" customFormat="1" x14ac:dyDescent="0.2">
      <c r="A2756">
        <v>3</v>
      </c>
      <c r="B2756">
        <v>2</v>
      </c>
      <c r="C2756" s="1">
        <v>43403</v>
      </c>
      <c r="D2756" t="s">
        <v>6</v>
      </c>
      <c r="E2756" t="s">
        <v>9</v>
      </c>
      <c r="F2756">
        <v>1</v>
      </c>
      <c r="G2756">
        <v>4</v>
      </c>
      <c r="H2756">
        <v>33</v>
      </c>
      <c r="I2756" s="2">
        <v>37</v>
      </c>
      <c r="J2756" s="2">
        <v>150</v>
      </c>
      <c r="N2756" t="s">
        <v>25</v>
      </c>
    </row>
    <row r="2757" spans="1:14" customFormat="1" x14ac:dyDescent="0.2">
      <c r="A2757">
        <v>4</v>
      </c>
      <c r="B2757">
        <v>2</v>
      </c>
      <c r="C2757" s="1">
        <v>43403</v>
      </c>
      <c r="D2757" t="s">
        <v>6</v>
      </c>
      <c r="E2757" t="s">
        <v>9</v>
      </c>
      <c r="F2757">
        <v>1</v>
      </c>
      <c r="G2757">
        <v>5</v>
      </c>
      <c r="H2757">
        <v>24</v>
      </c>
      <c r="I2757" s="2">
        <v>37</v>
      </c>
      <c r="J2757" s="2">
        <v>156</v>
      </c>
      <c r="N2757" t="s">
        <v>25</v>
      </c>
    </row>
    <row r="2758" spans="1:14" customFormat="1" x14ac:dyDescent="0.2">
      <c r="A2758">
        <v>5</v>
      </c>
      <c r="B2758">
        <v>2</v>
      </c>
      <c r="C2758" s="1">
        <v>43403</v>
      </c>
      <c r="D2758" t="s">
        <v>6</v>
      </c>
      <c r="E2758" t="s">
        <v>9</v>
      </c>
      <c r="F2758">
        <v>3</v>
      </c>
      <c r="G2758">
        <v>1</v>
      </c>
      <c r="H2758">
        <v>38.58</v>
      </c>
      <c r="I2758" s="2">
        <v>36.299999999999997</v>
      </c>
      <c r="J2758" s="2">
        <v>180</v>
      </c>
      <c r="N2758" t="s">
        <v>25</v>
      </c>
    </row>
    <row r="2759" spans="1:14" customFormat="1" x14ac:dyDescent="0.2">
      <c r="A2759">
        <v>6</v>
      </c>
      <c r="B2759">
        <v>2</v>
      </c>
      <c r="C2759" s="1">
        <v>43403</v>
      </c>
      <c r="D2759" t="s">
        <v>6</v>
      </c>
      <c r="E2759" t="s">
        <v>9</v>
      </c>
      <c r="F2759">
        <v>3</v>
      </c>
      <c r="G2759">
        <v>2</v>
      </c>
      <c r="H2759">
        <v>38.26</v>
      </c>
      <c r="I2759" s="2">
        <v>36.6</v>
      </c>
      <c r="J2759" s="2">
        <v>203</v>
      </c>
      <c r="N2759" t="s">
        <v>25</v>
      </c>
    </row>
    <row r="2760" spans="1:14" customFormat="1" x14ac:dyDescent="0.2">
      <c r="A2760">
        <v>7</v>
      </c>
      <c r="B2760">
        <v>2</v>
      </c>
      <c r="C2760" s="1">
        <v>43403</v>
      </c>
      <c r="D2760" t="s">
        <v>6</v>
      </c>
      <c r="E2760" t="s">
        <v>9</v>
      </c>
      <c r="F2760">
        <v>3</v>
      </c>
      <c r="G2760">
        <v>3</v>
      </c>
      <c r="H2760">
        <v>42.8</v>
      </c>
      <c r="I2760" s="2">
        <v>36.700000000000003</v>
      </c>
      <c r="J2760" s="2">
        <v>181</v>
      </c>
      <c r="N2760" t="s">
        <v>25</v>
      </c>
    </row>
    <row r="2761" spans="1:14" customFormat="1" x14ac:dyDescent="0.2">
      <c r="A2761">
        <v>8</v>
      </c>
      <c r="B2761">
        <v>2</v>
      </c>
      <c r="C2761" s="1">
        <v>43403</v>
      </c>
      <c r="D2761" t="s">
        <v>6</v>
      </c>
      <c r="E2761" t="s">
        <v>9</v>
      </c>
      <c r="F2761">
        <v>2</v>
      </c>
      <c r="G2761">
        <v>4</v>
      </c>
      <c r="H2761">
        <v>35.01</v>
      </c>
      <c r="I2761" s="2">
        <v>36.1</v>
      </c>
      <c r="J2761" s="2">
        <v>154</v>
      </c>
      <c r="N2761" t="s">
        <v>25</v>
      </c>
    </row>
    <row r="2762" spans="1:14" customFormat="1" x14ac:dyDescent="0.2">
      <c r="A2762">
        <v>9</v>
      </c>
      <c r="B2762">
        <v>2</v>
      </c>
      <c r="C2762" s="1">
        <v>43403</v>
      </c>
      <c r="D2762" t="s">
        <v>6</v>
      </c>
      <c r="E2762" t="s">
        <v>9</v>
      </c>
      <c r="F2762">
        <v>3</v>
      </c>
      <c r="G2762">
        <v>5</v>
      </c>
      <c r="H2762">
        <v>37.53</v>
      </c>
      <c r="I2762" s="2">
        <v>36.299999999999997</v>
      </c>
      <c r="J2762" s="2">
        <v>179</v>
      </c>
      <c r="N2762" t="s">
        <v>25</v>
      </c>
    </row>
    <row r="2763" spans="1:14" customFormat="1" x14ac:dyDescent="0.2">
      <c r="A2763">
        <v>10</v>
      </c>
      <c r="B2763">
        <v>2</v>
      </c>
      <c r="C2763" s="1">
        <v>43403</v>
      </c>
      <c r="D2763" t="s">
        <v>6</v>
      </c>
      <c r="E2763" t="s">
        <v>9</v>
      </c>
      <c r="F2763">
        <v>4</v>
      </c>
      <c r="G2763">
        <v>1</v>
      </c>
      <c r="H2763">
        <v>43.48</v>
      </c>
      <c r="I2763" s="2">
        <v>36.1</v>
      </c>
      <c r="J2763" s="2">
        <v>137</v>
      </c>
      <c r="N2763" t="s">
        <v>25</v>
      </c>
    </row>
    <row r="2764" spans="1:14" customFormat="1" x14ac:dyDescent="0.2">
      <c r="A2764">
        <v>11</v>
      </c>
      <c r="B2764">
        <v>2</v>
      </c>
      <c r="C2764" s="1">
        <v>43403</v>
      </c>
      <c r="D2764" t="s">
        <v>6</v>
      </c>
      <c r="E2764" t="s">
        <v>9</v>
      </c>
      <c r="F2764">
        <v>4</v>
      </c>
      <c r="G2764">
        <v>2</v>
      </c>
      <c r="H2764">
        <v>40.450000000000003</v>
      </c>
      <c r="I2764" s="2">
        <v>36.799999999999997</v>
      </c>
      <c r="J2764" s="2">
        <v>164</v>
      </c>
      <c r="N2764" t="s">
        <v>25</v>
      </c>
    </row>
    <row r="2765" spans="1:14" customFormat="1" x14ac:dyDescent="0.2">
      <c r="A2765">
        <v>12</v>
      </c>
      <c r="B2765">
        <v>2</v>
      </c>
      <c r="C2765" s="1">
        <v>43403</v>
      </c>
      <c r="D2765" t="s">
        <v>6</v>
      </c>
      <c r="E2765" t="s">
        <v>9</v>
      </c>
      <c r="F2765">
        <v>4</v>
      </c>
      <c r="G2765">
        <v>3</v>
      </c>
      <c r="H2765">
        <v>31.08</v>
      </c>
      <c r="I2765" s="2">
        <v>36.700000000000003</v>
      </c>
      <c r="J2765" s="2">
        <v>154</v>
      </c>
      <c r="N2765" t="s">
        <v>25</v>
      </c>
    </row>
    <row r="2766" spans="1:14" customFormat="1" x14ac:dyDescent="0.2">
      <c r="A2766">
        <v>13</v>
      </c>
      <c r="B2766">
        <v>2</v>
      </c>
      <c r="C2766" s="1">
        <v>43403</v>
      </c>
      <c r="D2766" t="s">
        <v>6</v>
      </c>
      <c r="E2766" t="s">
        <v>9</v>
      </c>
      <c r="F2766">
        <v>4</v>
      </c>
      <c r="G2766">
        <v>4</v>
      </c>
      <c r="H2766">
        <v>36.880000000000003</v>
      </c>
      <c r="I2766" s="2">
        <v>36.700000000000003</v>
      </c>
      <c r="J2766" s="2">
        <v>159</v>
      </c>
      <c r="N2766" t="s">
        <v>25</v>
      </c>
    </row>
    <row r="2767" spans="1:14" customFormat="1" x14ac:dyDescent="0.2">
      <c r="A2767">
        <v>14</v>
      </c>
      <c r="B2767">
        <v>2</v>
      </c>
      <c r="C2767" s="1">
        <v>43403</v>
      </c>
      <c r="D2767" t="s">
        <v>6</v>
      </c>
      <c r="E2767" t="s">
        <v>9</v>
      </c>
      <c r="F2767">
        <v>2</v>
      </c>
      <c r="G2767">
        <v>5</v>
      </c>
      <c r="H2767">
        <v>30.23</v>
      </c>
      <c r="I2767" s="2">
        <v>36.6</v>
      </c>
      <c r="J2767" s="2">
        <v>163</v>
      </c>
      <c r="N2767" t="s">
        <v>25</v>
      </c>
    </row>
    <row r="2768" spans="1:14" customFormat="1" x14ac:dyDescent="0.2">
      <c r="A2768">
        <v>15</v>
      </c>
      <c r="B2768">
        <v>2</v>
      </c>
      <c r="C2768" s="1">
        <v>43403</v>
      </c>
      <c r="D2768" t="s">
        <v>6</v>
      </c>
      <c r="E2768" t="s">
        <v>8</v>
      </c>
      <c r="F2768">
        <v>2</v>
      </c>
      <c r="G2768">
        <v>1</v>
      </c>
      <c r="H2768">
        <v>21.94</v>
      </c>
      <c r="I2768" s="2">
        <v>36.1</v>
      </c>
      <c r="J2768" s="2">
        <v>132</v>
      </c>
      <c r="N2768" t="s">
        <v>25</v>
      </c>
    </row>
    <row r="2769" spans="1:14" customFormat="1" x14ac:dyDescent="0.2">
      <c r="A2769">
        <v>16</v>
      </c>
      <c r="B2769">
        <v>2</v>
      </c>
      <c r="C2769" s="1">
        <v>43403</v>
      </c>
      <c r="D2769" t="s">
        <v>6</v>
      </c>
      <c r="E2769" t="s">
        <v>8</v>
      </c>
      <c r="F2769">
        <v>2</v>
      </c>
      <c r="G2769">
        <v>2</v>
      </c>
      <c r="H2769">
        <v>23.98</v>
      </c>
      <c r="I2769" s="2">
        <v>36.200000000000003</v>
      </c>
      <c r="J2769" s="2">
        <v>150</v>
      </c>
      <c r="N2769" t="s">
        <v>25</v>
      </c>
    </row>
    <row r="2770" spans="1:14" customFormat="1" x14ac:dyDescent="0.2">
      <c r="A2770">
        <v>17</v>
      </c>
      <c r="B2770">
        <v>2</v>
      </c>
      <c r="C2770" s="1">
        <v>43403</v>
      </c>
      <c r="D2770" t="s">
        <v>6</v>
      </c>
      <c r="E2770" t="s">
        <v>8</v>
      </c>
      <c r="F2770">
        <v>1</v>
      </c>
      <c r="G2770">
        <v>3</v>
      </c>
      <c r="H2770">
        <v>27.75</v>
      </c>
      <c r="I2770" s="2">
        <v>36.700000000000003</v>
      </c>
      <c r="J2770" s="2">
        <v>150</v>
      </c>
      <c r="N2770" t="s">
        <v>25</v>
      </c>
    </row>
    <row r="2771" spans="1:14" customFormat="1" x14ac:dyDescent="0.2">
      <c r="A2771">
        <v>18</v>
      </c>
      <c r="B2771">
        <v>2</v>
      </c>
      <c r="C2771" s="1">
        <v>43403</v>
      </c>
      <c r="D2771" t="s">
        <v>6</v>
      </c>
      <c r="E2771" t="s">
        <v>8</v>
      </c>
      <c r="F2771">
        <v>1</v>
      </c>
      <c r="G2771">
        <v>4</v>
      </c>
      <c r="H2771">
        <v>22.82</v>
      </c>
      <c r="I2771" s="2">
        <v>37</v>
      </c>
      <c r="J2771" s="2">
        <v>137</v>
      </c>
      <c r="N2771" t="s">
        <v>25</v>
      </c>
    </row>
    <row r="2772" spans="1:14" customFormat="1" x14ac:dyDescent="0.2">
      <c r="A2772">
        <v>19</v>
      </c>
      <c r="B2772">
        <v>2</v>
      </c>
      <c r="C2772" s="1">
        <v>43403</v>
      </c>
      <c r="D2772" t="s">
        <v>6</v>
      </c>
      <c r="E2772" t="s">
        <v>8</v>
      </c>
      <c r="F2772">
        <v>1</v>
      </c>
      <c r="G2772">
        <v>5</v>
      </c>
      <c r="H2772">
        <v>25</v>
      </c>
      <c r="I2772" s="2">
        <v>36</v>
      </c>
      <c r="J2772" s="2">
        <v>135</v>
      </c>
      <c r="N2772" t="s">
        <v>25</v>
      </c>
    </row>
    <row r="2773" spans="1:14" customFormat="1" x14ac:dyDescent="0.2">
      <c r="A2773">
        <v>20</v>
      </c>
      <c r="B2773">
        <v>2</v>
      </c>
      <c r="C2773" s="1">
        <v>43403</v>
      </c>
      <c r="D2773" t="s">
        <v>6</v>
      </c>
      <c r="E2773" t="s">
        <v>8</v>
      </c>
      <c r="F2773">
        <v>3</v>
      </c>
      <c r="G2773">
        <v>2</v>
      </c>
      <c r="H2773">
        <v>32.58</v>
      </c>
      <c r="I2773" s="2">
        <v>35.9</v>
      </c>
      <c r="J2773" s="2">
        <v>155</v>
      </c>
      <c r="N2773" t="s">
        <v>25</v>
      </c>
    </row>
    <row r="2774" spans="1:14" customFormat="1" x14ac:dyDescent="0.2">
      <c r="A2774">
        <v>21</v>
      </c>
      <c r="B2774">
        <v>2</v>
      </c>
      <c r="C2774" s="1">
        <v>43403</v>
      </c>
      <c r="D2774" t="s">
        <v>6</v>
      </c>
      <c r="E2774" t="s">
        <v>8</v>
      </c>
      <c r="F2774">
        <v>3</v>
      </c>
      <c r="G2774">
        <v>3</v>
      </c>
      <c r="H2774">
        <v>29.33</v>
      </c>
      <c r="I2774" s="2">
        <v>36.700000000000003</v>
      </c>
      <c r="J2774" s="2">
        <v>168</v>
      </c>
      <c r="N2774" t="s">
        <v>25</v>
      </c>
    </row>
    <row r="2775" spans="1:14" customFormat="1" x14ac:dyDescent="0.2">
      <c r="A2775">
        <v>22</v>
      </c>
      <c r="B2775">
        <v>2</v>
      </c>
      <c r="C2775" s="1">
        <v>43403</v>
      </c>
      <c r="D2775" t="s">
        <v>6</v>
      </c>
      <c r="E2775" t="s">
        <v>8</v>
      </c>
      <c r="F2775">
        <v>3</v>
      </c>
      <c r="G2775">
        <v>4</v>
      </c>
      <c r="H2775">
        <v>27.21</v>
      </c>
      <c r="I2775" s="2">
        <v>35.9</v>
      </c>
      <c r="J2775" s="2">
        <v>121</v>
      </c>
      <c r="N2775" t="s">
        <v>25</v>
      </c>
    </row>
    <row r="2776" spans="1:14" customFormat="1" x14ac:dyDescent="0.2">
      <c r="A2776">
        <v>23</v>
      </c>
      <c r="B2776">
        <v>2</v>
      </c>
      <c r="C2776" s="1">
        <v>43403</v>
      </c>
      <c r="D2776" t="s">
        <v>6</v>
      </c>
      <c r="E2776" t="s">
        <v>8</v>
      </c>
      <c r="F2776">
        <v>2</v>
      </c>
      <c r="G2776">
        <v>5</v>
      </c>
      <c r="H2776">
        <v>24.62</v>
      </c>
      <c r="I2776" s="2">
        <v>36.200000000000003</v>
      </c>
      <c r="J2776" s="2">
        <v>106</v>
      </c>
      <c r="N2776" t="s">
        <v>25</v>
      </c>
    </row>
    <row r="2777" spans="1:14" customFormat="1" x14ac:dyDescent="0.2">
      <c r="A2777">
        <v>7</v>
      </c>
      <c r="B2777">
        <v>3</v>
      </c>
      <c r="C2777" s="1">
        <v>43403</v>
      </c>
      <c r="D2777" t="s">
        <v>6</v>
      </c>
      <c r="E2777" t="s">
        <v>9</v>
      </c>
      <c r="F2777">
        <v>2</v>
      </c>
      <c r="G2777">
        <v>2</v>
      </c>
      <c r="H2777">
        <v>26</v>
      </c>
      <c r="I2777" s="2">
        <v>35.799999999999997</v>
      </c>
      <c r="J2777" s="2">
        <v>129</v>
      </c>
      <c r="N2777" t="s">
        <v>25</v>
      </c>
    </row>
    <row r="2778" spans="1:14" customFormat="1" x14ac:dyDescent="0.2">
      <c r="A2778">
        <v>3</v>
      </c>
      <c r="B2778">
        <v>3</v>
      </c>
      <c r="C2778" s="1">
        <v>43403</v>
      </c>
      <c r="D2778" t="s">
        <v>6</v>
      </c>
      <c r="E2778" t="s">
        <v>9</v>
      </c>
      <c r="F2778">
        <v>1</v>
      </c>
      <c r="G2778">
        <v>3</v>
      </c>
      <c r="H2778">
        <v>29</v>
      </c>
      <c r="I2778" s="2">
        <v>36.1</v>
      </c>
      <c r="J2778" s="2">
        <v>114</v>
      </c>
      <c r="N2778" t="s">
        <v>25</v>
      </c>
    </row>
    <row r="2779" spans="1:14" customFormat="1" x14ac:dyDescent="0.2">
      <c r="A2779">
        <v>9</v>
      </c>
      <c r="B2779">
        <v>3</v>
      </c>
      <c r="C2779" s="1">
        <v>43403</v>
      </c>
      <c r="D2779" t="s">
        <v>6</v>
      </c>
      <c r="E2779" t="s">
        <v>9</v>
      </c>
      <c r="F2779">
        <v>2</v>
      </c>
      <c r="G2779">
        <v>4</v>
      </c>
      <c r="H2779">
        <v>39</v>
      </c>
      <c r="I2779" s="2">
        <v>36.1</v>
      </c>
      <c r="J2779" s="2">
        <v>134</v>
      </c>
      <c r="N2779" t="s">
        <v>25</v>
      </c>
    </row>
    <row r="2780" spans="1:14" customFormat="1" x14ac:dyDescent="0.2">
      <c r="A2780">
        <v>10</v>
      </c>
      <c r="B2780">
        <v>3</v>
      </c>
      <c r="C2780" s="1">
        <v>43403</v>
      </c>
      <c r="D2780" t="s">
        <v>6</v>
      </c>
      <c r="E2780" t="s">
        <v>9</v>
      </c>
      <c r="F2780">
        <v>2</v>
      </c>
      <c r="G2780">
        <v>5</v>
      </c>
      <c r="H2780">
        <v>42</v>
      </c>
      <c r="I2780" s="2">
        <v>36.4</v>
      </c>
      <c r="J2780" s="2">
        <v>112</v>
      </c>
      <c r="N2780" t="s">
        <v>25</v>
      </c>
    </row>
    <row r="2781" spans="1:14" customFormat="1" x14ac:dyDescent="0.2">
      <c r="A2781">
        <v>11</v>
      </c>
      <c r="B2781">
        <v>3</v>
      </c>
      <c r="C2781" s="1">
        <v>43403</v>
      </c>
      <c r="D2781" t="s">
        <v>6</v>
      </c>
      <c r="E2781" t="s">
        <v>9</v>
      </c>
      <c r="F2781">
        <v>3</v>
      </c>
      <c r="G2781">
        <v>1</v>
      </c>
      <c r="H2781">
        <v>38.9</v>
      </c>
      <c r="I2781" s="2">
        <v>36.700000000000003</v>
      </c>
      <c r="J2781" s="2">
        <v>155</v>
      </c>
      <c r="N2781" t="s">
        <v>25</v>
      </c>
    </row>
    <row r="2782" spans="1:14" customFormat="1" x14ac:dyDescent="0.2">
      <c r="A2782">
        <v>12</v>
      </c>
      <c r="B2782">
        <v>3</v>
      </c>
      <c r="C2782" s="1">
        <v>43403</v>
      </c>
      <c r="D2782" t="s">
        <v>6</v>
      </c>
      <c r="E2782" t="s">
        <v>9</v>
      </c>
      <c r="F2782">
        <v>3</v>
      </c>
      <c r="G2782">
        <v>2</v>
      </c>
      <c r="H2782">
        <v>36.54</v>
      </c>
      <c r="I2782" s="2">
        <v>36.299999999999997</v>
      </c>
      <c r="J2782" s="2">
        <v>173</v>
      </c>
      <c r="N2782" t="s">
        <v>25</v>
      </c>
    </row>
    <row r="2783" spans="1:14" customFormat="1" x14ac:dyDescent="0.2">
      <c r="A2783">
        <v>13</v>
      </c>
      <c r="B2783">
        <v>3</v>
      </c>
      <c r="C2783" s="1">
        <v>43403</v>
      </c>
      <c r="D2783" t="s">
        <v>6</v>
      </c>
      <c r="E2783" t="s">
        <v>9</v>
      </c>
      <c r="F2783">
        <v>3</v>
      </c>
      <c r="G2783">
        <v>3</v>
      </c>
      <c r="H2783">
        <v>39.880000000000003</v>
      </c>
      <c r="I2783" s="2">
        <v>36.1</v>
      </c>
      <c r="J2783" s="2">
        <v>132</v>
      </c>
      <c r="N2783" t="s">
        <v>25</v>
      </c>
    </row>
    <row r="2784" spans="1:14" customFormat="1" x14ac:dyDescent="0.2">
      <c r="A2784">
        <v>4</v>
      </c>
      <c r="B2784">
        <v>3</v>
      </c>
      <c r="C2784" s="1">
        <v>43403</v>
      </c>
      <c r="D2784" t="s">
        <v>6</v>
      </c>
      <c r="E2784" t="s">
        <v>9</v>
      </c>
      <c r="F2784">
        <v>1</v>
      </c>
      <c r="G2784">
        <v>4</v>
      </c>
      <c r="H2784">
        <v>42.54</v>
      </c>
      <c r="I2784" s="2">
        <v>36.6</v>
      </c>
      <c r="J2784" s="2">
        <v>174</v>
      </c>
      <c r="N2784" t="s">
        <v>25</v>
      </c>
    </row>
    <row r="2785" spans="1:14" customFormat="1" x14ac:dyDescent="0.2">
      <c r="A2785">
        <v>15</v>
      </c>
      <c r="B2785">
        <v>3</v>
      </c>
      <c r="C2785" s="1">
        <v>43403</v>
      </c>
      <c r="D2785" t="s">
        <v>6</v>
      </c>
      <c r="E2785" t="s">
        <v>9</v>
      </c>
      <c r="F2785">
        <v>3</v>
      </c>
      <c r="G2785">
        <v>5</v>
      </c>
      <c r="H2785">
        <v>41.64</v>
      </c>
      <c r="I2785" s="2">
        <v>36.299999999999997</v>
      </c>
      <c r="J2785" s="2">
        <v>175</v>
      </c>
      <c r="N2785" t="s">
        <v>25</v>
      </c>
    </row>
    <row r="2786" spans="1:14" customFormat="1" x14ac:dyDescent="0.2">
      <c r="A2786">
        <v>16</v>
      </c>
      <c r="B2786">
        <v>3</v>
      </c>
      <c r="C2786" s="1">
        <v>43403</v>
      </c>
      <c r="D2786" t="s">
        <v>6</v>
      </c>
      <c r="E2786" t="s">
        <v>9</v>
      </c>
      <c r="F2786">
        <v>4</v>
      </c>
      <c r="G2786">
        <v>1</v>
      </c>
      <c r="H2786">
        <v>32.909999999999997</v>
      </c>
      <c r="I2786" s="2">
        <v>36.200000000000003</v>
      </c>
      <c r="J2786" s="2">
        <v>131</v>
      </c>
      <c r="N2786" t="s">
        <v>25</v>
      </c>
    </row>
    <row r="2787" spans="1:14" customFormat="1" x14ac:dyDescent="0.2">
      <c r="A2787">
        <v>17</v>
      </c>
      <c r="B2787">
        <v>3</v>
      </c>
      <c r="C2787" s="1">
        <v>43403</v>
      </c>
      <c r="D2787" t="s">
        <v>6</v>
      </c>
      <c r="E2787" t="s">
        <v>9</v>
      </c>
      <c r="F2787">
        <v>4</v>
      </c>
      <c r="G2787">
        <v>2</v>
      </c>
      <c r="H2787">
        <v>40.6</v>
      </c>
      <c r="I2787" s="2">
        <v>36.5</v>
      </c>
      <c r="J2787" s="2">
        <v>138</v>
      </c>
      <c r="N2787" t="s">
        <v>25</v>
      </c>
    </row>
    <row r="2788" spans="1:14" customFormat="1" x14ac:dyDescent="0.2">
      <c r="A2788">
        <v>18</v>
      </c>
      <c r="B2788">
        <v>3</v>
      </c>
      <c r="C2788" s="1">
        <v>43403</v>
      </c>
      <c r="D2788" t="s">
        <v>6</v>
      </c>
      <c r="E2788" t="s">
        <v>9</v>
      </c>
      <c r="F2788">
        <v>4</v>
      </c>
      <c r="G2788">
        <v>3</v>
      </c>
      <c r="H2788">
        <v>36.369999999999997</v>
      </c>
      <c r="I2788" s="2">
        <v>36.200000000000003</v>
      </c>
      <c r="J2788" s="2">
        <v>166</v>
      </c>
      <c r="N2788" t="s">
        <v>25</v>
      </c>
    </row>
    <row r="2789" spans="1:14" customFormat="1" x14ac:dyDescent="0.2">
      <c r="A2789">
        <v>19</v>
      </c>
      <c r="B2789">
        <v>3</v>
      </c>
      <c r="C2789" s="1">
        <v>43403</v>
      </c>
      <c r="D2789" t="s">
        <v>6</v>
      </c>
      <c r="E2789" t="s">
        <v>9</v>
      </c>
      <c r="F2789">
        <v>4</v>
      </c>
      <c r="G2789">
        <v>4</v>
      </c>
      <c r="H2789">
        <v>32.53</v>
      </c>
      <c r="I2789" s="2">
        <v>36.6</v>
      </c>
      <c r="J2789" s="2">
        <v>181</v>
      </c>
      <c r="N2789" t="s">
        <v>25</v>
      </c>
    </row>
    <row r="2790" spans="1:14" customFormat="1" x14ac:dyDescent="0.2">
      <c r="A2790">
        <v>5</v>
      </c>
      <c r="B2790">
        <v>3</v>
      </c>
      <c r="C2790" s="1">
        <v>43403</v>
      </c>
      <c r="D2790" t="s">
        <v>6</v>
      </c>
      <c r="E2790" t="s">
        <v>9</v>
      </c>
      <c r="F2790">
        <v>1</v>
      </c>
      <c r="G2790">
        <v>5</v>
      </c>
      <c r="H2790">
        <v>37.58</v>
      </c>
      <c r="I2790" s="2">
        <v>36.299999999999997</v>
      </c>
      <c r="J2790" s="2">
        <v>153</v>
      </c>
      <c r="N2790" t="s">
        <v>25</v>
      </c>
    </row>
    <row r="2791" spans="1:14" customFormat="1" x14ac:dyDescent="0.2">
      <c r="A2791">
        <v>26</v>
      </c>
      <c r="B2791">
        <v>3</v>
      </c>
      <c r="C2791" s="1">
        <v>43403</v>
      </c>
      <c r="D2791" t="s">
        <v>6</v>
      </c>
      <c r="E2791" t="s">
        <v>8</v>
      </c>
      <c r="F2791">
        <v>2</v>
      </c>
      <c r="G2791">
        <v>1</v>
      </c>
      <c r="H2791">
        <v>25.38</v>
      </c>
      <c r="I2791" s="2">
        <v>36.200000000000003</v>
      </c>
      <c r="J2791" s="2">
        <v>159</v>
      </c>
      <c r="N2791" t="s">
        <v>25</v>
      </c>
    </row>
    <row r="2792" spans="1:14" customFormat="1" x14ac:dyDescent="0.2">
      <c r="A2792">
        <v>27</v>
      </c>
      <c r="B2792">
        <v>3</v>
      </c>
      <c r="C2792" s="1">
        <v>43403</v>
      </c>
      <c r="D2792" t="s">
        <v>6</v>
      </c>
      <c r="E2792" t="s">
        <v>8</v>
      </c>
      <c r="F2792">
        <v>2</v>
      </c>
      <c r="G2792">
        <v>2</v>
      </c>
      <c r="H2792">
        <v>29.4</v>
      </c>
      <c r="I2792" s="2">
        <v>35.9</v>
      </c>
      <c r="J2792" s="2">
        <v>127</v>
      </c>
      <c r="N2792" t="s">
        <v>25</v>
      </c>
    </row>
    <row r="2793" spans="1:14" customFormat="1" x14ac:dyDescent="0.2">
      <c r="A2793">
        <v>23</v>
      </c>
      <c r="B2793">
        <v>3</v>
      </c>
      <c r="C2793" s="1">
        <v>43403</v>
      </c>
      <c r="D2793" t="s">
        <v>6</v>
      </c>
      <c r="E2793" t="s">
        <v>8</v>
      </c>
      <c r="F2793">
        <v>1</v>
      </c>
      <c r="G2793">
        <v>3</v>
      </c>
      <c r="H2793">
        <v>27.18</v>
      </c>
      <c r="I2793" s="2">
        <v>36.200000000000003</v>
      </c>
      <c r="J2793" s="2">
        <v>148</v>
      </c>
      <c r="N2793" t="s">
        <v>25</v>
      </c>
    </row>
    <row r="2794" spans="1:14" customFormat="1" x14ac:dyDescent="0.2">
      <c r="A2794">
        <v>24</v>
      </c>
      <c r="B2794">
        <v>3</v>
      </c>
      <c r="C2794" s="1">
        <v>43403</v>
      </c>
      <c r="D2794" t="s">
        <v>6</v>
      </c>
      <c r="E2794" t="s">
        <v>8</v>
      </c>
      <c r="F2794">
        <v>1</v>
      </c>
      <c r="G2794">
        <v>4</v>
      </c>
      <c r="H2794">
        <v>21.51</v>
      </c>
      <c r="I2794" s="2">
        <v>35.799999999999997</v>
      </c>
      <c r="J2794" s="2">
        <v>110</v>
      </c>
      <c r="N2794" t="s">
        <v>25</v>
      </c>
    </row>
    <row r="2795" spans="1:14" customFormat="1" x14ac:dyDescent="0.2">
      <c r="A2795">
        <v>30</v>
      </c>
      <c r="B2795">
        <v>3</v>
      </c>
      <c r="C2795" s="1">
        <v>43403</v>
      </c>
      <c r="D2795" t="s">
        <v>6</v>
      </c>
      <c r="E2795" t="s">
        <v>8</v>
      </c>
      <c r="F2795">
        <v>2</v>
      </c>
      <c r="G2795">
        <v>5</v>
      </c>
      <c r="H2795">
        <v>31.71</v>
      </c>
      <c r="I2795" s="2">
        <v>36.200000000000003</v>
      </c>
      <c r="J2795" s="2">
        <v>152</v>
      </c>
      <c r="N2795" t="s">
        <v>25</v>
      </c>
    </row>
    <row r="2796" spans="1:14" customFormat="1" x14ac:dyDescent="0.2">
      <c r="A2796">
        <v>32</v>
      </c>
      <c r="B2796">
        <v>3</v>
      </c>
      <c r="C2796" s="1">
        <v>43403</v>
      </c>
      <c r="D2796" t="s">
        <v>6</v>
      </c>
      <c r="E2796" t="s">
        <v>8</v>
      </c>
      <c r="F2796">
        <v>3</v>
      </c>
      <c r="G2796">
        <v>2</v>
      </c>
      <c r="H2796">
        <v>21.4</v>
      </c>
      <c r="I2796" s="2">
        <v>35.9</v>
      </c>
      <c r="J2796" s="2">
        <v>97</v>
      </c>
      <c r="N2796" t="s">
        <v>25</v>
      </c>
    </row>
    <row r="2797" spans="1:14" customFormat="1" x14ac:dyDescent="0.2">
      <c r="A2797">
        <v>33</v>
      </c>
      <c r="B2797">
        <v>3</v>
      </c>
      <c r="C2797" s="1">
        <v>43403</v>
      </c>
      <c r="D2797" t="s">
        <v>6</v>
      </c>
      <c r="E2797" t="s">
        <v>8</v>
      </c>
      <c r="F2797">
        <v>3</v>
      </c>
      <c r="G2797">
        <v>3</v>
      </c>
      <c r="H2797">
        <v>21.06</v>
      </c>
      <c r="I2797" s="2">
        <v>35.9</v>
      </c>
      <c r="J2797" s="2">
        <v>110</v>
      </c>
      <c r="N2797" t="s">
        <v>25</v>
      </c>
    </row>
    <row r="2798" spans="1:14" customFormat="1" x14ac:dyDescent="0.2">
      <c r="A2798">
        <v>34</v>
      </c>
      <c r="B2798">
        <v>3</v>
      </c>
      <c r="C2798" s="1">
        <v>43403</v>
      </c>
      <c r="D2798" t="s">
        <v>6</v>
      </c>
      <c r="E2798" t="s">
        <v>8</v>
      </c>
      <c r="F2798">
        <v>3</v>
      </c>
      <c r="G2798">
        <v>4</v>
      </c>
      <c r="H2798">
        <v>21.36</v>
      </c>
      <c r="I2798" s="2">
        <v>35.9</v>
      </c>
      <c r="J2798" s="2">
        <v>107</v>
      </c>
      <c r="N2798" t="s">
        <v>25</v>
      </c>
    </row>
    <row r="2799" spans="1:14" customFormat="1" x14ac:dyDescent="0.2">
      <c r="A2799">
        <v>25</v>
      </c>
      <c r="B2799">
        <v>3</v>
      </c>
      <c r="C2799" s="1">
        <v>43403</v>
      </c>
      <c r="D2799" t="s">
        <v>6</v>
      </c>
      <c r="E2799" t="s">
        <v>8</v>
      </c>
      <c r="F2799">
        <v>1</v>
      </c>
      <c r="G2799">
        <v>5</v>
      </c>
      <c r="H2799">
        <v>26.12</v>
      </c>
      <c r="I2799" s="2">
        <v>36.200000000000003</v>
      </c>
      <c r="J2799" s="2">
        <v>145</v>
      </c>
      <c r="N2799" t="s">
        <v>25</v>
      </c>
    </row>
    <row r="2800" spans="1:14" customFormat="1" x14ac:dyDescent="0.2">
      <c r="A2800">
        <v>1</v>
      </c>
      <c r="B2800">
        <v>1</v>
      </c>
      <c r="C2800" s="1">
        <v>43403</v>
      </c>
      <c r="D2800" t="s">
        <v>6</v>
      </c>
      <c r="E2800" t="s">
        <v>9</v>
      </c>
      <c r="F2800">
        <v>1</v>
      </c>
      <c r="G2800">
        <v>1</v>
      </c>
      <c r="H2800">
        <v>44.26</v>
      </c>
      <c r="I2800" s="2">
        <v>35.4</v>
      </c>
      <c r="J2800" s="2">
        <v>221</v>
      </c>
      <c r="N2800" t="s">
        <v>28</v>
      </c>
    </row>
    <row r="2801" spans="1:14" customFormat="1" x14ac:dyDescent="0.2">
      <c r="A2801">
        <v>2</v>
      </c>
      <c r="B2801">
        <v>1</v>
      </c>
      <c r="C2801" s="1">
        <v>43403</v>
      </c>
      <c r="D2801" t="s">
        <v>6</v>
      </c>
      <c r="E2801" t="s">
        <v>9</v>
      </c>
      <c r="F2801">
        <v>2</v>
      </c>
      <c r="G2801">
        <v>1</v>
      </c>
      <c r="H2801">
        <v>39.93</v>
      </c>
      <c r="I2801" s="2">
        <v>35.700000000000003</v>
      </c>
      <c r="J2801" s="2">
        <v>206</v>
      </c>
      <c r="N2801" t="s">
        <v>28</v>
      </c>
    </row>
    <row r="2802" spans="1:14" customFormat="1" x14ac:dyDescent="0.2">
      <c r="A2802">
        <v>3</v>
      </c>
      <c r="B2802">
        <v>1</v>
      </c>
      <c r="C2802" s="1">
        <v>43403</v>
      </c>
      <c r="D2802" t="s">
        <v>6</v>
      </c>
      <c r="E2802" t="s">
        <v>9</v>
      </c>
      <c r="F2802">
        <v>3</v>
      </c>
      <c r="G2802">
        <v>1</v>
      </c>
      <c r="H2802">
        <v>42</v>
      </c>
      <c r="I2802" s="2">
        <v>36.4</v>
      </c>
      <c r="J2802" s="2">
        <v>192</v>
      </c>
      <c r="N2802" t="s">
        <v>28</v>
      </c>
    </row>
    <row r="2803" spans="1:14" customFormat="1" x14ac:dyDescent="0.2">
      <c r="A2803">
        <v>4</v>
      </c>
      <c r="B2803">
        <v>1</v>
      </c>
      <c r="C2803" s="1">
        <v>43403</v>
      </c>
      <c r="D2803" t="s">
        <v>6</v>
      </c>
      <c r="E2803" t="s">
        <v>9</v>
      </c>
      <c r="F2803">
        <v>4</v>
      </c>
      <c r="G2803">
        <v>1</v>
      </c>
      <c r="H2803">
        <v>46</v>
      </c>
      <c r="I2803" s="2">
        <v>36.4</v>
      </c>
      <c r="J2803" s="2">
        <v>209</v>
      </c>
      <c r="N2803" t="s">
        <v>28</v>
      </c>
    </row>
    <row r="2804" spans="1:14" customFormat="1" x14ac:dyDescent="0.2">
      <c r="A2804">
        <v>5</v>
      </c>
      <c r="B2804">
        <v>1</v>
      </c>
      <c r="C2804" s="1">
        <v>43403</v>
      </c>
      <c r="D2804" t="s">
        <v>6</v>
      </c>
      <c r="E2804" t="s">
        <v>9</v>
      </c>
      <c r="F2804">
        <v>5</v>
      </c>
      <c r="G2804">
        <v>1</v>
      </c>
      <c r="H2804">
        <v>46</v>
      </c>
      <c r="I2804" s="2">
        <v>36.6</v>
      </c>
      <c r="J2804" s="2">
        <v>209</v>
      </c>
      <c r="N2804" t="s">
        <v>28</v>
      </c>
    </row>
    <row r="2805" spans="1:14" customFormat="1" x14ac:dyDescent="0.2">
      <c r="A2805">
        <v>6</v>
      </c>
      <c r="B2805">
        <v>1</v>
      </c>
      <c r="C2805" s="1">
        <v>43403</v>
      </c>
      <c r="D2805" t="s">
        <v>6</v>
      </c>
      <c r="E2805" t="s">
        <v>9</v>
      </c>
      <c r="F2805">
        <v>6</v>
      </c>
      <c r="G2805">
        <v>1</v>
      </c>
      <c r="H2805">
        <v>38</v>
      </c>
      <c r="I2805" s="2">
        <v>36.4</v>
      </c>
      <c r="J2805" s="2">
        <v>206</v>
      </c>
      <c r="N2805" t="s">
        <v>28</v>
      </c>
    </row>
    <row r="2806" spans="1:14" customFormat="1" x14ac:dyDescent="0.2">
      <c r="A2806">
        <v>7</v>
      </c>
      <c r="B2806">
        <v>1</v>
      </c>
      <c r="C2806" s="1">
        <v>43403</v>
      </c>
      <c r="D2806" t="s">
        <v>6</v>
      </c>
      <c r="E2806" t="s">
        <v>9</v>
      </c>
      <c r="F2806">
        <v>7</v>
      </c>
      <c r="G2806">
        <v>1</v>
      </c>
      <c r="H2806">
        <v>36</v>
      </c>
      <c r="I2806" s="2">
        <v>36.200000000000003</v>
      </c>
      <c r="J2806" s="2">
        <v>151</v>
      </c>
      <c r="N2806" t="s">
        <v>28</v>
      </c>
    </row>
    <row r="2807" spans="1:14" customFormat="1" x14ac:dyDescent="0.2">
      <c r="A2807">
        <v>8</v>
      </c>
      <c r="B2807">
        <v>1</v>
      </c>
      <c r="C2807" s="1">
        <v>43403</v>
      </c>
      <c r="D2807" t="s">
        <v>6</v>
      </c>
      <c r="E2807" t="s">
        <v>9</v>
      </c>
      <c r="F2807">
        <v>8</v>
      </c>
      <c r="G2807">
        <v>1</v>
      </c>
      <c r="H2807">
        <v>31</v>
      </c>
      <c r="I2807" s="2">
        <v>36.700000000000003</v>
      </c>
      <c r="J2807" s="2">
        <v>200</v>
      </c>
      <c r="N2807" t="s">
        <v>28</v>
      </c>
    </row>
    <row r="2808" spans="1:14" customFormat="1" x14ac:dyDescent="0.2">
      <c r="A2808">
        <v>9</v>
      </c>
      <c r="B2808">
        <v>1</v>
      </c>
      <c r="C2808" s="1">
        <v>43403</v>
      </c>
      <c r="D2808" t="s">
        <v>6</v>
      </c>
      <c r="E2808" t="s">
        <v>8</v>
      </c>
      <c r="F2808">
        <v>1</v>
      </c>
      <c r="G2808">
        <v>1</v>
      </c>
      <c r="H2808">
        <v>32.53</v>
      </c>
      <c r="I2808" s="2">
        <v>36</v>
      </c>
      <c r="J2808" s="2">
        <v>148</v>
      </c>
      <c r="N2808" t="s">
        <v>28</v>
      </c>
    </row>
    <row r="2809" spans="1:14" customFormat="1" x14ac:dyDescent="0.2">
      <c r="A2809">
        <v>10</v>
      </c>
      <c r="B2809">
        <v>1</v>
      </c>
      <c r="C2809" s="1">
        <v>43403</v>
      </c>
      <c r="D2809" t="s">
        <v>6</v>
      </c>
      <c r="E2809" t="s">
        <v>8</v>
      </c>
      <c r="F2809">
        <v>2</v>
      </c>
      <c r="G2809">
        <v>1</v>
      </c>
      <c r="H2809">
        <v>32.08</v>
      </c>
      <c r="I2809" s="2">
        <v>35.9</v>
      </c>
      <c r="J2809" s="2">
        <v>177</v>
      </c>
      <c r="N2809" t="s">
        <v>28</v>
      </c>
    </row>
    <row r="2810" spans="1:14" customFormat="1" x14ac:dyDescent="0.2">
      <c r="A2810">
        <v>11</v>
      </c>
      <c r="B2810">
        <v>1</v>
      </c>
      <c r="C2810" s="1">
        <v>43403</v>
      </c>
      <c r="D2810" t="s">
        <v>6</v>
      </c>
      <c r="E2810" t="s">
        <v>8</v>
      </c>
      <c r="F2810">
        <v>3</v>
      </c>
      <c r="G2810">
        <v>1</v>
      </c>
      <c r="H2810">
        <v>32.08</v>
      </c>
      <c r="I2810" s="2">
        <v>35.6</v>
      </c>
      <c r="J2810" s="2">
        <v>195</v>
      </c>
      <c r="N2810" t="s">
        <v>28</v>
      </c>
    </row>
    <row r="2811" spans="1:14" customFormat="1" x14ac:dyDescent="0.2">
      <c r="A2811">
        <v>12</v>
      </c>
      <c r="B2811">
        <v>1</v>
      </c>
      <c r="C2811" s="1">
        <v>43403</v>
      </c>
      <c r="D2811" t="s">
        <v>6</v>
      </c>
      <c r="E2811" t="s">
        <v>8</v>
      </c>
      <c r="F2811">
        <v>4</v>
      </c>
      <c r="G2811">
        <v>1</v>
      </c>
      <c r="H2811">
        <v>21.99</v>
      </c>
      <c r="I2811" s="2">
        <v>36</v>
      </c>
      <c r="J2811" s="2">
        <v>161</v>
      </c>
      <c r="N2811" t="s">
        <v>28</v>
      </c>
    </row>
    <row r="2812" spans="1:14" customFormat="1" x14ac:dyDescent="0.2">
      <c r="A2812">
        <v>13</v>
      </c>
      <c r="B2812">
        <v>1</v>
      </c>
      <c r="C2812" s="1">
        <v>43403</v>
      </c>
      <c r="D2812" t="s">
        <v>6</v>
      </c>
      <c r="E2812" t="s">
        <v>8</v>
      </c>
      <c r="F2812">
        <v>5</v>
      </c>
      <c r="G2812">
        <v>1</v>
      </c>
      <c r="H2812">
        <v>32.26</v>
      </c>
      <c r="I2812" s="2">
        <v>37.200000000000003</v>
      </c>
      <c r="J2812" s="2">
        <v>165</v>
      </c>
      <c r="N2812" t="s">
        <v>28</v>
      </c>
    </row>
    <row r="2813" spans="1:14" customFormat="1" x14ac:dyDescent="0.2">
      <c r="A2813">
        <v>14</v>
      </c>
      <c r="B2813">
        <v>1</v>
      </c>
      <c r="C2813" s="1">
        <v>43403</v>
      </c>
      <c r="D2813" t="s">
        <v>6</v>
      </c>
      <c r="E2813" t="s">
        <v>8</v>
      </c>
      <c r="F2813">
        <v>6</v>
      </c>
      <c r="G2813">
        <v>1</v>
      </c>
      <c r="H2813">
        <v>30.82</v>
      </c>
      <c r="I2813" s="2">
        <v>36.1</v>
      </c>
      <c r="J2813" s="2">
        <v>171</v>
      </c>
      <c r="N2813" t="s">
        <v>28</v>
      </c>
    </row>
    <row r="2814" spans="1:14" customFormat="1" x14ac:dyDescent="0.2">
      <c r="A2814">
        <v>15</v>
      </c>
      <c r="B2814">
        <v>1</v>
      </c>
      <c r="C2814" s="1">
        <v>43403</v>
      </c>
      <c r="D2814" t="s">
        <v>6</v>
      </c>
      <c r="E2814" t="s">
        <v>8</v>
      </c>
      <c r="F2814">
        <v>7</v>
      </c>
      <c r="G2814">
        <v>1</v>
      </c>
      <c r="H2814">
        <v>33.49</v>
      </c>
      <c r="I2814" s="2">
        <v>35.9</v>
      </c>
      <c r="J2814" s="2">
        <v>168</v>
      </c>
      <c r="N2814" t="s">
        <v>28</v>
      </c>
    </row>
    <row r="2815" spans="1:14" customFormat="1" x14ac:dyDescent="0.2">
      <c r="A2815">
        <v>2</v>
      </c>
      <c r="B2815">
        <v>1</v>
      </c>
      <c r="C2815" s="1">
        <v>43405</v>
      </c>
      <c r="D2815" t="s">
        <v>7</v>
      </c>
      <c r="E2815" t="s">
        <v>9</v>
      </c>
      <c r="F2815">
        <v>1</v>
      </c>
      <c r="G2815">
        <v>2</v>
      </c>
      <c r="H2815">
        <v>34.799999999999997</v>
      </c>
      <c r="I2815" s="2">
        <v>37.5</v>
      </c>
      <c r="J2815" s="2">
        <v>195</v>
      </c>
      <c r="N2815" t="s">
        <v>25</v>
      </c>
    </row>
    <row r="2816" spans="1:14" customFormat="1" x14ac:dyDescent="0.2">
      <c r="A2816">
        <v>3</v>
      </c>
      <c r="B2816">
        <v>1</v>
      </c>
      <c r="C2816" s="1">
        <v>43405</v>
      </c>
      <c r="D2816" t="s">
        <v>7</v>
      </c>
      <c r="E2816" t="s">
        <v>9</v>
      </c>
      <c r="F2816">
        <v>1</v>
      </c>
      <c r="G2816">
        <v>3</v>
      </c>
      <c r="H2816">
        <v>28.51</v>
      </c>
      <c r="I2816" s="2">
        <v>37.799999999999997</v>
      </c>
      <c r="J2816" s="2">
        <v>165</v>
      </c>
      <c r="N2816" t="s">
        <v>25</v>
      </c>
    </row>
    <row r="2817" spans="1:14" customFormat="1" x14ac:dyDescent="0.2">
      <c r="A2817">
        <v>4</v>
      </c>
      <c r="B2817">
        <v>1</v>
      </c>
      <c r="C2817" s="1">
        <v>43405</v>
      </c>
      <c r="D2817" t="s">
        <v>7</v>
      </c>
      <c r="E2817" t="s">
        <v>9</v>
      </c>
      <c r="F2817">
        <v>1</v>
      </c>
      <c r="G2817">
        <v>4</v>
      </c>
      <c r="H2817">
        <v>26.38</v>
      </c>
      <c r="I2817" s="2">
        <v>38</v>
      </c>
      <c r="J2817" s="2">
        <v>230</v>
      </c>
      <c r="N2817" t="s">
        <v>25</v>
      </c>
    </row>
    <row r="2818" spans="1:14" customFormat="1" x14ac:dyDescent="0.2">
      <c r="A2818">
        <v>8</v>
      </c>
      <c r="B2818">
        <v>1</v>
      </c>
      <c r="C2818" s="1">
        <v>43405</v>
      </c>
      <c r="D2818" t="s">
        <v>7</v>
      </c>
      <c r="E2818" t="s">
        <v>9</v>
      </c>
      <c r="F2818">
        <v>2</v>
      </c>
      <c r="G2818">
        <v>3</v>
      </c>
      <c r="H2818">
        <v>30.62</v>
      </c>
      <c r="I2818" s="2">
        <v>37.5</v>
      </c>
      <c r="J2818" s="2">
        <v>140</v>
      </c>
      <c r="N2818" t="s">
        <v>25</v>
      </c>
    </row>
    <row r="2819" spans="1:14" customFormat="1" x14ac:dyDescent="0.2">
      <c r="A2819">
        <v>9</v>
      </c>
      <c r="B2819">
        <v>1</v>
      </c>
      <c r="C2819" s="1">
        <v>43405</v>
      </c>
      <c r="D2819" t="s">
        <v>7</v>
      </c>
      <c r="E2819" t="s">
        <v>9</v>
      </c>
      <c r="F2819">
        <v>2</v>
      </c>
      <c r="G2819">
        <v>4</v>
      </c>
      <c r="H2819">
        <v>38.520000000000003</v>
      </c>
      <c r="I2819" s="2">
        <v>37.700000000000003</v>
      </c>
      <c r="J2819" s="2">
        <v>195</v>
      </c>
      <c r="N2819" t="s">
        <v>25</v>
      </c>
    </row>
    <row r="2820" spans="1:14" customFormat="1" x14ac:dyDescent="0.2">
      <c r="A2820">
        <v>10</v>
      </c>
      <c r="B2820">
        <v>1</v>
      </c>
      <c r="C2820" s="1">
        <v>43405</v>
      </c>
      <c r="D2820" t="s">
        <v>7</v>
      </c>
      <c r="E2820" t="s">
        <v>9</v>
      </c>
      <c r="F2820">
        <v>2</v>
      </c>
      <c r="G2820">
        <v>5</v>
      </c>
      <c r="H2820">
        <v>31.11</v>
      </c>
      <c r="I2820" s="2">
        <v>37.200000000000003</v>
      </c>
      <c r="J2820" s="2">
        <v>191</v>
      </c>
      <c r="N2820" t="s">
        <v>25</v>
      </c>
    </row>
    <row r="2821" spans="1:14" customFormat="1" x14ac:dyDescent="0.2">
      <c r="A2821">
        <v>11</v>
      </c>
      <c r="B2821">
        <v>1</v>
      </c>
      <c r="C2821" s="1">
        <v>43405</v>
      </c>
      <c r="D2821" t="s">
        <v>7</v>
      </c>
      <c r="E2821" t="s">
        <v>9</v>
      </c>
      <c r="F2821">
        <v>3</v>
      </c>
      <c r="G2821">
        <v>1</v>
      </c>
      <c r="H2821">
        <v>36.65</v>
      </c>
      <c r="I2821" s="2">
        <v>37.4</v>
      </c>
      <c r="J2821" s="2">
        <v>197</v>
      </c>
      <c r="N2821" t="s">
        <v>25</v>
      </c>
    </row>
    <row r="2822" spans="1:14" customFormat="1" x14ac:dyDescent="0.2">
      <c r="A2822">
        <v>12</v>
      </c>
      <c r="B2822">
        <v>1</v>
      </c>
      <c r="C2822" s="1">
        <v>43405</v>
      </c>
      <c r="D2822" t="s">
        <v>7</v>
      </c>
      <c r="E2822" t="s">
        <v>9</v>
      </c>
      <c r="F2822">
        <v>3</v>
      </c>
      <c r="G2822">
        <v>2</v>
      </c>
      <c r="H2822">
        <v>34.72</v>
      </c>
      <c r="I2822" s="2">
        <v>36.799999999999997</v>
      </c>
      <c r="J2822" s="2">
        <v>192</v>
      </c>
      <c r="N2822" t="s">
        <v>25</v>
      </c>
    </row>
    <row r="2823" spans="1:14" customFormat="1" x14ac:dyDescent="0.2">
      <c r="A2823">
        <v>14</v>
      </c>
      <c r="B2823">
        <v>1</v>
      </c>
      <c r="C2823" s="1">
        <v>43405</v>
      </c>
      <c r="D2823" t="s">
        <v>7</v>
      </c>
      <c r="E2823" t="s">
        <v>9</v>
      </c>
      <c r="F2823">
        <v>3</v>
      </c>
      <c r="G2823">
        <v>4</v>
      </c>
      <c r="H2823">
        <v>27.56</v>
      </c>
      <c r="I2823" s="2">
        <v>37.299999999999997</v>
      </c>
      <c r="J2823" s="2">
        <v>162</v>
      </c>
      <c r="N2823" t="s">
        <v>25</v>
      </c>
    </row>
    <row r="2824" spans="1:14" customFormat="1" x14ac:dyDescent="0.2">
      <c r="A2824">
        <v>15</v>
      </c>
      <c r="B2824">
        <v>1</v>
      </c>
      <c r="C2824" s="1">
        <v>43405</v>
      </c>
      <c r="D2824" t="s">
        <v>7</v>
      </c>
      <c r="E2824" t="s">
        <v>9</v>
      </c>
      <c r="F2824">
        <v>3</v>
      </c>
      <c r="G2824">
        <v>5</v>
      </c>
      <c r="H2824">
        <v>32.31</v>
      </c>
      <c r="I2824" s="2">
        <v>37.1</v>
      </c>
      <c r="J2824" s="2">
        <v>159</v>
      </c>
      <c r="N2824" t="s">
        <v>25</v>
      </c>
    </row>
    <row r="2825" spans="1:14" customFormat="1" x14ac:dyDescent="0.2">
      <c r="A2825">
        <v>17</v>
      </c>
      <c r="B2825">
        <v>1</v>
      </c>
      <c r="C2825" s="1">
        <v>43405</v>
      </c>
      <c r="D2825" t="s">
        <v>7</v>
      </c>
      <c r="E2825" t="s">
        <v>9</v>
      </c>
      <c r="F2825">
        <v>4</v>
      </c>
      <c r="G2825">
        <v>2</v>
      </c>
      <c r="H2825">
        <v>35.880000000000003</v>
      </c>
      <c r="I2825" s="2">
        <v>37.4</v>
      </c>
      <c r="J2825" s="2">
        <v>194</v>
      </c>
      <c r="N2825" t="s">
        <v>25</v>
      </c>
    </row>
    <row r="2826" spans="1:14" customFormat="1" x14ac:dyDescent="0.2">
      <c r="A2826">
        <v>18</v>
      </c>
      <c r="B2826">
        <v>1</v>
      </c>
      <c r="C2826" s="1">
        <v>43405</v>
      </c>
      <c r="D2826" t="s">
        <v>7</v>
      </c>
      <c r="E2826" t="s">
        <v>9</v>
      </c>
      <c r="F2826">
        <v>4</v>
      </c>
      <c r="G2826">
        <v>3</v>
      </c>
      <c r="H2826">
        <v>41.78</v>
      </c>
      <c r="I2826" s="2">
        <v>37</v>
      </c>
      <c r="J2826" s="2">
        <v>163</v>
      </c>
      <c r="N2826" t="s">
        <v>25</v>
      </c>
    </row>
    <row r="2827" spans="1:14" customFormat="1" x14ac:dyDescent="0.2">
      <c r="A2827">
        <v>20</v>
      </c>
      <c r="B2827">
        <v>1</v>
      </c>
      <c r="C2827" s="1">
        <v>43405</v>
      </c>
      <c r="D2827" t="s">
        <v>7</v>
      </c>
      <c r="E2827" t="s">
        <v>9</v>
      </c>
      <c r="F2827">
        <v>4</v>
      </c>
      <c r="G2827">
        <v>5</v>
      </c>
      <c r="H2827">
        <v>40.479999999999997</v>
      </c>
      <c r="I2827" s="2">
        <v>37.299999999999997</v>
      </c>
      <c r="J2827" s="2">
        <v>181</v>
      </c>
      <c r="N2827" t="s">
        <v>25</v>
      </c>
    </row>
    <row r="2828" spans="1:14" customFormat="1" x14ac:dyDescent="0.2">
      <c r="A2828">
        <v>26</v>
      </c>
      <c r="B2828">
        <v>1</v>
      </c>
      <c r="C2828" s="1">
        <v>43405</v>
      </c>
      <c r="D2828" t="s">
        <v>7</v>
      </c>
      <c r="E2828" t="s">
        <v>8</v>
      </c>
      <c r="F2828">
        <v>2</v>
      </c>
      <c r="G2828">
        <v>1</v>
      </c>
      <c r="H2828">
        <v>20.8</v>
      </c>
      <c r="I2828" s="2">
        <v>37.200000000000003</v>
      </c>
      <c r="J2828" s="2">
        <v>161</v>
      </c>
      <c r="N2828" t="s">
        <v>25</v>
      </c>
    </row>
    <row r="2829" spans="1:14" customFormat="1" x14ac:dyDescent="0.2">
      <c r="A2829">
        <v>27</v>
      </c>
      <c r="B2829">
        <v>1</v>
      </c>
      <c r="C2829" s="1">
        <v>43405</v>
      </c>
      <c r="D2829" t="s">
        <v>7</v>
      </c>
      <c r="E2829" t="s">
        <v>8</v>
      </c>
      <c r="F2829">
        <v>2</v>
      </c>
      <c r="G2829">
        <v>2</v>
      </c>
      <c r="H2829">
        <v>22.81</v>
      </c>
      <c r="I2829" s="2">
        <v>38.200000000000003</v>
      </c>
      <c r="J2829" s="2">
        <v>144</v>
      </c>
      <c r="N2829" t="s">
        <v>25</v>
      </c>
    </row>
    <row r="2830" spans="1:14" customFormat="1" x14ac:dyDescent="0.2">
      <c r="A2830">
        <v>23</v>
      </c>
      <c r="B2830">
        <v>1</v>
      </c>
      <c r="C2830" s="1">
        <v>43405</v>
      </c>
      <c r="D2830" t="s">
        <v>7</v>
      </c>
      <c r="E2830" t="s">
        <v>8</v>
      </c>
      <c r="F2830">
        <v>1</v>
      </c>
      <c r="G2830">
        <v>3</v>
      </c>
      <c r="H2830">
        <v>21.87</v>
      </c>
      <c r="I2830" s="2">
        <v>37.299999999999997</v>
      </c>
      <c r="J2830" s="2">
        <v>172</v>
      </c>
      <c r="N2830" t="s">
        <v>25</v>
      </c>
    </row>
    <row r="2831" spans="1:14" customFormat="1" x14ac:dyDescent="0.2">
      <c r="A2831">
        <v>24</v>
      </c>
      <c r="B2831">
        <v>1</v>
      </c>
      <c r="C2831" s="1">
        <v>43405</v>
      </c>
      <c r="D2831" t="s">
        <v>7</v>
      </c>
      <c r="E2831" t="s">
        <v>8</v>
      </c>
      <c r="F2831">
        <v>1</v>
      </c>
      <c r="G2831">
        <v>4</v>
      </c>
      <c r="H2831">
        <v>24.28</v>
      </c>
      <c r="I2831" s="2">
        <v>35.799999999999997</v>
      </c>
      <c r="J2831" s="2">
        <v>149</v>
      </c>
      <c r="N2831" t="s">
        <v>25</v>
      </c>
    </row>
    <row r="2832" spans="1:14" customFormat="1" x14ac:dyDescent="0.2">
      <c r="A2832">
        <v>25</v>
      </c>
      <c r="B2832">
        <v>1</v>
      </c>
      <c r="C2832" s="1">
        <v>43405</v>
      </c>
      <c r="D2832" t="s">
        <v>7</v>
      </c>
      <c r="E2832" t="s">
        <v>8</v>
      </c>
      <c r="F2832">
        <v>1</v>
      </c>
      <c r="G2832">
        <v>5</v>
      </c>
      <c r="H2832">
        <v>19.54</v>
      </c>
      <c r="I2832" s="2">
        <v>36</v>
      </c>
      <c r="J2832" s="2">
        <v>113</v>
      </c>
      <c r="N2832" t="s">
        <v>25</v>
      </c>
    </row>
    <row r="2833" spans="1:14" customFormat="1" x14ac:dyDescent="0.2">
      <c r="A2833">
        <v>7</v>
      </c>
      <c r="B2833">
        <v>2</v>
      </c>
      <c r="C2833" s="1">
        <v>43405</v>
      </c>
      <c r="D2833" t="s">
        <v>7</v>
      </c>
      <c r="E2833" t="s">
        <v>9</v>
      </c>
      <c r="F2833">
        <v>2</v>
      </c>
      <c r="G2833">
        <v>2</v>
      </c>
      <c r="H2833">
        <v>22.27</v>
      </c>
      <c r="I2833" s="2">
        <v>36.799999999999997</v>
      </c>
      <c r="J2833" s="2">
        <v>148</v>
      </c>
      <c r="N2833" t="s">
        <v>25</v>
      </c>
    </row>
    <row r="2834" spans="1:14" customFormat="1" x14ac:dyDescent="0.2">
      <c r="A2834">
        <v>3</v>
      </c>
      <c r="B2834">
        <v>2</v>
      </c>
      <c r="C2834" s="1">
        <v>43405</v>
      </c>
      <c r="D2834" t="s">
        <v>7</v>
      </c>
      <c r="E2834" t="s">
        <v>9</v>
      </c>
      <c r="F2834">
        <v>1</v>
      </c>
      <c r="G2834">
        <v>3</v>
      </c>
      <c r="H2834">
        <v>23.72</v>
      </c>
      <c r="I2834" s="2">
        <v>37</v>
      </c>
      <c r="J2834" s="2">
        <v>122</v>
      </c>
      <c r="N2834" t="s">
        <v>25</v>
      </c>
    </row>
    <row r="2835" spans="1:14" customFormat="1" x14ac:dyDescent="0.2">
      <c r="A2835">
        <v>4</v>
      </c>
      <c r="B2835">
        <v>2</v>
      </c>
      <c r="C2835" s="1">
        <v>43405</v>
      </c>
      <c r="D2835" t="s">
        <v>7</v>
      </c>
      <c r="E2835" t="s">
        <v>9</v>
      </c>
      <c r="F2835">
        <v>1</v>
      </c>
      <c r="G2835">
        <v>4</v>
      </c>
      <c r="H2835">
        <v>29.76</v>
      </c>
      <c r="I2835" s="2">
        <v>37.5</v>
      </c>
      <c r="J2835" s="2">
        <v>184</v>
      </c>
      <c r="N2835" t="s">
        <v>25</v>
      </c>
    </row>
    <row r="2836" spans="1:14" customFormat="1" x14ac:dyDescent="0.2">
      <c r="A2836">
        <v>5</v>
      </c>
      <c r="B2836">
        <v>2</v>
      </c>
      <c r="C2836" s="1">
        <v>43405</v>
      </c>
      <c r="D2836" t="s">
        <v>7</v>
      </c>
      <c r="E2836" t="s">
        <v>9</v>
      </c>
      <c r="F2836">
        <v>1</v>
      </c>
      <c r="G2836">
        <v>5</v>
      </c>
      <c r="H2836">
        <v>21.77</v>
      </c>
      <c r="I2836" s="2">
        <v>37.200000000000003</v>
      </c>
      <c r="J2836" s="2">
        <v>158</v>
      </c>
      <c r="N2836" t="s">
        <v>25</v>
      </c>
    </row>
    <row r="2837" spans="1:14" customFormat="1" x14ac:dyDescent="0.2">
      <c r="A2837">
        <v>11</v>
      </c>
      <c r="B2837">
        <v>2</v>
      </c>
      <c r="C2837" s="1">
        <v>43405</v>
      </c>
      <c r="D2837" t="s">
        <v>7</v>
      </c>
      <c r="E2837" t="s">
        <v>9</v>
      </c>
      <c r="F2837">
        <v>3</v>
      </c>
      <c r="G2837">
        <v>1</v>
      </c>
      <c r="H2837">
        <v>21.66</v>
      </c>
      <c r="I2837" s="2">
        <v>36.6</v>
      </c>
      <c r="J2837" s="2">
        <v>142</v>
      </c>
      <c r="N2837" t="s">
        <v>25</v>
      </c>
    </row>
    <row r="2838" spans="1:14" customFormat="1" x14ac:dyDescent="0.2">
      <c r="A2838">
        <v>12</v>
      </c>
      <c r="B2838">
        <v>2</v>
      </c>
      <c r="C2838" s="1">
        <v>43405</v>
      </c>
      <c r="D2838" t="s">
        <v>7</v>
      </c>
      <c r="E2838" t="s">
        <v>9</v>
      </c>
      <c r="F2838">
        <v>3</v>
      </c>
      <c r="G2838">
        <v>2</v>
      </c>
      <c r="H2838">
        <v>24</v>
      </c>
      <c r="I2838" s="2">
        <v>37.799999999999997</v>
      </c>
      <c r="J2838" s="2">
        <v>180</v>
      </c>
      <c r="N2838" t="s">
        <v>25</v>
      </c>
    </row>
    <row r="2839" spans="1:14" customFormat="1" x14ac:dyDescent="0.2">
      <c r="A2839">
        <v>13</v>
      </c>
      <c r="B2839">
        <v>2</v>
      </c>
      <c r="C2839" s="1">
        <v>43405</v>
      </c>
      <c r="D2839" t="s">
        <v>7</v>
      </c>
      <c r="E2839" t="s">
        <v>9</v>
      </c>
      <c r="F2839">
        <v>3</v>
      </c>
      <c r="G2839">
        <v>3</v>
      </c>
      <c r="H2839">
        <v>34.89</v>
      </c>
      <c r="I2839" s="2">
        <v>37.700000000000003</v>
      </c>
      <c r="J2839" s="2">
        <v>231</v>
      </c>
      <c r="N2839" t="s">
        <v>25</v>
      </c>
    </row>
    <row r="2840" spans="1:14" customFormat="1" x14ac:dyDescent="0.2">
      <c r="A2840">
        <v>9</v>
      </c>
      <c r="B2840">
        <v>2</v>
      </c>
      <c r="C2840" s="1">
        <v>43405</v>
      </c>
      <c r="D2840" t="s">
        <v>7</v>
      </c>
      <c r="E2840" t="s">
        <v>9</v>
      </c>
      <c r="F2840">
        <v>2</v>
      </c>
      <c r="G2840">
        <v>4</v>
      </c>
      <c r="H2840">
        <v>20.68</v>
      </c>
      <c r="I2840" s="2">
        <v>37.1</v>
      </c>
      <c r="J2840" s="2">
        <v>153</v>
      </c>
      <c r="N2840" t="s">
        <v>25</v>
      </c>
    </row>
    <row r="2841" spans="1:14" customFormat="1" x14ac:dyDescent="0.2">
      <c r="A2841">
        <v>15</v>
      </c>
      <c r="B2841">
        <v>2</v>
      </c>
      <c r="C2841" s="1">
        <v>43405</v>
      </c>
      <c r="D2841" t="s">
        <v>7</v>
      </c>
      <c r="E2841" t="s">
        <v>9</v>
      </c>
      <c r="F2841">
        <v>3</v>
      </c>
      <c r="G2841">
        <v>5</v>
      </c>
      <c r="H2841">
        <v>23.64</v>
      </c>
      <c r="I2841" s="2">
        <v>37.299999999999997</v>
      </c>
      <c r="J2841" s="2">
        <v>180</v>
      </c>
      <c r="N2841" t="s">
        <v>25</v>
      </c>
    </row>
    <row r="2842" spans="1:14" customFormat="1" x14ac:dyDescent="0.2">
      <c r="A2842">
        <v>16</v>
      </c>
      <c r="B2842">
        <v>2</v>
      </c>
      <c r="C2842" s="1">
        <v>43405</v>
      </c>
      <c r="D2842" t="s">
        <v>7</v>
      </c>
      <c r="E2842" t="s">
        <v>9</v>
      </c>
      <c r="F2842">
        <v>4</v>
      </c>
      <c r="G2842">
        <v>1</v>
      </c>
      <c r="H2842">
        <v>30.35</v>
      </c>
      <c r="I2842" s="2">
        <v>36.6</v>
      </c>
      <c r="J2842" s="2">
        <v>127</v>
      </c>
      <c r="N2842" t="s">
        <v>25</v>
      </c>
    </row>
    <row r="2843" spans="1:14" customFormat="1" x14ac:dyDescent="0.2">
      <c r="A2843">
        <v>17</v>
      </c>
      <c r="B2843">
        <v>2</v>
      </c>
      <c r="C2843" s="1">
        <v>43405</v>
      </c>
      <c r="D2843" t="s">
        <v>7</v>
      </c>
      <c r="E2843" t="s">
        <v>9</v>
      </c>
      <c r="F2843">
        <v>4</v>
      </c>
      <c r="G2843">
        <v>2</v>
      </c>
      <c r="H2843">
        <v>28.88</v>
      </c>
      <c r="I2843" s="2">
        <v>37.299999999999997</v>
      </c>
      <c r="J2843" s="2">
        <v>167</v>
      </c>
      <c r="N2843" t="s">
        <v>25</v>
      </c>
    </row>
    <row r="2844" spans="1:14" customFormat="1" x14ac:dyDescent="0.2">
      <c r="A2844">
        <v>18</v>
      </c>
      <c r="B2844">
        <v>2</v>
      </c>
      <c r="C2844" s="1">
        <v>43405</v>
      </c>
      <c r="D2844" t="s">
        <v>7</v>
      </c>
      <c r="E2844" t="s">
        <v>9</v>
      </c>
      <c r="F2844">
        <v>4</v>
      </c>
      <c r="G2844">
        <v>3</v>
      </c>
      <c r="H2844">
        <v>37.22</v>
      </c>
      <c r="I2844" s="2">
        <v>36.200000000000003</v>
      </c>
      <c r="J2844" s="2">
        <v>184</v>
      </c>
      <c r="N2844" t="s">
        <v>25</v>
      </c>
    </row>
    <row r="2845" spans="1:14" customFormat="1" x14ac:dyDescent="0.2">
      <c r="A2845">
        <v>19</v>
      </c>
      <c r="B2845">
        <v>2</v>
      </c>
      <c r="C2845" s="1">
        <v>43405</v>
      </c>
      <c r="D2845" t="s">
        <v>7</v>
      </c>
      <c r="E2845" t="s">
        <v>9</v>
      </c>
      <c r="F2845">
        <v>4</v>
      </c>
      <c r="G2845">
        <v>4</v>
      </c>
      <c r="H2845">
        <v>28.31</v>
      </c>
      <c r="I2845" s="2">
        <v>36.9</v>
      </c>
      <c r="J2845" s="2">
        <v>183</v>
      </c>
      <c r="N2845" t="s">
        <v>25</v>
      </c>
    </row>
    <row r="2846" spans="1:14" customFormat="1" x14ac:dyDescent="0.2">
      <c r="A2846">
        <v>10</v>
      </c>
      <c r="B2846">
        <v>2</v>
      </c>
      <c r="C2846" s="1">
        <v>43405</v>
      </c>
      <c r="D2846" t="s">
        <v>7</v>
      </c>
      <c r="E2846" t="s">
        <v>9</v>
      </c>
      <c r="F2846">
        <v>2</v>
      </c>
      <c r="G2846">
        <v>5</v>
      </c>
      <c r="H2846">
        <v>38.799999999999997</v>
      </c>
      <c r="I2846" s="2">
        <v>37.1</v>
      </c>
      <c r="J2846" s="2">
        <v>156</v>
      </c>
      <c r="N2846" t="s">
        <v>25</v>
      </c>
    </row>
    <row r="2847" spans="1:14" customFormat="1" x14ac:dyDescent="0.2">
      <c r="A2847">
        <v>26</v>
      </c>
      <c r="B2847">
        <v>2</v>
      </c>
      <c r="C2847" s="1">
        <v>43405</v>
      </c>
      <c r="D2847" t="s">
        <v>7</v>
      </c>
      <c r="E2847" t="s">
        <v>8</v>
      </c>
      <c r="F2847">
        <v>2</v>
      </c>
      <c r="G2847">
        <v>1</v>
      </c>
      <c r="H2847">
        <v>27.32</v>
      </c>
      <c r="I2847" s="2">
        <v>36.700000000000003</v>
      </c>
      <c r="J2847" s="2">
        <v>171</v>
      </c>
      <c r="N2847" t="s">
        <v>25</v>
      </c>
    </row>
    <row r="2848" spans="1:14" customFormat="1" x14ac:dyDescent="0.2">
      <c r="A2848">
        <v>22</v>
      </c>
      <c r="B2848">
        <v>2</v>
      </c>
      <c r="C2848" s="1">
        <v>43405</v>
      </c>
      <c r="D2848" t="s">
        <v>7</v>
      </c>
      <c r="E2848" t="s">
        <v>8</v>
      </c>
      <c r="F2848">
        <v>1</v>
      </c>
      <c r="G2848">
        <v>2</v>
      </c>
      <c r="H2848">
        <v>19.239999999999998</v>
      </c>
      <c r="I2848" s="2">
        <v>34</v>
      </c>
      <c r="J2848" s="2">
        <v>146</v>
      </c>
      <c r="N2848" t="s">
        <v>25</v>
      </c>
    </row>
    <row r="2849" spans="1:14" customFormat="1" x14ac:dyDescent="0.2">
      <c r="A2849">
        <v>28</v>
      </c>
      <c r="B2849">
        <v>2</v>
      </c>
      <c r="C2849" s="1">
        <v>43405</v>
      </c>
      <c r="D2849" t="s">
        <v>7</v>
      </c>
      <c r="E2849" t="s">
        <v>8</v>
      </c>
      <c r="F2849">
        <v>2</v>
      </c>
      <c r="G2849">
        <v>3</v>
      </c>
      <c r="H2849">
        <v>21.91</v>
      </c>
      <c r="I2849" s="2">
        <v>36.799999999999997</v>
      </c>
      <c r="J2849" s="2">
        <v>111</v>
      </c>
      <c r="N2849" t="s">
        <v>25</v>
      </c>
    </row>
    <row r="2850" spans="1:14" customFormat="1" x14ac:dyDescent="0.2">
      <c r="A2850">
        <v>24</v>
      </c>
      <c r="B2850">
        <v>2</v>
      </c>
      <c r="C2850" s="1">
        <v>43405</v>
      </c>
      <c r="D2850" t="s">
        <v>7</v>
      </c>
      <c r="E2850" t="s">
        <v>8</v>
      </c>
      <c r="F2850">
        <v>1</v>
      </c>
      <c r="G2850">
        <v>4</v>
      </c>
      <c r="H2850">
        <v>23.51</v>
      </c>
      <c r="I2850" s="2">
        <v>36.4</v>
      </c>
      <c r="J2850" s="2">
        <v>151</v>
      </c>
      <c r="N2850" t="s">
        <v>25</v>
      </c>
    </row>
    <row r="2851" spans="1:14" customFormat="1" x14ac:dyDescent="0.2">
      <c r="A2851">
        <v>30</v>
      </c>
      <c r="B2851">
        <v>2</v>
      </c>
      <c r="C2851" s="1">
        <v>43405</v>
      </c>
      <c r="D2851" t="s">
        <v>7</v>
      </c>
      <c r="E2851" t="s">
        <v>8</v>
      </c>
      <c r="F2851">
        <v>2</v>
      </c>
      <c r="G2851">
        <v>5</v>
      </c>
      <c r="H2851">
        <v>24.14</v>
      </c>
      <c r="I2851" s="2">
        <v>36.299999999999997</v>
      </c>
      <c r="J2851" s="2">
        <v>120</v>
      </c>
      <c r="N2851" t="s">
        <v>25</v>
      </c>
    </row>
    <row r="2852" spans="1:14" customFormat="1" x14ac:dyDescent="0.2">
      <c r="A2852">
        <v>7</v>
      </c>
      <c r="B2852">
        <v>3</v>
      </c>
      <c r="C2852" s="1">
        <v>43405</v>
      </c>
      <c r="D2852" t="s">
        <v>7</v>
      </c>
      <c r="E2852" t="s">
        <v>9</v>
      </c>
      <c r="F2852">
        <v>2</v>
      </c>
      <c r="G2852">
        <v>2</v>
      </c>
      <c r="H2852">
        <v>23.28</v>
      </c>
      <c r="I2852" s="2">
        <v>37</v>
      </c>
      <c r="J2852" s="2">
        <v>133</v>
      </c>
      <c r="N2852" t="s">
        <v>25</v>
      </c>
    </row>
    <row r="2853" spans="1:14" customFormat="1" x14ac:dyDescent="0.2">
      <c r="A2853">
        <v>3</v>
      </c>
      <c r="B2853">
        <v>3</v>
      </c>
      <c r="C2853" s="1">
        <v>43405</v>
      </c>
      <c r="D2853" t="s">
        <v>7</v>
      </c>
      <c r="E2853" t="s">
        <v>9</v>
      </c>
      <c r="F2853">
        <v>1</v>
      </c>
      <c r="G2853">
        <v>3</v>
      </c>
      <c r="H2853">
        <v>22.86</v>
      </c>
      <c r="I2853" s="2">
        <v>35.799999999999997</v>
      </c>
      <c r="J2853" s="2">
        <v>166</v>
      </c>
      <c r="N2853" t="s">
        <v>25</v>
      </c>
    </row>
    <row r="2854" spans="1:14" customFormat="1" x14ac:dyDescent="0.2">
      <c r="A2854">
        <v>9</v>
      </c>
      <c r="B2854">
        <v>3</v>
      </c>
      <c r="C2854" s="1">
        <v>43405</v>
      </c>
      <c r="D2854" t="s">
        <v>7</v>
      </c>
      <c r="E2854" t="s">
        <v>9</v>
      </c>
      <c r="F2854">
        <v>2</v>
      </c>
      <c r="G2854">
        <v>4</v>
      </c>
      <c r="H2854">
        <v>23.06</v>
      </c>
      <c r="I2854" s="2">
        <v>38</v>
      </c>
      <c r="J2854" s="2">
        <v>148</v>
      </c>
      <c r="N2854" t="s">
        <v>25</v>
      </c>
    </row>
    <row r="2855" spans="1:14" customFormat="1" x14ac:dyDescent="0.2">
      <c r="A2855">
        <v>10</v>
      </c>
      <c r="B2855">
        <v>3</v>
      </c>
      <c r="C2855" s="1">
        <v>43405</v>
      </c>
      <c r="D2855" t="s">
        <v>7</v>
      </c>
      <c r="E2855" t="s">
        <v>9</v>
      </c>
      <c r="F2855">
        <v>2</v>
      </c>
      <c r="G2855">
        <v>5</v>
      </c>
      <c r="H2855">
        <v>25.81</v>
      </c>
      <c r="I2855" s="2">
        <v>36.4</v>
      </c>
      <c r="J2855" s="2">
        <v>134</v>
      </c>
      <c r="N2855" t="s">
        <v>25</v>
      </c>
    </row>
    <row r="2856" spans="1:14" customFormat="1" x14ac:dyDescent="0.2">
      <c r="A2856">
        <v>11</v>
      </c>
      <c r="B2856">
        <v>3</v>
      </c>
      <c r="C2856" s="1">
        <v>43405</v>
      </c>
      <c r="D2856" t="s">
        <v>7</v>
      </c>
      <c r="E2856" t="s">
        <v>9</v>
      </c>
      <c r="F2856">
        <v>3</v>
      </c>
      <c r="G2856">
        <v>1</v>
      </c>
      <c r="H2856">
        <v>20.57</v>
      </c>
      <c r="I2856" s="2">
        <v>37.1</v>
      </c>
      <c r="J2856" s="2">
        <v>143</v>
      </c>
      <c r="N2856" t="s">
        <v>25</v>
      </c>
    </row>
    <row r="2857" spans="1:14" customFormat="1" x14ac:dyDescent="0.2">
      <c r="A2857">
        <v>12</v>
      </c>
      <c r="B2857">
        <v>3</v>
      </c>
      <c r="C2857" s="1">
        <v>43405</v>
      </c>
      <c r="D2857" t="s">
        <v>7</v>
      </c>
      <c r="E2857" t="s">
        <v>9</v>
      </c>
      <c r="F2857">
        <v>3</v>
      </c>
      <c r="G2857">
        <v>2</v>
      </c>
      <c r="H2857">
        <v>22.52</v>
      </c>
      <c r="I2857" s="2">
        <v>37.6</v>
      </c>
      <c r="J2857" s="2">
        <v>186</v>
      </c>
      <c r="N2857" t="s">
        <v>25</v>
      </c>
    </row>
    <row r="2858" spans="1:14" customFormat="1" x14ac:dyDescent="0.2">
      <c r="A2858">
        <v>13</v>
      </c>
      <c r="B2858">
        <v>3</v>
      </c>
      <c r="C2858" s="1">
        <v>43405</v>
      </c>
      <c r="D2858" t="s">
        <v>7</v>
      </c>
      <c r="E2858" t="s">
        <v>9</v>
      </c>
      <c r="F2858">
        <v>3</v>
      </c>
      <c r="G2858">
        <v>3</v>
      </c>
      <c r="H2858">
        <v>29.55</v>
      </c>
      <c r="I2858" s="2">
        <v>37.200000000000003</v>
      </c>
      <c r="J2858" s="2">
        <v>183</v>
      </c>
      <c r="N2858" t="s">
        <v>25</v>
      </c>
    </row>
    <row r="2859" spans="1:14" customFormat="1" x14ac:dyDescent="0.2">
      <c r="A2859">
        <v>4</v>
      </c>
      <c r="B2859">
        <v>3</v>
      </c>
      <c r="C2859" s="1">
        <v>43405</v>
      </c>
      <c r="D2859" t="s">
        <v>7</v>
      </c>
      <c r="E2859" t="s">
        <v>9</v>
      </c>
      <c r="F2859">
        <v>1</v>
      </c>
      <c r="G2859">
        <v>4</v>
      </c>
      <c r="H2859">
        <v>23.51</v>
      </c>
      <c r="I2859" s="2">
        <v>37.4</v>
      </c>
      <c r="J2859" s="2">
        <v>186</v>
      </c>
      <c r="N2859" t="s">
        <v>25</v>
      </c>
    </row>
    <row r="2860" spans="1:14" customFormat="1" x14ac:dyDescent="0.2">
      <c r="A2860">
        <v>15</v>
      </c>
      <c r="B2860">
        <v>3</v>
      </c>
      <c r="C2860" s="1">
        <v>43405</v>
      </c>
      <c r="D2860" t="s">
        <v>7</v>
      </c>
      <c r="E2860" t="s">
        <v>9</v>
      </c>
      <c r="F2860">
        <v>3</v>
      </c>
      <c r="G2860">
        <v>5</v>
      </c>
      <c r="H2860">
        <v>22.17</v>
      </c>
      <c r="I2860" s="2">
        <v>36.4</v>
      </c>
      <c r="J2860" s="2">
        <v>127</v>
      </c>
      <c r="N2860" t="s">
        <v>25</v>
      </c>
    </row>
    <row r="2861" spans="1:14" customFormat="1" x14ac:dyDescent="0.2">
      <c r="A2861">
        <v>16</v>
      </c>
      <c r="B2861">
        <v>3</v>
      </c>
      <c r="C2861" s="1">
        <v>43405</v>
      </c>
      <c r="D2861" t="s">
        <v>7</v>
      </c>
      <c r="E2861" t="s">
        <v>9</v>
      </c>
      <c r="F2861">
        <v>4</v>
      </c>
      <c r="G2861">
        <v>1</v>
      </c>
      <c r="H2861">
        <v>23.82</v>
      </c>
      <c r="I2861" s="2">
        <v>36.799999999999997</v>
      </c>
      <c r="J2861" s="2">
        <v>137</v>
      </c>
      <c r="N2861" t="s">
        <v>25</v>
      </c>
    </row>
    <row r="2862" spans="1:14" customFormat="1" x14ac:dyDescent="0.2">
      <c r="A2862">
        <v>17</v>
      </c>
      <c r="B2862">
        <v>3</v>
      </c>
      <c r="C2862" s="1">
        <v>43405</v>
      </c>
      <c r="D2862" t="s">
        <v>7</v>
      </c>
      <c r="E2862" t="s">
        <v>9</v>
      </c>
      <c r="F2862">
        <v>4</v>
      </c>
      <c r="G2862">
        <v>2</v>
      </c>
      <c r="H2862">
        <v>22.27</v>
      </c>
      <c r="I2862" s="2">
        <v>37.799999999999997</v>
      </c>
      <c r="J2862" s="2">
        <v>213</v>
      </c>
      <c r="N2862" t="s">
        <v>25</v>
      </c>
    </row>
    <row r="2863" spans="1:14" customFormat="1" x14ac:dyDescent="0.2">
      <c r="A2863">
        <v>18</v>
      </c>
      <c r="B2863">
        <v>3</v>
      </c>
      <c r="C2863" s="1">
        <v>43405</v>
      </c>
      <c r="D2863" t="s">
        <v>7</v>
      </c>
      <c r="E2863" t="s">
        <v>9</v>
      </c>
      <c r="F2863">
        <v>4</v>
      </c>
      <c r="G2863">
        <v>3</v>
      </c>
      <c r="H2863">
        <v>23.38</v>
      </c>
      <c r="I2863" s="2">
        <v>37.299999999999997</v>
      </c>
      <c r="J2863" s="2">
        <v>164</v>
      </c>
      <c r="N2863" t="s">
        <v>25</v>
      </c>
    </row>
    <row r="2864" spans="1:14" customFormat="1" x14ac:dyDescent="0.2">
      <c r="A2864">
        <v>19</v>
      </c>
      <c r="B2864">
        <v>3</v>
      </c>
      <c r="C2864" s="1">
        <v>43405</v>
      </c>
      <c r="D2864" t="s">
        <v>7</v>
      </c>
      <c r="E2864" t="s">
        <v>9</v>
      </c>
      <c r="F2864">
        <v>4</v>
      </c>
      <c r="G2864">
        <v>4</v>
      </c>
      <c r="H2864">
        <v>27.14</v>
      </c>
      <c r="I2864" s="2">
        <v>37.6</v>
      </c>
      <c r="J2864" s="2">
        <v>189</v>
      </c>
      <c r="N2864" t="s">
        <v>25</v>
      </c>
    </row>
    <row r="2865" spans="1:14" customFormat="1" x14ac:dyDescent="0.2">
      <c r="A2865">
        <v>5</v>
      </c>
      <c r="B2865">
        <v>3</v>
      </c>
      <c r="C2865" s="1">
        <v>43405</v>
      </c>
      <c r="D2865" t="s">
        <v>7</v>
      </c>
      <c r="E2865" t="s">
        <v>9</v>
      </c>
      <c r="F2865">
        <v>1</v>
      </c>
      <c r="G2865">
        <v>5</v>
      </c>
      <c r="H2865">
        <v>32.89</v>
      </c>
      <c r="I2865" s="2">
        <v>37.5</v>
      </c>
      <c r="J2865" s="2">
        <v>200</v>
      </c>
      <c r="N2865" t="s">
        <v>25</v>
      </c>
    </row>
    <row r="2866" spans="1:14" customFormat="1" x14ac:dyDescent="0.2">
      <c r="A2866">
        <v>26</v>
      </c>
      <c r="B2866">
        <v>3</v>
      </c>
      <c r="C2866" s="1">
        <v>43405</v>
      </c>
      <c r="D2866" t="s">
        <v>7</v>
      </c>
      <c r="E2866" t="s">
        <v>8</v>
      </c>
      <c r="F2866">
        <v>2</v>
      </c>
      <c r="G2866">
        <v>1</v>
      </c>
      <c r="H2866">
        <v>23.08</v>
      </c>
      <c r="I2866" s="2">
        <v>37.5</v>
      </c>
      <c r="J2866" s="2">
        <v>162</v>
      </c>
      <c r="N2866" t="s">
        <v>25</v>
      </c>
    </row>
    <row r="2867" spans="1:14" customFormat="1" x14ac:dyDescent="0.2">
      <c r="A2867">
        <v>22</v>
      </c>
      <c r="B2867">
        <v>3</v>
      </c>
      <c r="C2867" s="1">
        <v>43405</v>
      </c>
      <c r="D2867" t="s">
        <v>7</v>
      </c>
      <c r="E2867" t="s">
        <v>8</v>
      </c>
      <c r="F2867">
        <v>1</v>
      </c>
      <c r="G2867">
        <v>2</v>
      </c>
      <c r="H2867">
        <v>20.58</v>
      </c>
      <c r="I2867" s="2">
        <v>36.799999999999997</v>
      </c>
      <c r="N2867" t="s">
        <v>25</v>
      </c>
    </row>
    <row r="2868" spans="1:14" customFormat="1" x14ac:dyDescent="0.2">
      <c r="A2868">
        <v>28</v>
      </c>
      <c r="B2868">
        <v>3</v>
      </c>
      <c r="C2868" s="1">
        <v>43405</v>
      </c>
      <c r="D2868" t="s">
        <v>7</v>
      </c>
      <c r="E2868" t="s">
        <v>8</v>
      </c>
      <c r="F2868">
        <v>2</v>
      </c>
      <c r="G2868">
        <v>3</v>
      </c>
      <c r="H2868">
        <v>23.76</v>
      </c>
      <c r="I2868" s="2">
        <v>37.1</v>
      </c>
      <c r="J2868" s="2">
        <v>117</v>
      </c>
      <c r="N2868" t="s">
        <v>25</v>
      </c>
    </row>
    <row r="2869" spans="1:14" customFormat="1" x14ac:dyDescent="0.2">
      <c r="A2869">
        <v>24</v>
      </c>
      <c r="B2869">
        <v>3</v>
      </c>
      <c r="C2869" s="1">
        <v>43405</v>
      </c>
      <c r="D2869" t="s">
        <v>7</v>
      </c>
      <c r="E2869" t="s">
        <v>8</v>
      </c>
      <c r="F2869">
        <v>1</v>
      </c>
      <c r="G2869">
        <v>4</v>
      </c>
      <c r="H2869">
        <v>20.89</v>
      </c>
      <c r="I2869" s="2">
        <v>37.1</v>
      </c>
      <c r="J2869" s="2">
        <v>149</v>
      </c>
      <c r="N2869" t="s">
        <v>25</v>
      </c>
    </row>
    <row r="2870" spans="1:14" customFormat="1" x14ac:dyDescent="0.2">
      <c r="A2870">
        <v>30</v>
      </c>
      <c r="B2870">
        <v>3</v>
      </c>
      <c r="C2870" s="1">
        <v>43405</v>
      </c>
      <c r="D2870" t="s">
        <v>7</v>
      </c>
      <c r="E2870" t="s">
        <v>8</v>
      </c>
      <c r="F2870">
        <v>2</v>
      </c>
      <c r="G2870">
        <v>5</v>
      </c>
      <c r="H2870">
        <v>22.55</v>
      </c>
      <c r="I2870" s="2">
        <v>37.9</v>
      </c>
      <c r="J2870" s="2">
        <v>167</v>
      </c>
      <c r="N2870" t="s">
        <v>25</v>
      </c>
    </row>
    <row r="2871" spans="1:14" customFormat="1" x14ac:dyDescent="0.2">
      <c r="A2871">
        <v>1</v>
      </c>
      <c r="B2871">
        <v>1</v>
      </c>
      <c r="C2871" s="1">
        <v>43405</v>
      </c>
      <c r="D2871" t="s">
        <v>7</v>
      </c>
      <c r="E2871" t="s">
        <v>9</v>
      </c>
      <c r="F2871">
        <v>1</v>
      </c>
      <c r="G2871">
        <v>1</v>
      </c>
      <c r="H2871">
        <v>31.39</v>
      </c>
      <c r="N2871" t="s">
        <v>28</v>
      </c>
    </row>
    <row r="2872" spans="1:14" customFormat="1" x14ac:dyDescent="0.2">
      <c r="A2872">
        <v>2</v>
      </c>
      <c r="B2872">
        <v>1</v>
      </c>
      <c r="C2872" s="1">
        <v>43405</v>
      </c>
      <c r="D2872" t="s">
        <v>7</v>
      </c>
      <c r="E2872" t="s">
        <v>9</v>
      </c>
      <c r="F2872">
        <v>2</v>
      </c>
      <c r="G2872">
        <v>1</v>
      </c>
      <c r="H2872">
        <v>34.659999999999997</v>
      </c>
      <c r="N2872" t="s">
        <v>28</v>
      </c>
    </row>
    <row r="2873" spans="1:14" customFormat="1" x14ac:dyDescent="0.2">
      <c r="A2873">
        <v>3</v>
      </c>
      <c r="B2873">
        <v>1</v>
      </c>
      <c r="C2873" s="1">
        <v>43405</v>
      </c>
      <c r="D2873" t="s">
        <v>7</v>
      </c>
      <c r="E2873" t="s">
        <v>9</v>
      </c>
      <c r="F2873">
        <v>3</v>
      </c>
      <c r="G2873">
        <v>1</v>
      </c>
      <c r="H2873">
        <v>29.74</v>
      </c>
      <c r="N2873" t="s">
        <v>28</v>
      </c>
    </row>
    <row r="2874" spans="1:14" customFormat="1" x14ac:dyDescent="0.2">
      <c r="A2874">
        <v>4</v>
      </c>
      <c r="B2874">
        <v>1</v>
      </c>
      <c r="C2874" s="1">
        <v>43405</v>
      </c>
      <c r="D2874" t="s">
        <v>7</v>
      </c>
      <c r="E2874" t="s">
        <v>9</v>
      </c>
      <c r="F2874">
        <v>4</v>
      </c>
      <c r="G2874">
        <v>1</v>
      </c>
      <c r="H2874">
        <v>25.62</v>
      </c>
      <c r="N2874" t="s">
        <v>28</v>
      </c>
    </row>
    <row r="2875" spans="1:14" customFormat="1" x14ac:dyDescent="0.2">
      <c r="A2875">
        <v>5</v>
      </c>
      <c r="B2875">
        <v>1</v>
      </c>
      <c r="C2875" s="1">
        <v>43405</v>
      </c>
      <c r="D2875" t="s">
        <v>7</v>
      </c>
      <c r="E2875" t="s">
        <v>9</v>
      </c>
      <c r="F2875">
        <v>5</v>
      </c>
      <c r="G2875">
        <v>1</v>
      </c>
      <c r="H2875">
        <v>27.65</v>
      </c>
      <c r="N2875" t="s">
        <v>28</v>
      </c>
    </row>
    <row r="2876" spans="1:14" customFormat="1" x14ac:dyDescent="0.2">
      <c r="A2876">
        <v>6</v>
      </c>
      <c r="B2876">
        <v>1</v>
      </c>
      <c r="C2876" s="1">
        <v>43405</v>
      </c>
      <c r="D2876" t="s">
        <v>7</v>
      </c>
      <c r="E2876" t="s">
        <v>9</v>
      </c>
      <c r="F2876">
        <v>6</v>
      </c>
      <c r="G2876">
        <v>1</v>
      </c>
      <c r="H2876">
        <v>35.14</v>
      </c>
      <c r="N2876" t="s">
        <v>28</v>
      </c>
    </row>
    <row r="2877" spans="1:14" customFormat="1" x14ac:dyDescent="0.2">
      <c r="A2877">
        <v>7</v>
      </c>
      <c r="B2877">
        <v>1</v>
      </c>
      <c r="C2877" s="1">
        <v>43405</v>
      </c>
      <c r="D2877" t="s">
        <v>7</v>
      </c>
      <c r="E2877" t="s">
        <v>9</v>
      </c>
      <c r="F2877">
        <v>7</v>
      </c>
      <c r="G2877">
        <v>1</v>
      </c>
      <c r="H2877">
        <v>28.49</v>
      </c>
      <c r="N2877" t="s">
        <v>28</v>
      </c>
    </row>
    <row r="2878" spans="1:14" customFormat="1" x14ac:dyDescent="0.2">
      <c r="A2878">
        <v>9</v>
      </c>
      <c r="B2878">
        <v>1</v>
      </c>
      <c r="C2878" s="1">
        <v>43405</v>
      </c>
      <c r="D2878" t="s">
        <v>7</v>
      </c>
      <c r="E2878" t="s">
        <v>8</v>
      </c>
      <c r="F2878">
        <v>1</v>
      </c>
      <c r="G2878">
        <v>1</v>
      </c>
      <c r="H2878">
        <v>27.2</v>
      </c>
      <c r="N2878" t="s">
        <v>28</v>
      </c>
    </row>
    <row r="2879" spans="1:14" customFormat="1" x14ac:dyDescent="0.2">
      <c r="A2879">
        <v>10</v>
      </c>
      <c r="B2879">
        <v>1</v>
      </c>
      <c r="C2879" s="1">
        <v>43405</v>
      </c>
      <c r="D2879" t="s">
        <v>7</v>
      </c>
      <c r="E2879" t="s">
        <v>8</v>
      </c>
      <c r="F2879">
        <v>2</v>
      </c>
      <c r="G2879">
        <v>1</v>
      </c>
      <c r="H2879">
        <v>24.5</v>
      </c>
      <c r="N2879" t="s">
        <v>28</v>
      </c>
    </row>
    <row r="2880" spans="1:14" customFormat="1" x14ac:dyDescent="0.2">
      <c r="A2880">
        <v>11</v>
      </c>
      <c r="B2880">
        <v>1</v>
      </c>
      <c r="C2880" s="1">
        <v>43405</v>
      </c>
      <c r="D2880" t="s">
        <v>7</v>
      </c>
      <c r="E2880" t="s">
        <v>8</v>
      </c>
      <c r="F2880">
        <v>3</v>
      </c>
      <c r="G2880">
        <v>1</v>
      </c>
      <c r="H2880">
        <v>26.53</v>
      </c>
      <c r="N2880" t="s">
        <v>28</v>
      </c>
    </row>
    <row r="2881" spans="1:15" customFormat="1" x14ac:dyDescent="0.2">
      <c r="A2881">
        <v>12</v>
      </c>
      <c r="B2881">
        <v>1</v>
      </c>
      <c r="C2881" s="1">
        <v>43405</v>
      </c>
      <c r="D2881" t="s">
        <v>7</v>
      </c>
      <c r="E2881" t="s">
        <v>8</v>
      </c>
      <c r="F2881">
        <v>4</v>
      </c>
      <c r="G2881">
        <v>1</v>
      </c>
      <c r="H2881">
        <v>27.9</v>
      </c>
      <c r="N2881" t="s">
        <v>28</v>
      </c>
    </row>
    <row r="2882" spans="1:15" customFormat="1" x14ac:dyDescent="0.2">
      <c r="A2882">
        <v>13</v>
      </c>
      <c r="B2882">
        <v>1</v>
      </c>
      <c r="C2882" s="1">
        <v>43405</v>
      </c>
      <c r="D2882" t="s">
        <v>7</v>
      </c>
      <c r="E2882" t="s">
        <v>8</v>
      </c>
      <c r="F2882">
        <v>5</v>
      </c>
      <c r="G2882">
        <v>1</v>
      </c>
      <c r="H2882">
        <v>25.57</v>
      </c>
      <c r="N2882" t="s">
        <v>28</v>
      </c>
    </row>
    <row r="2883" spans="1:15" customFormat="1" x14ac:dyDescent="0.2">
      <c r="A2883">
        <v>14</v>
      </c>
      <c r="B2883">
        <v>1</v>
      </c>
      <c r="C2883" s="1">
        <v>43405</v>
      </c>
      <c r="D2883" t="s">
        <v>7</v>
      </c>
      <c r="E2883" t="s">
        <v>8</v>
      </c>
      <c r="F2883">
        <v>6</v>
      </c>
      <c r="G2883">
        <v>1</v>
      </c>
      <c r="H2883">
        <v>26.98</v>
      </c>
      <c r="N2883" t="s">
        <v>28</v>
      </c>
    </row>
    <row r="2884" spans="1:15" customFormat="1" x14ac:dyDescent="0.2">
      <c r="A2884">
        <v>15</v>
      </c>
      <c r="B2884">
        <v>1</v>
      </c>
      <c r="C2884" s="1">
        <v>43405</v>
      </c>
      <c r="D2884" t="s">
        <v>7</v>
      </c>
      <c r="E2884" t="s">
        <v>8</v>
      </c>
      <c r="F2884">
        <v>7</v>
      </c>
      <c r="G2884">
        <v>1</v>
      </c>
      <c r="H2884">
        <v>24.42</v>
      </c>
      <c r="N2884" t="s">
        <v>28</v>
      </c>
    </row>
    <row r="2885" spans="1:15" customFormat="1" x14ac:dyDescent="0.2">
      <c r="A2885">
        <v>7</v>
      </c>
      <c r="B2885">
        <v>2</v>
      </c>
      <c r="C2885" s="1">
        <v>43411</v>
      </c>
      <c r="D2885" t="s">
        <v>7</v>
      </c>
      <c r="E2885" t="s">
        <v>9</v>
      </c>
      <c r="F2885">
        <v>2</v>
      </c>
      <c r="G2885">
        <v>2</v>
      </c>
      <c r="H2885">
        <v>22.29</v>
      </c>
      <c r="I2885">
        <v>37.1</v>
      </c>
      <c r="J2885">
        <v>143</v>
      </c>
      <c r="N2885" t="s">
        <v>25</v>
      </c>
      <c r="O2885" t="s">
        <v>37</v>
      </c>
    </row>
    <row r="2886" spans="1:15" customFormat="1" x14ac:dyDescent="0.2">
      <c r="A2886">
        <v>3</v>
      </c>
      <c r="B2886">
        <v>2</v>
      </c>
      <c r="C2886" s="1">
        <v>43411</v>
      </c>
      <c r="D2886" t="s">
        <v>7</v>
      </c>
      <c r="E2886" t="s">
        <v>9</v>
      </c>
      <c r="F2886">
        <v>1</v>
      </c>
      <c r="G2886">
        <v>3</v>
      </c>
      <c r="H2886">
        <v>24.84</v>
      </c>
      <c r="I2886">
        <v>37.799999999999997</v>
      </c>
      <c r="J2886">
        <v>190</v>
      </c>
      <c r="N2886" t="s">
        <v>25</v>
      </c>
      <c r="O2886" t="s">
        <v>38</v>
      </c>
    </row>
    <row r="2887" spans="1:15" customFormat="1" x14ac:dyDescent="0.2">
      <c r="A2887">
        <v>4</v>
      </c>
      <c r="B2887">
        <v>2</v>
      </c>
      <c r="C2887" s="1">
        <v>43411</v>
      </c>
      <c r="D2887" t="s">
        <v>7</v>
      </c>
      <c r="E2887" t="s">
        <v>9</v>
      </c>
      <c r="F2887">
        <v>1</v>
      </c>
      <c r="G2887">
        <v>4</v>
      </c>
      <c r="H2887">
        <v>30.09</v>
      </c>
      <c r="I2887">
        <v>36.799999999999997</v>
      </c>
      <c r="J2887">
        <v>155</v>
      </c>
      <c r="N2887" t="s">
        <v>25</v>
      </c>
      <c r="O2887" t="s">
        <v>39</v>
      </c>
    </row>
    <row r="2888" spans="1:15" customFormat="1" x14ac:dyDescent="0.2">
      <c r="A2888">
        <v>5</v>
      </c>
      <c r="B2888">
        <v>2</v>
      </c>
      <c r="C2888" s="1">
        <v>43411</v>
      </c>
      <c r="D2888" t="s">
        <v>7</v>
      </c>
      <c r="E2888" t="s">
        <v>9</v>
      </c>
      <c r="F2888">
        <v>1</v>
      </c>
      <c r="G2888">
        <v>5</v>
      </c>
      <c r="H2888">
        <v>22.02</v>
      </c>
      <c r="I2888">
        <v>36.5</v>
      </c>
      <c r="J2888">
        <v>157</v>
      </c>
      <c r="N2888" t="s">
        <v>25</v>
      </c>
      <c r="O2888" t="s">
        <v>40</v>
      </c>
    </row>
    <row r="2889" spans="1:15" customFormat="1" x14ac:dyDescent="0.2">
      <c r="A2889">
        <v>11</v>
      </c>
      <c r="B2889">
        <v>2</v>
      </c>
      <c r="C2889" s="1">
        <v>43411</v>
      </c>
      <c r="D2889" t="s">
        <v>7</v>
      </c>
      <c r="E2889" t="s">
        <v>9</v>
      </c>
      <c r="F2889">
        <v>3</v>
      </c>
      <c r="G2889">
        <v>1</v>
      </c>
      <c r="H2889">
        <v>21.65</v>
      </c>
      <c r="I2889">
        <v>36.799999999999997</v>
      </c>
      <c r="J2889">
        <v>141</v>
      </c>
      <c r="N2889" t="s">
        <v>25</v>
      </c>
      <c r="O2889" t="s">
        <v>41</v>
      </c>
    </row>
    <row r="2890" spans="1:15" customFormat="1" x14ac:dyDescent="0.2">
      <c r="A2890">
        <v>12</v>
      </c>
      <c r="B2890">
        <v>2</v>
      </c>
      <c r="C2890" s="1">
        <v>43411</v>
      </c>
      <c r="D2890" t="s">
        <v>7</v>
      </c>
      <c r="E2890" t="s">
        <v>9</v>
      </c>
      <c r="F2890">
        <v>3</v>
      </c>
      <c r="G2890">
        <v>2</v>
      </c>
      <c r="H2890">
        <v>25.46</v>
      </c>
      <c r="I2890">
        <v>38.1</v>
      </c>
      <c r="J2890">
        <v>174</v>
      </c>
      <c r="N2890" t="s">
        <v>25</v>
      </c>
      <c r="O2890" t="s">
        <v>42</v>
      </c>
    </row>
    <row r="2891" spans="1:15" customFormat="1" x14ac:dyDescent="0.2">
      <c r="A2891">
        <v>13</v>
      </c>
      <c r="B2891">
        <v>2</v>
      </c>
      <c r="C2891" s="1">
        <v>43411</v>
      </c>
      <c r="D2891" t="s">
        <v>7</v>
      </c>
      <c r="E2891" t="s">
        <v>9</v>
      </c>
      <c r="F2891">
        <v>3</v>
      </c>
      <c r="G2891">
        <v>3</v>
      </c>
      <c r="H2891">
        <v>35.18</v>
      </c>
      <c r="I2891">
        <v>37.299999999999997</v>
      </c>
      <c r="J2891">
        <v>172</v>
      </c>
      <c r="N2891" t="s">
        <v>25</v>
      </c>
      <c r="O2891" t="s">
        <v>43</v>
      </c>
    </row>
    <row r="2892" spans="1:15" customFormat="1" x14ac:dyDescent="0.2">
      <c r="A2892">
        <v>9</v>
      </c>
      <c r="B2892">
        <v>2</v>
      </c>
      <c r="C2892" s="1">
        <v>43411</v>
      </c>
      <c r="D2892" t="s">
        <v>7</v>
      </c>
      <c r="E2892" t="s">
        <v>9</v>
      </c>
      <c r="F2892">
        <v>2</v>
      </c>
      <c r="G2892">
        <v>4</v>
      </c>
      <c r="H2892">
        <v>20.9</v>
      </c>
      <c r="I2892">
        <v>36.799999999999997</v>
      </c>
      <c r="J2892">
        <v>116</v>
      </c>
      <c r="N2892" t="s">
        <v>25</v>
      </c>
      <c r="O2892" t="s">
        <v>44</v>
      </c>
    </row>
    <row r="2893" spans="1:15" customFormat="1" x14ac:dyDescent="0.2">
      <c r="A2893">
        <v>15</v>
      </c>
      <c r="B2893">
        <v>2</v>
      </c>
      <c r="C2893" s="1">
        <v>43411</v>
      </c>
      <c r="D2893" t="s">
        <v>7</v>
      </c>
      <c r="E2893" t="s">
        <v>9</v>
      </c>
      <c r="F2893">
        <v>3</v>
      </c>
      <c r="G2893">
        <v>5</v>
      </c>
      <c r="H2893">
        <v>24.51</v>
      </c>
      <c r="I2893">
        <v>37.1</v>
      </c>
      <c r="J2893">
        <v>129</v>
      </c>
      <c r="N2893" t="s">
        <v>25</v>
      </c>
      <c r="O2893" t="s">
        <v>45</v>
      </c>
    </row>
    <row r="2894" spans="1:15" customFormat="1" x14ac:dyDescent="0.2">
      <c r="A2894">
        <v>16</v>
      </c>
      <c r="B2894">
        <v>2</v>
      </c>
      <c r="C2894" s="1">
        <v>43411</v>
      </c>
      <c r="D2894" t="s">
        <v>7</v>
      </c>
      <c r="E2894" t="s">
        <v>9</v>
      </c>
      <c r="F2894">
        <v>4</v>
      </c>
      <c r="G2894">
        <v>1</v>
      </c>
      <c r="H2894">
        <v>34.450000000000003</v>
      </c>
      <c r="I2894">
        <v>37</v>
      </c>
      <c r="J2894">
        <v>148</v>
      </c>
      <c r="N2894" t="s">
        <v>25</v>
      </c>
      <c r="O2894" t="s">
        <v>46</v>
      </c>
    </row>
    <row r="2895" spans="1:15" customFormat="1" x14ac:dyDescent="0.2">
      <c r="A2895">
        <v>17</v>
      </c>
      <c r="B2895">
        <v>2</v>
      </c>
      <c r="C2895" s="1">
        <v>43411</v>
      </c>
      <c r="D2895" t="s">
        <v>7</v>
      </c>
      <c r="E2895" t="s">
        <v>9</v>
      </c>
      <c r="F2895">
        <v>4</v>
      </c>
      <c r="G2895">
        <v>2</v>
      </c>
      <c r="H2895">
        <v>31.11</v>
      </c>
      <c r="I2895">
        <v>37.200000000000003</v>
      </c>
      <c r="J2895">
        <v>141</v>
      </c>
      <c r="N2895" t="s">
        <v>25</v>
      </c>
      <c r="O2895" t="s">
        <v>47</v>
      </c>
    </row>
    <row r="2896" spans="1:15" customFormat="1" x14ac:dyDescent="0.2">
      <c r="A2896">
        <v>18</v>
      </c>
      <c r="B2896">
        <v>2</v>
      </c>
      <c r="C2896" s="1">
        <v>43411</v>
      </c>
      <c r="D2896" t="s">
        <v>7</v>
      </c>
      <c r="E2896" t="s">
        <v>9</v>
      </c>
      <c r="F2896">
        <v>4</v>
      </c>
      <c r="G2896">
        <v>3</v>
      </c>
      <c r="H2896">
        <v>38.94</v>
      </c>
      <c r="I2896">
        <v>36.299999999999997</v>
      </c>
      <c r="J2896">
        <v>175</v>
      </c>
      <c r="N2896" t="s">
        <v>25</v>
      </c>
      <c r="O2896" t="s">
        <v>48</v>
      </c>
    </row>
    <row r="2897" spans="1:15" customFormat="1" x14ac:dyDescent="0.2">
      <c r="A2897">
        <v>19</v>
      </c>
      <c r="B2897">
        <v>2</v>
      </c>
      <c r="C2897" s="1">
        <v>43411</v>
      </c>
      <c r="D2897" t="s">
        <v>7</v>
      </c>
      <c r="E2897" t="s">
        <v>9</v>
      </c>
      <c r="F2897">
        <v>4</v>
      </c>
      <c r="G2897">
        <v>4</v>
      </c>
      <c r="H2897">
        <v>29.29</v>
      </c>
      <c r="I2897">
        <v>37</v>
      </c>
      <c r="J2897">
        <v>165</v>
      </c>
      <c r="N2897" t="s">
        <v>25</v>
      </c>
      <c r="O2897" t="s">
        <v>49</v>
      </c>
    </row>
    <row r="2898" spans="1:15" customFormat="1" x14ac:dyDescent="0.2">
      <c r="A2898">
        <v>10</v>
      </c>
      <c r="B2898">
        <v>2</v>
      </c>
      <c r="C2898" s="1">
        <v>43411</v>
      </c>
      <c r="D2898" t="s">
        <v>7</v>
      </c>
      <c r="E2898" t="s">
        <v>9</v>
      </c>
      <c r="F2898">
        <v>2</v>
      </c>
      <c r="G2898">
        <v>5</v>
      </c>
      <c r="H2898">
        <v>39.42</v>
      </c>
      <c r="I2898">
        <v>37</v>
      </c>
      <c r="J2898">
        <v>179</v>
      </c>
      <c r="N2898" t="s">
        <v>25</v>
      </c>
      <c r="O2898" t="s">
        <v>50</v>
      </c>
    </row>
    <row r="2899" spans="1:15" customFormat="1" x14ac:dyDescent="0.2">
      <c r="A2899">
        <v>26</v>
      </c>
      <c r="B2899">
        <v>2</v>
      </c>
      <c r="C2899" s="1">
        <v>43411</v>
      </c>
      <c r="D2899" t="s">
        <v>7</v>
      </c>
      <c r="E2899" t="s">
        <v>8</v>
      </c>
      <c r="F2899">
        <v>2</v>
      </c>
      <c r="G2899">
        <v>1</v>
      </c>
      <c r="H2899">
        <v>28.9</v>
      </c>
      <c r="I2899">
        <v>37.1</v>
      </c>
      <c r="J2899">
        <v>144</v>
      </c>
      <c r="N2899" t="s">
        <v>25</v>
      </c>
      <c r="O2899" t="s">
        <v>51</v>
      </c>
    </row>
    <row r="2900" spans="1:15" customFormat="1" x14ac:dyDescent="0.2">
      <c r="A2900">
        <v>22</v>
      </c>
      <c r="B2900">
        <v>2</v>
      </c>
      <c r="C2900" s="1">
        <v>43411</v>
      </c>
      <c r="D2900" t="s">
        <v>7</v>
      </c>
      <c r="E2900" t="s">
        <v>8</v>
      </c>
      <c r="F2900">
        <v>1</v>
      </c>
      <c r="G2900">
        <v>2</v>
      </c>
      <c r="H2900">
        <v>21.16</v>
      </c>
      <c r="I2900">
        <v>36.799999999999997</v>
      </c>
      <c r="J2900">
        <v>174</v>
      </c>
      <c r="N2900" t="s">
        <v>25</v>
      </c>
      <c r="O2900" t="s">
        <v>52</v>
      </c>
    </row>
    <row r="2901" spans="1:15" customFormat="1" x14ac:dyDescent="0.2">
      <c r="A2901">
        <v>28</v>
      </c>
      <c r="B2901">
        <v>2</v>
      </c>
      <c r="C2901" s="1">
        <v>43411</v>
      </c>
      <c r="D2901" t="s">
        <v>7</v>
      </c>
      <c r="E2901" t="s">
        <v>8</v>
      </c>
      <c r="F2901">
        <v>2</v>
      </c>
      <c r="G2901">
        <v>3</v>
      </c>
      <c r="H2901">
        <v>22.69</v>
      </c>
      <c r="I2901">
        <v>36.799999999999997</v>
      </c>
      <c r="J2901">
        <v>129</v>
      </c>
      <c r="N2901" t="s">
        <v>25</v>
      </c>
      <c r="O2901" t="s">
        <v>53</v>
      </c>
    </row>
    <row r="2902" spans="1:15" customFormat="1" x14ac:dyDescent="0.2">
      <c r="A2902">
        <v>24</v>
      </c>
      <c r="B2902">
        <v>2</v>
      </c>
      <c r="C2902" s="1">
        <v>43411</v>
      </c>
      <c r="D2902" t="s">
        <v>7</v>
      </c>
      <c r="E2902" t="s">
        <v>8</v>
      </c>
      <c r="F2902">
        <v>1</v>
      </c>
      <c r="G2902">
        <v>4</v>
      </c>
      <c r="H2902">
        <v>23.67</v>
      </c>
      <c r="I2902">
        <v>37.1</v>
      </c>
      <c r="J2902">
        <v>170</v>
      </c>
      <c r="N2902" t="s">
        <v>25</v>
      </c>
      <c r="O2902" t="s">
        <v>54</v>
      </c>
    </row>
    <row r="2903" spans="1:15" customFormat="1" x14ac:dyDescent="0.2">
      <c r="A2903">
        <v>30</v>
      </c>
      <c r="B2903">
        <v>2</v>
      </c>
      <c r="C2903" s="1">
        <v>43411</v>
      </c>
      <c r="D2903" t="s">
        <v>7</v>
      </c>
      <c r="E2903" t="s">
        <v>8</v>
      </c>
      <c r="F2903">
        <v>2</v>
      </c>
      <c r="G2903">
        <v>5</v>
      </c>
      <c r="H2903">
        <v>24</v>
      </c>
      <c r="I2903">
        <v>36.6</v>
      </c>
      <c r="J2903">
        <v>135</v>
      </c>
      <c r="N2903" t="s">
        <v>25</v>
      </c>
      <c r="O2903" t="s">
        <v>55</v>
      </c>
    </row>
    <row r="2904" spans="1:15" customFormat="1" x14ac:dyDescent="0.2">
      <c r="A2904">
        <v>7</v>
      </c>
      <c r="B2904">
        <v>3</v>
      </c>
      <c r="C2904" s="1">
        <v>43411</v>
      </c>
      <c r="D2904" t="s">
        <v>7</v>
      </c>
      <c r="E2904" t="s">
        <v>9</v>
      </c>
      <c r="F2904">
        <v>2</v>
      </c>
      <c r="G2904">
        <v>2</v>
      </c>
      <c r="H2904">
        <v>23.26</v>
      </c>
      <c r="I2904">
        <v>37.4</v>
      </c>
      <c r="J2904">
        <v>157</v>
      </c>
      <c r="N2904" t="s">
        <v>25</v>
      </c>
      <c r="O2904" t="s">
        <v>56</v>
      </c>
    </row>
    <row r="2905" spans="1:15" customFormat="1" x14ac:dyDescent="0.2">
      <c r="A2905">
        <v>3</v>
      </c>
      <c r="B2905">
        <v>3</v>
      </c>
      <c r="C2905" s="1">
        <v>43411</v>
      </c>
      <c r="D2905" t="s">
        <v>7</v>
      </c>
      <c r="E2905" t="s">
        <v>9</v>
      </c>
      <c r="F2905">
        <v>1</v>
      </c>
      <c r="G2905">
        <v>3</v>
      </c>
      <c r="H2905">
        <v>24.57</v>
      </c>
      <c r="I2905">
        <v>37</v>
      </c>
      <c r="J2905">
        <v>159</v>
      </c>
      <c r="N2905" t="s">
        <v>25</v>
      </c>
      <c r="O2905" t="s">
        <v>57</v>
      </c>
    </row>
    <row r="2906" spans="1:15" customFormat="1" x14ac:dyDescent="0.2">
      <c r="A2906">
        <v>9</v>
      </c>
      <c r="B2906">
        <v>3</v>
      </c>
      <c r="C2906" s="1">
        <v>43411</v>
      </c>
      <c r="D2906" t="s">
        <v>7</v>
      </c>
      <c r="E2906" t="s">
        <v>9</v>
      </c>
      <c r="F2906">
        <v>2</v>
      </c>
      <c r="G2906">
        <v>4</v>
      </c>
      <c r="H2906">
        <v>23.11</v>
      </c>
      <c r="I2906">
        <v>37.700000000000003</v>
      </c>
      <c r="J2906">
        <v>168</v>
      </c>
      <c r="N2906" t="s">
        <v>25</v>
      </c>
      <c r="O2906" t="s">
        <v>58</v>
      </c>
    </row>
    <row r="2907" spans="1:15" customFormat="1" x14ac:dyDescent="0.2">
      <c r="A2907">
        <v>10</v>
      </c>
      <c r="B2907">
        <v>3</v>
      </c>
      <c r="C2907" s="1">
        <v>43411</v>
      </c>
      <c r="D2907" t="s">
        <v>7</v>
      </c>
      <c r="E2907" t="s">
        <v>9</v>
      </c>
      <c r="F2907">
        <v>2</v>
      </c>
      <c r="G2907">
        <v>5</v>
      </c>
      <c r="H2907">
        <v>25.85</v>
      </c>
      <c r="I2907">
        <v>37.200000000000003</v>
      </c>
      <c r="J2907">
        <v>157</v>
      </c>
      <c r="N2907" t="s">
        <v>25</v>
      </c>
      <c r="O2907" t="s">
        <v>59</v>
      </c>
    </row>
    <row r="2908" spans="1:15" customFormat="1" x14ac:dyDescent="0.2">
      <c r="A2908">
        <v>11</v>
      </c>
      <c r="B2908">
        <v>3</v>
      </c>
      <c r="C2908" s="1">
        <v>43411</v>
      </c>
      <c r="D2908" t="s">
        <v>7</v>
      </c>
      <c r="E2908" t="s">
        <v>9</v>
      </c>
      <c r="F2908">
        <v>3</v>
      </c>
      <c r="G2908">
        <v>1</v>
      </c>
      <c r="H2908">
        <v>20.71</v>
      </c>
      <c r="I2908">
        <v>36.799999999999997</v>
      </c>
      <c r="J2908">
        <v>113</v>
      </c>
      <c r="N2908" t="s">
        <v>25</v>
      </c>
      <c r="O2908" t="s">
        <v>70</v>
      </c>
    </row>
    <row r="2909" spans="1:15" customFormat="1" x14ac:dyDescent="0.2">
      <c r="A2909">
        <v>12</v>
      </c>
      <c r="B2909">
        <v>3</v>
      </c>
      <c r="C2909" s="1">
        <v>43411</v>
      </c>
      <c r="D2909" t="s">
        <v>7</v>
      </c>
      <c r="E2909" t="s">
        <v>9</v>
      </c>
      <c r="F2909">
        <v>3</v>
      </c>
      <c r="G2909">
        <v>2</v>
      </c>
      <c r="H2909">
        <v>23.14</v>
      </c>
      <c r="I2909">
        <v>37.5</v>
      </c>
      <c r="J2909">
        <v>182</v>
      </c>
      <c r="N2909" t="s">
        <v>25</v>
      </c>
      <c r="O2909" t="s">
        <v>70</v>
      </c>
    </row>
    <row r="2910" spans="1:15" customFormat="1" x14ac:dyDescent="0.2">
      <c r="A2910">
        <v>13</v>
      </c>
      <c r="B2910">
        <v>3</v>
      </c>
      <c r="C2910" s="1">
        <v>43411</v>
      </c>
      <c r="D2910" t="s">
        <v>7</v>
      </c>
      <c r="E2910" t="s">
        <v>9</v>
      </c>
      <c r="F2910">
        <v>3</v>
      </c>
      <c r="G2910">
        <v>3</v>
      </c>
      <c r="H2910">
        <v>31.08</v>
      </c>
      <c r="I2910">
        <v>37.1</v>
      </c>
      <c r="J2910">
        <v>182</v>
      </c>
      <c r="N2910" t="s">
        <v>25</v>
      </c>
      <c r="O2910" t="s">
        <v>70</v>
      </c>
    </row>
    <row r="2911" spans="1:15" customFormat="1" x14ac:dyDescent="0.2">
      <c r="A2911">
        <v>4</v>
      </c>
      <c r="B2911">
        <v>3</v>
      </c>
      <c r="C2911" s="1">
        <v>43411</v>
      </c>
      <c r="D2911" t="s">
        <v>7</v>
      </c>
      <c r="E2911" t="s">
        <v>9</v>
      </c>
      <c r="F2911">
        <v>1</v>
      </c>
      <c r="G2911">
        <v>4</v>
      </c>
      <c r="H2911">
        <v>24.18</v>
      </c>
      <c r="I2911">
        <v>37.700000000000003</v>
      </c>
      <c r="J2911">
        <v>194</v>
      </c>
      <c r="N2911" t="s">
        <v>25</v>
      </c>
      <c r="O2911" t="s">
        <v>70</v>
      </c>
    </row>
    <row r="2912" spans="1:15" customFormat="1" x14ac:dyDescent="0.2">
      <c r="A2912">
        <v>15</v>
      </c>
      <c r="B2912">
        <v>3</v>
      </c>
      <c r="C2912" s="1">
        <v>43411</v>
      </c>
      <c r="D2912" t="s">
        <v>7</v>
      </c>
      <c r="E2912" t="s">
        <v>9</v>
      </c>
      <c r="F2912">
        <v>3</v>
      </c>
      <c r="G2912">
        <v>5</v>
      </c>
      <c r="H2912">
        <v>21.48</v>
      </c>
      <c r="I2912">
        <v>36.700000000000003</v>
      </c>
      <c r="J2912">
        <v>133</v>
      </c>
      <c r="N2912" t="s">
        <v>25</v>
      </c>
      <c r="O2912" t="s">
        <v>70</v>
      </c>
    </row>
    <row r="2913" spans="1:15" customFormat="1" x14ac:dyDescent="0.2">
      <c r="A2913">
        <v>16</v>
      </c>
      <c r="B2913">
        <v>3</v>
      </c>
      <c r="C2913" s="1">
        <v>43411</v>
      </c>
      <c r="D2913" t="s">
        <v>7</v>
      </c>
      <c r="E2913" t="s">
        <v>9</v>
      </c>
      <c r="F2913">
        <v>4</v>
      </c>
      <c r="G2913">
        <v>1</v>
      </c>
      <c r="H2913">
        <v>25.59</v>
      </c>
      <c r="I2913">
        <v>37.200000000000003</v>
      </c>
      <c r="J2913">
        <v>134</v>
      </c>
      <c r="N2913" t="s">
        <v>25</v>
      </c>
      <c r="O2913" t="s">
        <v>60</v>
      </c>
    </row>
    <row r="2914" spans="1:15" customFormat="1" x14ac:dyDescent="0.2">
      <c r="A2914">
        <v>17</v>
      </c>
      <c r="B2914">
        <v>3</v>
      </c>
      <c r="C2914" s="1">
        <v>43411</v>
      </c>
      <c r="D2914" t="s">
        <v>7</v>
      </c>
      <c r="E2914" t="s">
        <v>9</v>
      </c>
      <c r="F2914">
        <v>4</v>
      </c>
      <c r="G2914">
        <v>2</v>
      </c>
      <c r="H2914">
        <v>22.45</v>
      </c>
      <c r="I2914">
        <v>37.200000000000003</v>
      </c>
      <c r="J2914">
        <v>172</v>
      </c>
      <c r="N2914" t="s">
        <v>25</v>
      </c>
      <c r="O2914" t="s">
        <v>61</v>
      </c>
    </row>
    <row r="2915" spans="1:15" customFormat="1" x14ac:dyDescent="0.2">
      <c r="A2915">
        <v>18</v>
      </c>
      <c r="B2915">
        <v>3</v>
      </c>
      <c r="C2915" s="1">
        <v>43411</v>
      </c>
      <c r="D2915" t="s">
        <v>7</v>
      </c>
      <c r="E2915" t="s">
        <v>9</v>
      </c>
      <c r="F2915">
        <v>4</v>
      </c>
      <c r="G2915">
        <v>3</v>
      </c>
      <c r="H2915">
        <v>23.53</v>
      </c>
      <c r="I2915">
        <v>37.200000000000003</v>
      </c>
      <c r="J2915">
        <v>160</v>
      </c>
      <c r="N2915" t="s">
        <v>25</v>
      </c>
      <c r="O2915" t="s">
        <v>62</v>
      </c>
    </row>
    <row r="2916" spans="1:15" customFormat="1" x14ac:dyDescent="0.2">
      <c r="A2916">
        <v>19</v>
      </c>
      <c r="B2916">
        <v>3</v>
      </c>
      <c r="C2916" s="1">
        <v>43411</v>
      </c>
      <c r="D2916" t="s">
        <v>7</v>
      </c>
      <c r="E2916" t="s">
        <v>9</v>
      </c>
      <c r="F2916">
        <v>4</v>
      </c>
      <c r="G2916">
        <v>4</v>
      </c>
      <c r="H2916">
        <v>27.3</v>
      </c>
      <c r="I2916">
        <v>37</v>
      </c>
      <c r="J2916">
        <v>159</v>
      </c>
      <c r="N2916" t="s">
        <v>25</v>
      </c>
      <c r="O2916" t="s">
        <v>63</v>
      </c>
    </row>
    <row r="2917" spans="1:15" customFormat="1" x14ac:dyDescent="0.2">
      <c r="A2917">
        <v>5</v>
      </c>
      <c r="B2917">
        <v>3</v>
      </c>
      <c r="C2917" s="1">
        <v>43411</v>
      </c>
      <c r="D2917" t="s">
        <v>7</v>
      </c>
      <c r="E2917" t="s">
        <v>9</v>
      </c>
      <c r="F2917">
        <v>1</v>
      </c>
      <c r="G2917">
        <v>5</v>
      </c>
      <c r="H2917">
        <v>33.33</v>
      </c>
      <c r="I2917">
        <v>37.1</v>
      </c>
      <c r="J2917">
        <v>158</v>
      </c>
      <c r="N2917" t="s">
        <v>25</v>
      </c>
      <c r="O2917" t="s">
        <v>64</v>
      </c>
    </row>
    <row r="2918" spans="1:15" customFormat="1" x14ac:dyDescent="0.2">
      <c r="A2918">
        <v>26</v>
      </c>
      <c r="B2918">
        <v>3</v>
      </c>
      <c r="C2918" s="1">
        <v>43411</v>
      </c>
      <c r="D2918" t="s">
        <v>7</v>
      </c>
      <c r="E2918" t="s">
        <v>8</v>
      </c>
      <c r="F2918">
        <v>2</v>
      </c>
      <c r="G2918">
        <v>1</v>
      </c>
      <c r="H2918">
        <v>23.46</v>
      </c>
      <c r="I2918">
        <v>36</v>
      </c>
      <c r="J2918">
        <v>118</v>
      </c>
      <c r="N2918" t="s">
        <v>25</v>
      </c>
      <c r="O2918" t="s">
        <v>65</v>
      </c>
    </row>
    <row r="2919" spans="1:15" customFormat="1" x14ac:dyDescent="0.2">
      <c r="A2919">
        <v>22</v>
      </c>
      <c r="B2919">
        <v>3</v>
      </c>
      <c r="C2919" s="1">
        <v>43411</v>
      </c>
      <c r="D2919" t="s">
        <v>7</v>
      </c>
      <c r="E2919" t="s">
        <v>8</v>
      </c>
      <c r="F2919">
        <v>1</v>
      </c>
      <c r="G2919">
        <v>2</v>
      </c>
      <c r="H2919">
        <v>20.57</v>
      </c>
      <c r="I2919">
        <v>35.9</v>
      </c>
      <c r="J2919">
        <v>112</v>
      </c>
      <c r="N2919" t="s">
        <v>25</v>
      </c>
      <c r="O2919" t="s">
        <v>66</v>
      </c>
    </row>
    <row r="2920" spans="1:15" customFormat="1" x14ac:dyDescent="0.2">
      <c r="A2920">
        <v>28</v>
      </c>
      <c r="B2920">
        <v>3</v>
      </c>
      <c r="C2920" s="1">
        <v>43411</v>
      </c>
      <c r="D2920" t="s">
        <v>7</v>
      </c>
      <c r="E2920" t="s">
        <v>8</v>
      </c>
      <c r="F2920">
        <v>2</v>
      </c>
      <c r="G2920">
        <v>3</v>
      </c>
      <c r="H2920">
        <v>23.75</v>
      </c>
      <c r="I2920">
        <v>37.1</v>
      </c>
      <c r="J2920">
        <v>143</v>
      </c>
      <c r="N2920" t="s">
        <v>25</v>
      </c>
      <c r="O2920" t="s">
        <v>67</v>
      </c>
    </row>
    <row r="2921" spans="1:15" customFormat="1" x14ac:dyDescent="0.2">
      <c r="A2921">
        <v>24</v>
      </c>
      <c r="B2921">
        <v>3</v>
      </c>
      <c r="C2921" s="1">
        <v>43411</v>
      </c>
      <c r="D2921" t="s">
        <v>7</v>
      </c>
      <c r="E2921" t="s">
        <v>8</v>
      </c>
      <c r="F2921">
        <v>1</v>
      </c>
      <c r="G2921">
        <v>4</v>
      </c>
      <c r="H2921">
        <v>21.24</v>
      </c>
      <c r="I2921">
        <v>36.299999999999997</v>
      </c>
      <c r="J2921">
        <v>127</v>
      </c>
      <c r="N2921" t="s">
        <v>25</v>
      </c>
      <c r="O2921" t="s">
        <v>68</v>
      </c>
    </row>
    <row r="2922" spans="1:15" customFormat="1" x14ac:dyDescent="0.2">
      <c r="A2922">
        <v>30</v>
      </c>
      <c r="B2922">
        <v>3</v>
      </c>
      <c r="C2922" s="1">
        <v>43411</v>
      </c>
      <c r="D2922" t="s">
        <v>7</v>
      </c>
      <c r="E2922" t="s">
        <v>8</v>
      </c>
      <c r="F2922">
        <v>2</v>
      </c>
      <c r="G2922">
        <v>5</v>
      </c>
      <c r="H2922">
        <v>22.7</v>
      </c>
      <c r="I2922">
        <v>36.6</v>
      </c>
      <c r="J2922">
        <v>141</v>
      </c>
      <c r="N2922" t="s">
        <v>25</v>
      </c>
      <c r="O2922" t="s">
        <v>69</v>
      </c>
    </row>
    <row r="2923" spans="1:15" customFormat="1" x14ac:dyDescent="0.2">
      <c r="A2923">
        <v>1</v>
      </c>
      <c r="B2923">
        <v>1</v>
      </c>
      <c r="C2923" s="1">
        <v>43411</v>
      </c>
      <c r="D2923" t="s">
        <v>7</v>
      </c>
      <c r="E2923" t="s">
        <v>9</v>
      </c>
      <c r="F2923">
        <v>1</v>
      </c>
      <c r="G2923">
        <v>1</v>
      </c>
      <c r="H2923">
        <v>32.32</v>
      </c>
      <c r="N2923" t="s">
        <v>28</v>
      </c>
    </row>
    <row r="2924" spans="1:15" customFormat="1" x14ac:dyDescent="0.2">
      <c r="A2924">
        <v>2</v>
      </c>
      <c r="B2924">
        <v>1</v>
      </c>
      <c r="C2924" s="1">
        <v>43411</v>
      </c>
      <c r="D2924" t="s">
        <v>7</v>
      </c>
      <c r="E2924" t="s">
        <v>9</v>
      </c>
      <c r="F2924">
        <v>2</v>
      </c>
      <c r="G2924">
        <v>1</v>
      </c>
      <c r="H2924">
        <v>34.090000000000003</v>
      </c>
      <c r="N2924" t="s">
        <v>28</v>
      </c>
    </row>
    <row r="2925" spans="1:15" customFormat="1" x14ac:dyDescent="0.2">
      <c r="A2925">
        <v>3</v>
      </c>
      <c r="B2925">
        <v>1</v>
      </c>
      <c r="C2925" s="1">
        <v>43411</v>
      </c>
      <c r="D2925" t="s">
        <v>7</v>
      </c>
      <c r="E2925" t="s">
        <v>9</v>
      </c>
      <c r="F2925">
        <v>3</v>
      </c>
      <c r="G2925">
        <v>1</v>
      </c>
      <c r="H2925">
        <v>29.77</v>
      </c>
      <c r="N2925" t="s">
        <v>28</v>
      </c>
    </row>
    <row r="2926" spans="1:15" customFormat="1" x14ac:dyDescent="0.2">
      <c r="A2926">
        <v>4</v>
      </c>
      <c r="B2926">
        <v>1</v>
      </c>
      <c r="C2926" s="1">
        <v>43411</v>
      </c>
      <c r="D2926" t="s">
        <v>7</v>
      </c>
      <c r="E2926" t="s">
        <v>9</v>
      </c>
      <c r="F2926">
        <v>4</v>
      </c>
      <c r="G2926">
        <v>1</v>
      </c>
      <c r="H2926">
        <v>26.98</v>
      </c>
      <c r="N2926" t="s">
        <v>28</v>
      </c>
    </row>
    <row r="2927" spans="1:15" customFormat="1" x14ac:dyDescent="0.2">
      <c r="A2927">
        <v>5</v>
      </c>
      <c r="B2927">
        <v>1</v>
      </c>
      <c r="C2927" s="1">
        <v>43411</v>
      </c>
      <c r="D2927" t="s">
        <v>7</v>
      </c>
      <c r="E2927" t="s">
        <v>9</v>
      </c>
      <c r="F2927">
        <v>5</v>
      </c>
      <c r="G2927">
        <v>1</v>
      </c>
      <c r="H2927">
        <v>26.97</v>
      </c>
      <c r="N2927" t="s">
        <v>28</v>
      </c>
    </row>
    <row r="2928" spans="1:15" customFormat="1" x14ac:dyDescent="0.2">
      <c r="A2928">
        <v>6</v>
      </c>
      <c r="B2928">
        <v>1</v>
      </c>
      <c r="C2928" s="1">
        <v>43411</v>
      </c>
      <c r="D2928" t="s">
        <v>7</v>
      </c>
      <c r="E2928" t="s">
        <v>9</v>
      </c>
      <c r="F2928">
        <v>6</v>
      </c>
      <c r="G2928">
        <v>1</v>
      </c>
      <c r="H2928">
        <v>35.49</v>
      </c>
      <c r="N2928" t="s">
        <v>28</v>
      </c>
    </row>
    <row r="2929" spans="1:14" customFormat="1" x14ac:dyDescent="0.2">
      <c r="A2929">
        <v>7</v>
      </c>
      <c r="B2929">
        <v>1</v>
      </c>
      <c r="C2929" s="1">
        <v>43411</v>
      </c>
      <c r="D2929" t="s">
        <v>7</v>
      </c>
      <c r="E2929" t="s">
        <v>9</v>
      </c>
      <c r="F2929">
        <v>7</v>
      </c>
      <c r="G2929">
        <v>1</v>
      </c>
      <c r="H2929">
        <v>27.99</v>
      </c>
      <c r="N2929" t="s">
        <v>28</v>
      </c>
    </row>
    <row r="2930" spans="1:14" customFormat="1" x14ac:dyDescent="0.2">
      <c r="A2930">
        <v>9</v>
      </c>
      <c r="B2930">
        <v>1</v>
      </c>
      <c r="C2930" s="1">
        <v>43411</v>
      </c>
      <c r="D2930" t="s">
        <v>7</v>
      </c>
      <c r="E2930" t="s">
        <v>8</v>
      </c>
      <c r="F2930">
        <v>1</v>
      </c>
      <c r="G2930">
        <v>1</v>
      </c>
      <c r="H2930">
        <v>27.6</v>
      </c>
      <c r="N2930" t="s">
        <v>28</v>
      </c>
    </row>
    <row r="2931" spans="1:14" customFormat="1" x14ac:dyDescent="0.2">
      <c r="A2931">
        <v>10</v>
      </c>
      <c r="B2931">
        <v>1</v>
      </c>
      <c r="C2931" s="1">
        <v>43411</v>
      </c>
      <c r="D2931" t="s">
        <v>7</v>
      </c>
      <c r="E2931" t="s">
        <v>8</v>
      </c>
      <c r="F2931">
        <v>2</v>
      </c>
      <c r="G2931">
        <v>1</v>
      </c>
      <c r="H2931">
        <v>24.3</v>
      </c>
      <c r="N2931" t="s">
        <v>28</v>
      </c>
    </row>
    <row r="2932" spans="1:14" customFormat="1" x14ac:dyDescent="0.2">
      <c r="A2932">
        <v>11</v>
      </c>
      <c r="B2932">
        <v>1</v>
      </c>
      <c r="C2932" s="1">
        <v>43411</v>
      </c>
      <c r="D2932" t="s">
        <v>7</v>
      </c>
      <c r="E2932" t="s">
        <v>8</v>
      </c>
      <c r="F2932">
        <v>3</v>
      </c>
      <c r="G2932">
        <v>1</v>
      </c>
      <c r="H2932">
        <v>27.4</v>
      </c>
      <c r="N2932" t="s">
        <v>28</v>
      </c>
    </row>
    <row r="2933" spans="1:14" customFormat="1" x14ac:dyDescent="0.2">
      <c r="A2933">
        <v>12</v>
      </c>
      <c r="B2933">
        <v>1</v>
      </c>
      <c r="C2933" s="1">
        <v>43411</v>
      </c>
      <c r="D2933" t="s">
        <v>7</v>
      </c>
      <c r="E2933" t="s">
        <v>8</v>
      </c>
      <c r="F2933">
        <v>4</v>
      </c>
      <c r="G2933">
        <v>1</v>
      </c>
      <c r="H2933">
        <v>28.33</v>
      </c>
      <c r="N2933" t="s">
        <v>28</v>
      </c>
    </row>
    <row r="2934" spans="1:14" customFormat="1" x14ac:dyDescent="0.2">
      <c r="A2934">
        <v>13</v>
      </c>
      <c r="B2934">
        <v>1</v>
      </c>
      <c r="C2934" s="1">
        <v>43411</v>
      </c>
      <c r="D2934" t="s">
        <v>7</v>
      </c>
      <c r="E2934" t="s">
        <v>8</v>
      </c>
      <c r="F2934">
        <v>5</v>
      </c>
      <c r="G2934">
        <v>1</v>
      </c>
      <c r="H2934">
        <v>25.9</v>
      </c>
      <c r="N2934" t="s">
        <v>28</v>
      </c>
    </row>
    <row r="2935" spans="1:14" customFormat="1" x14ac:dyDescent="0.2">
      <c r="A2935">
        <v>14</v>
      </c>
      <c r="B2935">
        <v>1</v>
      </c>
      <c r="C2935" s="1">
        <v>43411</v>
      </c>
      <c r="D2935" t="s">
        <v>7</v>
      </c>
      <c r="E2935" t="s">
        <v>8</v>
      </c>
      <c r="F2935">
        <v>6</v>
      </c>
      <c r="G2935">
        <v>1</v>
      </c>
      <c r="H2935">
        <v>28.03</v>
      </c>
      <c r="N2935" t="s">
        <v>28</v>
      </c>
    </row>
    <row r="2936" spans="1:14" customFormat="1" x14ac:dyDescent="0.2">
      <c r="A2936">
        <v>15</v>
      </c>
      <c r="B2936">
        <v>1</v>
      </c>
      <c r="C2936" s="1">
        <v>43411</v>
      </c>
      <c r="D2936" t="s">
        <v>7</v>
      </c>
      <c r="E2936" t="s">
        <v>8</v>
      </c>
      <c r="F2936">
        <v>7</v>
      </c>
      <c r="G2936">
        <v>1</v>
      </c>
      <c r="H2936">
        <v>24.6</v>
      </c>
      <c r="N2936" t="s">
        <v>28</v>
      </c>
    </row>
    <row r="2937" spans="1:14" customFormat="1" x14ac:dyDescent="0.2">
      <c r="A2937">
        <v>1</v>
      </c>
      <c r="B2937">
        <v>2</v>
      </c>
      <c r="C2937" s="1">
        <v>43413</v>
      </c>
      <c r="D2937" t="s">
        <v>6</v>
      </c>
      <c r="E2937" t="s">
        <v>9</v>
      </c>
      <c r="F2937">
        <v>2</v>
      </c>
      <c r="G2937">
        <v>2</v>
      </c>
      <c r="H2937">
        <v>26.02</v>
      </c>
      <c r="N2937" t="s">
        <v>25</v>
      </c>
    </row>
    <row r="2938" spans="1:14" customFormat="1" x14ac:dyDescent="0.2">
      <c r="A2938">
        <v>2</v>
      </c>
      <c r="B2938">
        <v>2</v>
      </c>
      <c r="C2938" s="1">
        <v>43413</v>
      </c>
      <c r="D2938" t="s">
        <v>6</v>
      </c>
      <c r="E2938" t="s">
        <v>9</v>
      </c>
      <c r="F2938">
        <v>1</v>
      </c>
      <c r="G2938">
        <v>3</v>
      </c>
      <c r="H2938">
        <v>25.14</v>
      </c>
      <c r="N2938" t="s">
        <v>25</v>
      </c>
    </row>
    <row r="2939" spans="1:14" customFormat="1" x14ac:dyDescent="0.2">
      <c r="A2939">
        <v>3</v>
      </c>
      <c r="B2939">
        <v>2</v>
      </c>
      <c r="C2939" s="1">
        <v>43413</v>
      </c>
      <c r="D2939" t="s">
        <v>6</v>
      </c>
      <c r="E2939" t="s">
        <v>9</v>
      </c>
      <c r="F2939">
        <v>1</v>
      </c>
      <c r="G2939">
        <v>4</v>
      </c>
      <c r="H2939">
        <v>33.28</v>
      </c>
      <c r="N2939" t="s">
        <v>25</v>
      </c>
    </row>
    <row r="2940" spans="1:14" customFormat="1" x14ac:dyDescent="0.2">
      <c r="A2940">
        <v>4</v>
      </c>
      <c r="B2940">
        <v>2</v>
      </c>
      <c r="C2940" s="1">
        <v>43413</v>
      </c>
      <c r="D2940" t="s">
        <v>6</v>
      </c>
      <c r="E2940" t="s">
        <v>9</v>
      </c>
      <c r="F2940">
        <v>1</v>
      </c>
      <c r="G2940">
        <v>5</v>
      </c>
      <c r="H2940">
        <v>23.77</v>
      </c>
      <c r="N2940" t="s">
        <v>25</v>
      </c>
    </row>
    <row r="2941" spans="1:14" customFormat="1" x14ac:dyDescent="0.2">
      <c r="A2941">
        <v>5</v>
      </c>
      <c r="B2941">
        <v>2</v>
      </c>
      <c r="C2941" s="1">
        <v>43413</v>
      </c>
      <c r="D2941" t="s">
        <v>6</v>
      </c>
      <c r="E2941" t="s">
        <v>9</v>
      </c>
      <c r="F2941">
        <v>3</v>
      </c>
      <c r="G2941">
        <v>1</v>
      </c>
      <c r="H2941">
        <v>41.33</v>
      </c>
      <c r="N2941" t="s">
        <v>25</v>
      </c>
    </row>
    <row r="2942" spans="1:14" customFormat="1" x14ac:dyDescent="0.2">
      <c r="A2942">
        <v>6</v>
      </c>
      <c r="B2942">
        <v>2</v>
      </c>
      <c r="C2942" s="1">
        <v>43413</v>
      </c>
      <c r="D2942" t="s">
        <v>6</v>
      </c>
      <c r="E2942" t="s">
        <v>9</v>
      </c>
      <c r="F2942">
        <v>3</v>
      </c>
      <c r="G2942">
        <v>2</v>
      </c>
      <c r="H2942">
        <v>41.12</v>
      </c>
      <c r="N2942" t="s">
        <v>25</v>
      </c>
    </row>
    <row r="2943" spans="1:14" customFormat="1" x14ac:dyDescent="0.2">
      <c r="A2943">
        <v>7</v>
      </c>
      <c r="B2943">
        <v>2</v>
      </c>
      <c r="C2943" s="1">
        <v>43413</v>
      </c>
      <c r="D2943" t="s">
        <v>6</v>
      </c>
      <c r="E2943" t="s">
        <v>9</v>
      </c>
      <c r="F2943">
        <v>3</v>
      </c>
      <c r="G2943">
        <v>3</v>
      </c>
      <c r="H2943">
        <v>44.34</v>
      </c>
      <c r="N2943" t="s">
        <v>25</v>
      </c>
    </row>
    <row r="2944" spans="1:14" customFormat="1" x14ac:dyDescent="0.2">
      <c r="A2944">
        <v>8</v>
      </c>
      <c r="B2944">
        <v>2</v>
      </c>
      <c r="C2944" s="1">
        <v>43413</v>
      </c>
      <c r="D2944" t="s">
        <v>6</v>
      </c>
      <c r="E2944" t="s">
        <v>9</v>
      </c>
      <c r="F2944">
        <v>2</v>
      </c>
      <c r="G2944">
        <v>4</v>
      </c>
      <c r="H2944">
        <v>37.83</v>
      </c>
      <c r="N2944" t="s">
        <v>25</v>
      </c>
    </row>
    <row r="2945" spans="1:14" customFormat="1" x14ac:dyDescent="0.2">
      <c r="A2945">
        <v>9</v>
      </c>
      <c r="B2945">
        <v>2</v>
      </c>
      <c r="C2945" s="1">
        <v>43413</v>
      </c>
      <c r="D2945" t="s">
        <v>6</v>
      </c>
      <c r="E2945" t="s">
        <v>9</v>
      </c>
      <c r="F2945">
        <v>3</v>
      </c>
      <c r="G2945">
        <v>5</v>
      </c>
      <c r="H2945">
        <v>40.28</v>
      </c>
      <c r="N2945" t="s">
        <v>25</v>
      </c>
    </row>
    <row r="2946" spans="1:14" customFormat="1" x14ac:dyDescent="0.2">
      <c r="A2946">
        <v>10</v>
      </c>
      <c r="B2946">
        <v>2</v>
      </c>
      <c r="C2946" s="1">
        <v>43413</v>
      </c>
      <c r="D2946" t="s">
        <v>6</v>
      </c>
      <c r="E2946" t="s">
        <v>9</v>
      </c>
      <c r="F2946">
        <v>4</v>
      </c>
      <c r="G2946">
        <v>1</v>
      </c>
      <c r="H2946">
        <v>45.43</v>
      </c>
      <c r="N2946" t="s">
        <v>25</v>
      </c>
    </row>
    <row r="2947" spans="1:14" customFormat="1" x14ac:dyDescent="0.2">
      <c r="A2947">
        <v>11</v>
      </c>
      <c r="B2947">
        <v>2</v>
      </c>
      <c r="C2947" s="1">
        <v>43413</v>
      </c>
      <c r="D2947" t="s">
        <v>6</v>
      </c>
      <c r="E2947" t="s">
        <v>9</v>
      </c>
      <c r="F2947">
        <v>4</v>
      </c>
      <c r="G2947">
        <v>2</v>
      </c>
      <c r="H2947">
        <v>41.15</v>
      </c>
      <c r="N2947" t="s">
        <v>25</v>
      </c>
    </row>
    <row r="2948" spans="1:14" customFormat="1" x14ac:dyDescent="0.2">
      <c r="A2948">
        <v>12</v>
      </c>
      <c r="B2948">
        <v>2</v>
      </c>
      <c r="C2948" s="1">
        <v>43413</v>
      </c>
      <c r="D2948" t="s">
        <v>6</v>
      </c>
      <c r="E2948" t="s">
        <v>9</v>
      </c>
      <c r="F2948">
        <v>4</v>
      </c>
      <c r="G2948">
        <v>3</v>
      </c>
      <c r="H2948">
        <v>30.62</v>
      </c>
      <c r="N2948" t="s">
        <v>25</v>
      </c>
    </row>
    <row r="2949" spans="1:14" customFormat="1" x14ac:dyDescent="0.2">
      <c r="A2949">
        <v>13</v>
      </c>
      <c r="B2949">
        <v>2</v>
      </c>
      <c r="C2949" s="1">
        <v>43413</v>
      </c>
      <c r="D2949" t="s">
        <v>6</v>
      </c>
      <c r="E2949" t="s">
        <v>9</v>
      </c>
      <c r="F2949">
        <v>4</v>
      </c>
      <c r="G2949">
        <v>4</v>
      </c>
      <c r="H2949">
        <v>37.619999999999997</v>
      </c>
      <c r="N2949" t="s">
        <v>25</v>
      </c>
    </row>
    <row r="2950" spans="1:14" customFormat="1" x14ac:dyDescent="0.2">
      <c r="A2950">
        <v>14</v>
      </c>
      <c r="B2950">
        <v>2</v>
      </c>
      <c r="C2950" s="1">
        <v>43413</v>
      </c>
      <c r="D2950" t="s">
        <v>6</v>
      </c>
      <c r="E2950" t="s">
        <v>9</v>
      </c>
      <c r="F2950">
        <v>2</v>
      </c>
      <c r="G2950">
        <v>5</v>
      </c>
      <c r="H2950">
        <v>32.65</v>
      </c>
      <c r="N2950" t="s">
        <v>25</v>
      </c>
    </row>
    <row r="2951" spans="1:14" customFormat="1" x14ac:dyDescent="0.2">
      <c r="A2951">
        <v>15</v>
      </c>
      <c r="B2951">
        <v>2</v>
      </c>
      <c r="C2951" s="1">
        <v>43413</v>
      </c>
      <c r="D2951" t="s">
        <v>6</v>
      </c>
      <c r="E2951" t="s">
        <v>8</v>
      </c>
      <c r="F2951">
        <v>2</v>
      </c>
      <c r="G2951">
        <v>1</v>
      </c>
      <c r="H2951">
        <v>22.32</v>
      </c>
      <c r="N2951" t="s">
        <v>25</v>
      </c>
    </row>
    <row r="2952" spans="1:14" customFormat="1" x14ac:dyDescent="0.2">
      <c r="A2952">
        <v>16</v>
      </c>
      <c r="B2952">
        <v>2</v>
      </c>
      <c r="C2952" s="1">
        <v>43413</v>
      </c>
      <c r="D2952" t="s">
        <v>6</v>
      </c>
      <c r="E2952" t="s">
        <v>8</v>
      </c>
      <c r="F2952">
        <v>2</v>
      </c>
      <c r="G2952">
        <v>2</v>
      </c>
      <c r="H2952">
        <v>22.43</v>
      </c>
      <c r="N2952" t="s">
        <v>25</v>
      </c>
    </row>
    <row r="2953" spans="1:14" customFormat="1" x14ac:dyDescent="0.2">
      <c r="A2953">
        <v>17</v>
      </c>
      <c r="B2953">
        <v>2</v>
      </c>
      <c r="C2953" s="1">
        <v>43413</v>
      </c>
      <c r="D2953" t="s">
        <v>6</v>
      </c>
      <c r="E2953" t="s">
        <v>8</v>
      </c>
      <c r="F2953">
        <v>1</v>
      </c>
      <c r="G2953">
        <v>3</v>
      </c>
      <c r="H2953">
        <v>27.96</v>
      </c>
      <c r="N2953" t="s">
        <v>25</v>
      </c>
    </row>
    <row r="2954" spans="1:14" customFormat="1" x14ac:dyDescent="0.2">
      <c r="A2954">
        <v>18</v>
      </c>
      <c r="B2954">
        <v>2</v>
      </c>
      <c r="C2954" s="1">
        <v>43413</v>
      </c>
      <c r="D2954" t="s">
        <v>6</v>
      </c>
      <c r="E2954" t="s">
        <v>8</v>
      </c>
      <c r="F2954">
        <v>1</v>
      </c>
      <c r="G2954">
        <v>4</v>
      </c>
      <c r="H2954">
        <v>23.78</v>
      </c>
      <c r="N2954" t="s">
        <v>25</v>
      </c>
    </row>
    <row r="2955" spans="1:14" customFormat="1" x14ac:dyDescent="0.2">
      <c r="A2955">
        <v>19</v>
      </c>
      <c r="B2955">
        <v>2</v>
      </c>
      <c r="C2955" s="1">
        <v>43413</v>
      </c>
      <c r="D2955" t="s">
        <v>6</v>
      </c>
      <c r="E2955" t="s">
        <v>8</v>
      </c>
      <c r="F2955">
        <v>1</v>
      </c>
      <c r="G2955">
        <v>5</v>
      </c>
      <c r="H2955">
        <v>24.9</v>
      </c>
      <c r="N2955" t="s">
        <v>25</v>
      </c>
    </row>
    <row r="2956" spans="1:14" customFormat="1" x14ac:dyDescent="0.2">
      <c r="A2956">
        <v>20</v>
      </c>
      <c r="B2956">
        <v>2</v>
      </c>
      <c r="C2956" s="1">
        <v>43413</v>
      </c>
      <c r="D2956" t="s">
        <v>6</v>
      </c>
      <c r="E2956" t="s">
        <v>8</v>
      </c>
      <c r="F2956">
        <v>3</v>
      </c>
      <c r="G2956">
        <v>2</v>
      </c>
      <c r="H2956">
        <v>33.799999999999997</v>
      </c>
      <c r="N2956" t="s">
        <v>25</v>
      </c>
    </row>
    <row r="2957" spans="1:14" customFormat="1" x14ac:dyDescent="0.2">
      <c r="A2957">
        <v>21</v>
      </c>
      <c r="B2957">
        <v>2</v>
      </c>
      <c r="C2957" s="1">
        <v>43413</v>
      </c>
      <c r="D2957" t="s">
        <v>6</v>
      </c>
      <c r="E2957" t="s">
        <v>8</v>
      </c>
      <c r="F2957">
        <v>3</v>
      </c>
      <c r="G2957">
        <v>3</v>
      </c>
      <c r="H2957">
        <v>31.95</v>
      </c>
      <c r="N2957" t="s">
        <v>25</v>
      </c>
    </row>
    <row r="2958" spans="1:14" customFormat="1" x14ac:dyDescent="0.2">
      <c r="A2958">
        <v>22</v>
      </c>
      <c r="B2958">
        <v>2</v>
      </c>
      <c r="C2958" s="1">
        <v>43413</v>
      </c>
      <c r="D2958" t="s">
        <v>6</v>
      </c>
      <c r="E2958" t="s">
        <v>8</v>
      </c>
      <c r="F2958">
        <v>3</v>
      </c>
      <c r="G2958">
        <v>4</v>
      </c>
      <c r="H2958">
        <v>28.71</v>
      </c>
      <c r="N2958" t="s">
        <v>25</v>
      </c>
    </row>
    <row r="2959" spans="1:14" customFormat="1" x14ac:dyDescent="0.2">
      <c r="A2959">
        <v>23</v>
      </c>
      <c r="B2959">
        <v>2</v>
      </c>
      <c r="C2959" s="1">
        <v>43413</v>
      </c>
      <c r="D2959" t="s">
        <v>6</v>
      </c>
      <c r="E2959" t="s">
        <v>8</v>
      </c>
      <c r="F2959">
        <v>2</v>
      </c>
      <c r="G2959">
        <v>5</v>
      </c>
      <c r="H2959">
        <v>24.92</v>
      </c>
      <c r="N2959" t="s">
        <v>25</v>
      </c>
    </row>
    <row r="2960" spans="1:14" customFormat="1" x14ac:dyDescent="0.2">
      <c r="A2960">
        <v>7</v>
      </c>
      <c r="B2960">
        <v>3</v>
      </c>
      <c r="C2960" s="1">
        <v>43413</v>
      </c>
      <c r="D2960" t="s">
        <v>6</v>
      </c>
      <c r="E2960" t="s">
        <v>9</v>
      </c>
      <c r="F2960">
        <v>2</v>
      </c>
      <c r="G2960">
        <v>2</v>
      </c>
      <c r="H2960" s="3">
        <v>25.99</v>
      </c>
      <c r="N2960" t="s">
        <v>25</v>
      </c>
    </row>
    <row r="2961" spans="1:14" customFormat="1" x14ac:dyDescent="0.2">
      <c r="A2961">
        <v>3</v>
      </c>
      <c r="B2961">
        <v>3</v>
      </c>
      <c r="C2961" s="1">
        <v>43413</v>
      </c>
      <c r="D2961" t="s">
        <v>6</v>
      </c>
      <c r="E2961" t="s">
        <v>9</v>
      </c>
      <c r="F2961">
        <v>1</v>
      </c>
      <c r="G2961">
        <v>3</v>
      </c>
      <c r="H2961" s="2">
        <v>28.68</v>
      </c>
      <c r="N2961" t="s">
        <v>25</v>
      </c>
    </row>
    <row r="2962" spans="1:14" customFormat="1" x14ac:dyDescent="0.2">
      <c r="A2962">
        <v>9</v>
      </c>
      <c r="B2962">
        <v>3</v>
      </c>
      <c r="C2962" s="1">
        <v>43413</v>
      </c>
      <c r="D2962" t="s">
        <v>6</v>
      </c>
      <c r="E2962" t="s">
        <v>9</v>
      </c>
      <c r="F2962">
        <v>2</v>
      </c>
      <c r="G2962">
        <v>4</v>
      </c>
      <c r="H2962" s="2">
        <v>38.770000000000003</v>
      </c>
      <c r="N2962" t="s">
        <v>25</v>
      </c>
    </row>
    <row r="2963" spans="1:14" customFormat="1" x14ac:dyDescent="0.2">
      <c r="A2963">
        <v>10</v>
      </c>
      <c r="B2963">
        <v>3</v>
      </c>
      <c r="C2963" s="1">
        <v>43413</v>
      </c>
      <c r="D2963" t="s">
        <v>6</v>
      </c>
      <c r="E2963" t="s">
        <v>9</v>
      </c>
      <c r="F2963">
        <v>2</v>
      </c>
      <c r="G2963">
        <v>5</v>
      </c>
      <c r="H2963" s="2">
        <v>42.43</v>
      </c>
      <c r="N2963" t="s">
        <v>25</v>
      </c>
    </row>
    <row r="2964" spans="1:14" customFormat="1" x14ac:dyDescent="0.2">
      <c r="A2964">
        <v>11</v>
      </c>
      <c r="B2964">
        <v>3</v>
      </c>
      <c r="C2964" s="1">
        <v>43413</v>
      </c>
      <c r="D2964" t="s">
        <v>6</v>
      </c>
      <c r="E2964" t="s">
        <v>9</v>
      </c>
      <c r="F2964">
        <v>3</v>
      </c>
      <c r="G2964">
        <v>1</v>
      </c>
      <c r="H2964">
        <v>41.14</v>
      </c>
      <c r="J2964">
        <v>239</v>
      </c>
      <c r="N2964" t="s">
        <v>25</v>
      </c>
    </row>
    <row r="2965" spans="1:14" customFormat="1" x14ac:dyDescent="0.2">
      <c r="A2965">
        <v>12</v>
      </c>
      <c r="B2965">
        <v>3</v>
      </c>
      <c r="C2965" s="1">
        <v>43413</v>
      </c>
      <c r="D2965" t="s">
        <v>6</v>
      </c>
      <c r="E2965" t="s">
        <v>9</v>
      </c>
      <c r="F2965">
        <v>3</v>
      </c>
      <c r="G2965">
        <v>2</v>
      </c>
      <c r="H2965">
        <v>37.24</v>
      </c>
      <c r="J2965">
        <v>174</v>
      </c>
      <c r="N2965" t="s">
        <v>25</v>
      </c>
    </row>
    <row r="2966" spans="1:14" customFormat="1" x14ac:dyDescent="0.2">
      <c r="A2966">
        <v>13</v>
      </c>
      <c r="B2966">
        <v>3</v>
      </c>
      <c r="C2966" s="1">
        <v>43413</v>
      </c>
      <c r="D2966" t="s">
        <v>6</v>
      </c>
      <c r="E2966" t="s">
        <v>9</v>
      </c>
      <c r="F2966">
        <v>3</v>
      </c>
      <c r="G2966">
        <v>3</v>
      </c>
      <c r="H2966">
        <v>41.92</v>
      </c>
      <c r="J2966">
        <v>228</v>
      </c>
      <c r="N2966" t="s">
        <v>25</v>
      </c>
    </row>
    <row r="2967" spans="1:14" customFormat="1" x14ac:dyDescent="0.2">
      <c r="A2967">
        <v>4</v>
      </c>
      <c r="B2967">
        <v>3</v>
      </c>
      <c r="C2967" s="1">
        <v>43413</v>
      </c>
      <c r="D2967" t="s">
        <v>6</v>
      </c>
      <c r="E2967" t="s">
        <v>9</v>
      </c>
      <c r="F2967">
        <v>1</v>
      </c>
      <c r="G2967">
        <v>4</v>
      </c>
      <c r="H2967">
        <v>43.36</v>
      </c>
      <c r="J2967">
        <v>190</v>
      </c>
      <c r="N2967" t="s">
        <v>25</v>
      </c>
    </row>
    <row r="2968" spans="1:14" customFormat="1" x14ac:dyDescent="0.2">
      <c r="A2968">
        <v>15</v>
      </c>
      <c r="B2968">
        <v>3</v>
      </c>
      <c r="C2968" s="1">
        <v>43413</v>
      </c>
      <c r="D2968" t="s">
        <v>6</v>
      </c>
      <c r="E2968" t="s">
        <v>9</v>
      </c>
      <c r="F2968">
        <v>3</v>
      </c>
      <c r="G2968">
        <v>5</v>
      </c>
      <c r="H2968">
        <v>43.72</v>
      </c>
      <c r="J2968">
        <v>210</v>
      </c>
      <c r="N2968" t="s">
        <v>25</v>
      </c>
    </row>
    <row r="2969" spans="1:14" customFormat="1" x14ac:dyDescent="0.2">
      <c r="A2969">
        <v>16</v>
      </c>
      <c r="B2969">
        <v>3</v>
      </c>
      <c r="C2969" s="1">
        <v>43413</v>
      </c>
      <c r="D2969" t="s">
        <v>6</v>
      </c>
      <c r="E2969" t="s">
        <v>9</v>
      </c>
      <c r="F2969">
        <v>4</v>
      </c>
      <c r="G2969">
        <v>1</v>
      </c>
      <c r="H2969">
        <v>35.1</v>
      </c>
      <c r="N2969" t="s">
        <v>25</v>
      </c>
    </row>
    <row r="2970" spans="1:14" customFormat="1" x14ac:dyDescent="0.2">
      <c r="A2970">
        <v>17</v>
      </c>
      <c r="B2970">
        <v>3</v>
      </c>
      <c r="C2970" s="1">
        <v>43413</v>
      </c>
      <c r="D2970" t="s">
        <v>6</v>
      </c>
      <c r="E2970" t="s">
        <v>9</v>
      </c>
      <c r="F2970">
        <v>4</v>
      </c>
      <c r="G2970">
        <v>2</v>
      </c>
      <c r="H2970">
        <v>42.43</v>
      </c>
      <c r="N2970" t="s">
        <v>25</v>
      </c>
    </row>
    <row r="2971" spans="1:14" customFormat="1" x14ac:dyDescent="0.2">
      <c r="A2971">
        <v>18</v>
      </c>
      <c r="B2971">
        <v>3</v>
      </c>
      <c r="C2971" s="1">
        <v>43413</v>
      </c>
      <c r="D2971" t="s">
        <v>6</v>
      </c>
      <c r="E2971" t="s">
        <v>9</v>
      </c>
      <c r="F2971">
        <v>4</v>
      </c>
      <c r="G2971">
        <v>3</v>
      </c>
      <c r="H2971">
        <v>38.18</v>
      </c>
      <c r="N2971" t="s">
        <v>25</v>
      </c>
    </row>
    <row r="2972" spans="1:14" customFormat="1" x14ac:dyDescent="0.2">
      <c r="A2972">
        <v>19</v>
      </c>
      <c r="B2972">
        <v>3</v>
      </c>
      <c r="C2972" s="1">
        <v>43413</v>
      </c>
      <c r="D2972" t="s">
        <v>6</v>
      </c>
      <c r="E2972" t="s">
        <v>9</v>
      </c>
      <c r="F2972">
        <v>4</v>
      </c>
      <c r="G2972">
        <v>4</v>
      </c>
      <c r="H2972">
        <v>34.14</v>
      </c>
      <c r="N2972" t="s">
        <v>25</v>
      </c>
    </row>
    <row r="2973" spans="1:14" customFormat="1" x14ac:dyDescent="0.2">
      <c r="A2973">
        <v>5</v>
      </c>
      <c r="B2973">
        <v>3</v>
      </c>
      <c r="C2973" s="1">
        <v>43413</v>
      </c>
      <c r="D2973" t="s">
        <v>6</v>
      </c>
      <c r="E2973" t="s">
        <v>9</v>
      </c>
      <c r="F2973">
        <v>1</v>
      </c>
      <c r="G2973">
        <v>5</v>
      </c>
      <c r="H2973">
        <v>39.71</v>
      </c>
      <c r="N2973" t="s">
        <v>25</v>
      </c>
    </row>
    <row r="2974" spans="1:14" customFormat="1" x14ac:dyDescent="0.2">
      <c r="A2974">
        <v>26</v>
      </c>
      <c r="B2974">
        <v>3</v>
      </c>
      <c r="C2974" s="1">
        <v>43413</v>
      </c>
      <c r="D2974" t="s">
        <v>6</v>
      </c>
      <c r="E2974" t="s">
        <v>8</v>
      </c>
      <c r="F2974">
        <v>2</v>
      </c>
      <c r="G2974">
        <v>1</v>
      </c>
      <c r="H2974">
        <v>26.34</v>
      </c>
      <c r="N2974" t="s">
        <v>25</v>
      </c>
    </row>
    <row r="2975" spans="1:14" customFormat="1" x14ac:dyDescent="0.2">
      <c r="A2975">
        <v>27</v>
      </c>
      <c r="B2975">
        <v>3</v>
      </c>
      <c r="C2975" s="1">
        <v>43413</v>
      </c>
      <c r="D2975" t="s">
        <v>6</v>
      </c>
      <c r="E2975" t="s">
        <v>8</v>
      </c>
      <c r="F2975">
        <v>2</v>
      </c>
      <c r="G2975">
        <v>2</v>
      </c>
      <c r="H2975">
        <v>29.9</v>
      </c>
      <c r="N2975" t="s">
        <v>25</v>
      </c>
    </row>
    <row r="2976" spans="1:14" customFormat="1" x14ac:dyDescent="0.2">
      <c r="A2976">
        <v>23</v>
      </c>
      <c r="B2976">
        <v>3</v>
      </c>
      <c r="C2976" s="1">
        <v>43413</v>
      </c>
      <c r="D2976" t="s">
        <v>6</v>
      </c>
      <c r="E2976" t="s">
        <v>8</v>
      </c>
      <c r="F2976">
        <v>1</v>
      </c>
      <c r="G2976">
        <v>3</v>
      </c>
      <c r="H2976">
        <v>27.35</v>
      </c>
      <c r="N2976" t="s">
        <v>25</v>
      </c>
    </row>
    <row r="2977" spans="1:14" customFormat="1" x14ac:dyDescent="0.2">
      <c r="A2977">
        <v>24</v>
      </c>
      <c r="B2977">
        <v>3</v>
      </c>
      <c r="C2977" s="1">
        <v>43413</v>
      </c>
      <c r="D2977" t="s">
        <v>6</v>
      </c>
      <c r="E2977" t="s">
        <v>8</v>
      </c>
      <c r="F2977">
        <v>1</v>
      </c>
      <c r="G2977">
        <v>4</v>
      </c>
      <c r="H2977">
        <v>21.4</v>
      </c>
      <c r="N2977" t="s">
        <v>25</v>
      </c>
    </row>
    <row r="2978" spans="1:14" customFormat="1" x14ac:dyDescent="0.2">
      <c r="A2978">
        <v>30</v>
      </c>
      <c r="B2978">
        <v>3</v>
      </c>
      <c r="C2978" s="1">
        <v>43413</v>
      </c>
      <c r="D2978" t="s">
        <v>6</v>
      </c>
      <c r="E2978" t="s">
        <v>8</v>
      </c>
      <c r="F2978">
        <v>2</v>
      </c>
      <c r="G2978">
        <v>5</v>
      </c>
      <c r="H2978">
        <v>32.68</v>
      </c>
      <c r="N2978" t="s">
        <v>25</v>
      </c>
    </row>
    <row r="2979" spans="1:14" customFormat="1" x14ac:dyDescent="0.2">
      <c r="A2979">
        <v>32</v>
      </c>
      <c r="B2979">
        <v>3</v>
      </c>
      <c r="C2979" s="1">
        <v>43413</v>
      </c>
      <c r="D2979" t="s">
        <v>6</v>
      </c>
      <c r="E2979" t="s">
        <v>8</v>
      </c>
      <c r="F2979">
        <v>3</v>
      </c>
      <c r="G2979">
        <v>2</v>
      </c>
      <c r="H2979">
        <v>21.6</v>
      </c>
      <c r="N2979" t="s">
        <v>25</v>
      </c>
    </row>
    <row r="2980" spans="1:14" customFormat="1" x14ac:dyDescent="0.2">
      <c r="A2980">
        <v>33</v>
      </c>
      <c r="B2980">
        <v>3</v>
      </c>
      <c r="C2980" s="1">
        <v>43413</v>
      </c>
      <c r="D2980" t="s">
        <v>6</v>
      </c>
      <c r="E2980" t="s">
        <v>8</v>
      </c>
      <c r="F2980">
        <v>3</v>
      </c>
      <c r="G2980">
        <v>3</v>
      </c>
      <c r="H2980">
        <v>21.23</v>
      </c>
      <c r="N2980" t="s">
        <v>25</v>
      </c>
    </row>
    <row r="2981" spans="1:14" customFormat="1" x14ac:dyDescent="0.2">
      <c r="A2981">
        <v>34</v>
      </c>
      <c r="B2981">
        <v>3</v>
      </c>
      <c r="C2981" s="1">
        <v>43413</v>
      </c>
      <c r="D2981" t="s">
        <v>6</v>
      </c>
      <c r="E2981" t="s">
        <v>8</v>
      </c>
      <c r="F2981">
        <v>3</v>
      </c>
      <c r="G2981">
        <v>4</v>
      </c>
      <c r="H2981">
        <v>22.61</v>
      </c>
      <c r="N2981" t="s">
        <v>25</v>
      </c>
    </row>
    <row r="2982" spans="1:14" customFormat="1" x14ac:dyDescent="0.2">
      <c r="A2982">
        <v>25</v>
      </c>
      <c r="B2982">
        <v>3</v>
      </c>
      <c r="C2982" s="1">
        <v>43413</v>
      </c>
      <c r="D2982" t="s">
        <v>6</v>
      </c>
      <c r="E2982" t="s">
        <v>8</v>
      </c>
      <c r="F2982">
        <v>1</v>
      </c>
      <c r="G2982">
        <v>5</v>
      </c>
      <c r="H2982">
        <v>27.1</v>
      </c>
      <c r="N2982" t="s">
        <v>25</v>
      </c>
    </row>
    <row r="2983" spans="1:14" customFormat="1" x14ac:dyDescent="0.2">
      <c r="A2983">
        <v>1</v>
      </c>
      <c r="B2983">
        <v>1</v>
      </c>
      <c r="C2983" s="1">
        <v>43413</v>
      </c>
      <c r="D2983" t="s">
        <v>6</v>
      </c>
      <c r="E2983" t="s">
        <v>9</v>
      </c>
      <c r="F2983">
        <v>1</v>
      </c>
      <c r="G2983">
        <v>1</v>
      </c>
      <c r="H2983">
        <v>46.38</v>
      </c>
      <c r="N2983" t="s">
        <v>28</v>
      </c>
    </row>
    <row r="2984" spans="1:14" customFormat="1" x14ac:dyDescent="0.2">
      <c r="A2984">
        <v>2</v>
      </c>
      <c r="B2984">
        <v>1</v>
      </c>
      <c r="C2984" s="1">
        <v>43413</v>
      </c>
      <c r="D2984" t="s">
        <v>6</v>
      </c>
      <c r="E2984" t="s">
        <v>9</v>
      </c>
      <c r="F2984">
        <v>2</v>
      </c>
      <c r="G2984">
        <v>1</v>
      </c>
      <c r="H2984">
        <v>42.25</v>
      </c>
      <c r="N2984" t="s">
        <v>28</v>
      </c>
    </row>
    <row r="2985" spans="1:14" customFormat="1" x14ac:dyDescent="0.2">
      <c r="A2985">
        <v>3</v>
      </c>
      <c r="B2985">
        <v>1</v>
      </c>
      <c r="C2985" s="1">
        <v>43413</v>
      </c>
      <c r="D2985" t="s">
        <v>6</v>
      </c>
      <c r="E2985" t="s">
        <v>9</v>
      </c>
      <c r="F2985">
        <v>3</v>
      </c>
      <c r="G2985">
        <v>1</v>
      </c>
      <c r="H2985">
        <v>44.92</v>
      </c>
      <c r="N2985" t="s">
        <v>28</v>
      </c>
    </row>
    <row r="2986" spans="1:14" customFormat="1" x14ac:dyDescent="0.2">
      <c r="A2986">
        <v>4</v>
      </c>
      <c r="B2986">
        <v>1</v>
      </c>
      <c r="C2986" s="1">
        <v>43413</v>
      </c>
      <c r="D2986" t="s">
        <v>6</v>
      </c>
      <c r="E2986" t="s">
        <v>9</v>
      </c>
      <c r="F2986">
        <v>4</v>
      </c>
      <c r="G2986">
        <v>1</v>
      </c>
      <c r="H2986">
        <v>46.33</v>
      </c>
      <c r="N2986" t="s">
        <v>28</v>
      </c>
    </row>
    <row r="2987" spans="1:14" customFormat="1" x14ac:dyDescent="0.2">
      <c r="A2987">
        <v>5</v>
      </c>
      <c r="B2987">
        <v>1</v>
      </c>
      <c r="C2987" s="1">
        <v>43413</v>
      </c>
      <c r="D2987" t="s">
        <v>6</v>
      </c>
      <c r="E2987" t="s">
        <v>9</v>
      </c>
      <c r="F2987">
        <v>5</v>
      </c>
      <c r="G2987">
        <v>1</v>
      </c>
      <c r="H2987">
        <v>47.75</v>
      </c>
      <c r="N2987" t="s">
        <v>28</v>
      </c>
    </row>
    <row r="2988" spans="1:14" customFormat="1" x14ac:dyDescent="0.2">
      <c r="A2988">
        <v>6</v>
      </c>
      <c r="B2988">
        <v>1</v>
      </c>
      <c r="C2988" s="1">
        <v>43413</v>
      </c>
      <c r="D2988" t="s">
        <v>6</v>
      </c>
      <c r="E2988" t="s">
        <v>9</v>
      </c>
      <c r="F2988">
        <v>6</v>
      </c>
      <c r="G2988">
        <v>1</v>
      </c>
      <c r="H2988">
        <v>42.5</v>
      </c>
      <c r="N2988" t="s">
        <v>28</v>
      </c>
    </row>
    <row r="2989" spans="1:14" customFormat="1" x14ac:dyDescent="0.2">
      <c r="A2989">
        <v>7</v>
      </c>
      <c r="B2989">
        <v>1</v>
      </c>
      <c r="C2989" s="1">
        <v>43413</v>
      </c>
      <c r="D2989" t="s">
        <v>6</v>
      </c>
      <c r="E2989" t="s">
        <v>9</v>
      </c>
      <c r="F2989">
        <v>7</v>
      </c>
      <c r="G2989">
        <v>1</v>
      </c>
      <c r="H2989">
        <v>40.590000000000003</v>
      </c>
      <c r="N2989" t="s">
        <v>28</v>
      </c>
    </row>
    <row r="2990" spans="1:14" customFormat="1" x14ac:dyDescent="0.2">
      <c r="A2990">
        <v>8</v>
      </c>
      <c r="B2990">
        <v>1</v>
      </c>
      <c r="C2990" s="1">
        <v>43413</v>
      </c>
      <c r="D2990" t="s">
        <v>6</v>
      </c>
      <c r="E2990" t="s">
        <v>9</v>
      </c>
      <c r="F2990">
        <v>8</v>
      </c>
      <c r="G2990">
        <v>1</v>
      </c>
      <c r="H2990">
        <v>33.46</v>
      </c>
      <c r="N2990" t="s">
        <v>28</v>
      </c>
    </row>
    <row r="2991" spans="1:14" customFormat="1" x14ac:dyDescent="0.2">
      <c r="A2991">
        <v>9</v>
      </c>
      <c r="B2991">
        <v>1</v>
      </c>
      <c r="C2991" s="1">
        <v>43413</v>
      </c>
      <c r="D2991" t="s">
        <v>6</v>
      </c>
      <c r="E2991" t="s">
        <v>8</v>
      </c>
      <c r="F2991">
        <v>1</v>
      </c>
      <c r="G2991">
        <v>1</v>
      </c>
      <c r="H2991">
        <v>33.58</v>
      </c>
      <c r="N2991" t="s">
        <v>28</v>
      </c>
    </row>
    <row r="2992" spans="1:14" customFormat="1" x14ac:dyDescent="0.2">
      <c r="A2992">
        <v>10</v>
      </c>
      <c r="B2992">
        <v>1</v>
      </c>
      <c r="C2992" s="1">
        <v>43413</v>
      </c>
      <c r="D2992" t="s">
        <v>6</v>
      </c>
      <c r="E2992" t="s">
        <v>8</v>
      </c>
      <c r="F2992">
        <v>2</v>
      </c>
      <c r="G2992">
        <v>1</v>
      </c>
      <c r="H2992">
        <v>33.270000000000003</v>
      </c>
      <c r="N2992" t="s">
        <v>28</v>
      </c>
    </row>
    <row r="2993" spans="1:14" customFormat="1" x14ac:dyDescent="0.2">
      <c r="A2993">
        <v>11</v>
      </c>
      <c r="B2993">
        <v>1</v>
      </c>
      <c r="C2993" s="1">
        <v>43413</v>
      </c>
      <c r="D2993" t="s">
        <v>6</v>
      </c>
      <c r="E2993" t="s">
        <v>8</v>
      </c>
      <c r="F2993">
        <v>3</v>
      </c>
      <c r="G2993">
        <v>1</v>
      </c>
      <c r="H2993">
        <v>33.75</v>
      </c>
      <c r="N2993" t="s">
        <v>28</v>
      </c>
    </row>
    <row r="2994" spans="1:14" customFormat="1" x14ac:dyDescent="0.2">
      <c r="A2994">
        <v>12</v>
      </c>
      <c r="B2994">
        <v>1</v>
      </c>
      <c r="C2994" s="1">
        <v>43413</v>
      </c>
      <c r="D2994" t="s">
        <v>6</v>
      </c>
      <c r="E2994" t="s">
        <v>8</v>
      </c>
      <c r="F2994">
        <v>4</v>
      </c>
      <c r="G2994">
        <v>1</v>
      </c>
      <c r="H2994">
        <v>22.64</v>
      </c>
      <c r="N2994" t="s">
        <v>28</v>
      </c>
    </row>
    <row r="2995" spans="1:14" customFormat="1" x14ac:dyDescent="0.2">
      <c r="A2995">
        <v>13</v>
      </c>
      <c r="B2995">
        <v>1</v>
      </c>
      <c r="C2995" s="1">
        <v>43413</v>
      </c>
      <c r="D2995" t="s">
        <v>6</v>
      </c>
      <c r="E2995" t="s">
        <v>8</v>
      </c>
      <c r="F2995">
        <v>5</v>
      </c>
      <c r="G2995">
        <v>1</v>
      </c>
      <c r="H2995">
        <v>32.83</v>
      </c>
      <c r="N2995" t="s">
        <v>28</v>
      </c>
    </row>
    <row r="2996" spans="1:14" customFormat="1" x14ac:dyDescent="0.2">
      <c r="A2996">
        <v>14</v>
      </c>
      <c r="B2996">
        <v>1</v>
      </c>
      <c r="C2996" s="1">
        <v>43413</v>
      </c>
      <c r="D2996" t="s">
        <v>6</v>
      </c>
      <c r="E2996" t="s">
        <v>8</v>
      </c>
      <c r="F2996">
        <v>6</v>
      </c>
      <c r="G2996">
        <v>1</v>
      </c>
      <c r="H2996">
        <v>31.5</v>
      </c>
      <c r="N2996" t="s">
        <v>28</v>
      </c>
    </row>
    <row r="2997" spans="1:14" customFormat="1" x14ac:dyDescent="0.2">
      <c r="A2997">
        <v>15</v>
      </c>
      <c r="B2997">
        <v>1</v>
      </c>
      <c r="C2997" s="1">
        <v>43413</v>
      </c>
      <c r="D2997" t="s">
        <v>6</v>
      </c>
      <c r="E2997" t="s">
        <v>8</v>
      </c>
      <c r="F2997">
        <v>7</v>
      </c>
      <c r="G2997">
        <v>1</v>
      </c>
      <c r="H2997">
        <v>34.35</v>
      </c>
      <c r="N2997" t="s">
        <v>28</v>
      </c>
    </row>
    <row r="2998" spans="1:14" customFormat="1" x14ac:dyDescent="0.2">
      <c r="A2998">
        <v>7</v>
      </c>
      <c r="B2998">
        <v>2</v>
      </c>
      <c r="C2998" s="1">
        <v>43419</v>
      </c>
      <c r="D2998" t="s">
        <v>7</v>
      </c>
      <c r="E2998" t="s">
        <v>9</v>
      </c>
      <c r="F2998">
        <v>2</v>
      </c>
      <c r="G2998">
        <v>2</v>
      </c>
      <c r="H2998">
        <v>22.88</v>
      </c>
      <c r="I2998">
        <v>37</v>
      </c>
      <c r="J2998">
        <v>163</v>
      </c>
      <c r="N2998" t="s">
        <v>25</v>
      </c>
    </row>
    <row r="2999" spans="1:14" customFormat="1" x14ac:dyDescent="0.2">
      <c r="A2999">
        <v>3</v>
      </c>
      <c r="B2999">
        <v>2</v>
      </c>
      <c r="C2999" s="1">
        <v>43419</v>
      </c>
      <c r="D2999" t="s">
        <v>7</v>
      </c>
      <c r="E2999" t="s">
        <v>9</v>
      </c>
      <c r="F2999">
        <v>1</v>
      </c>
      <c r="G2999">
        <v>3</v>
      </c>
      <c r="H2999">
        <v>24.25</v>
      </c>
      <c r="I2999">
        <v>37.299999999999997</v>
      </c>
      <c r="J2999">
        <v>156</v>
      </c>
      <c r="N2999" t="s">
        <v>25</v>
      </c>
    </row>
    <row r="3000" spans="1:14" customFormat="1" x14ac:dyDescent="0.2">
      <c r="A3000">
        <v>4</v>
      </c>
      <c r="B3000">
        <v>2</v>
      </c>
      <c r="C3000" s="1">
        <v>43419</v>
      </c>
      <c r="D3000" t="s">
        <v>7</v>
      </c>
      <c r="E3000" t="s">
        <v>9</v>
      </c>
      <c r="F3000">
        <v>1</v>
      </c>
      <c r="G3000">
        <v>4</v>
      </c>
      <c r="H3000">
        <v>30.55</v>
      </c>
      <c r="I3000">
        <v>37.5</v>
      </c>
      <c r="J3000">
        <v>193</v>
      </c>
      <c r="N3000" t="s">
        <v>25</v>
      </c>
    </row>
    <row r="3001" spans="1:14" customFormat="1" x14ac:dyDescent="0.2">
      <c r="A3001">
        <v>5</v>
      </c>
      <c r="B3001">
        <v>2</v>
      </c>
      <c r="C3001" s="1">
        <v>43419</v>
      </c>
      <c r="D3001" t="s">
        <v>7</v>
      </c>
      <c r="E3001" t="s">
        <v>9</v>
      </c>
      <c r="F3001">
        <v>1</v>
      </c>
      <c r="G3001">
        <v>5</v>
      </c>
      <c r="H3001">
        <v>22.05</v>
      </c>
      <c r="I3001">
        <v>37</v>
      </c>
      <c r="J3001">
        <v>143</v>
      </c>
      <c r="N3001" t="s">
        <v>25</v>
      </c>
    </row>
    <row r="3002" spans="1:14" customFormat="1" x14ac:dyDescent="0.2">
      <c r="A3002">
        <v>11</v>
      </c>
      <c r="B3002">
        <v>2</v>
      </c>
      <c r="C3002" s="1">
        <v>43419</v>
      </c>
      <c r="D3002" t="s">
        <v>7</v>
      </c>
      <c r="E3002" t="s">
        <v>9</v>
      </c>
      <c r="F3002">
        <v>3</v>
      </c>
      <c r="G3002">
        <v>1</v>
      </c>
      <c r="H3002">
        <v>22.8</v>
      </c>
      <c r="I3002">
        <v>37</v>
      </c>
      <c r="J3002">
        <v>146</v>
      </c>
      <c r="N3002" t="s">
        <v>25</v>
      </c>
    </row>
    <row r="3003" spans="1:14" customFormat="1" x14ac:dyDescent="0.2">
      <c r="A3003">
        <v>12</v>
      </c>
      <c r="B3003">
        <v>2</v>
      </c>
      <c r="C3003" s="1">
        <v>43419</v>
      </c>
      <c r="D3003" t="s">
        <v>7</v>
      </c>
      <c r="E3003" t="s">
        <v>9</v>
      </c>
      <c r="F3003">
        <v>3</v>
      </c>
      <c r="G3003">
        <v>2</v>
      </c>
      <c r="H3003">
        <v>24.43</v>
      </c>
      <c r="I3003">
        <v>37.700000000000003</v>
      </c>
      <c r="J3003">
        <v>171</v>
      </c>
      <c r="N3003" t="s">
        <v>25</v>
      </c>
    </row>
    <row r="3004" spans="1:14" customFormat="1" x14ac:dyDescent="0.2">
      <c r="A3004">
        <v>13</v>
      </c>
      <c r="B3004">
        <v>2</v>
      </c>
      <c r="C3004" s="1">
        <v>43419</v>
      </c>
      <c r="D3004" t="s">
        <v>7</v>
      </c>
      <c r="E3004" t="s">
        <v>9</v>
      </c>
      <c r="F3004">
        <v>3</v>
      </c>
      <c r="G3004">
        <v>3</v>
      </c>
      <c r="H3004">
        <v>36.08</v>
      </c>
      <c r="I3004">
        <v>36.6</v>
      </c>
      <c r="J3004">
        <v>150</v>
      </c>
      <c r="N3004" t="s">
        <v>25</v>
      </c>
    </row>
    <row r="3005" spans="1:14" customFormat="1" x14ac:dyDescent="0.2">
      <c r="A3005">
        <v>9</v>
      </c>
      <c r="B3005">
        <v>2</v>
      </c>
      <c r="C3005" s="1">
        <v>43419</v>
      </c>
      <c r="D3005" t="s">
        <v>7</v>
      </c>
      <c r="E3005" t="s">
        <v>9</v>
      </c>
      <c r="F3005">
        <v>2</v>
      </c>
      <c r="G3005">
        <v>4</v>
      </c>
      <c r="H3005">
        <v>23.08</v>
      </c>
      <c r="I3005">
        <v>37.1</v>
      </c>
      <c r="J3005">
        <v>161</v>
      </c>
      <c r="N3005" t="s">
        <v>25</v>
      </c>
    </row>
    <row r="3006" spans="1:14" customFormat="1" x14ac:dyDescent="0.2">
      <c r="A3006">
        <v>15</v>
      </c>
      <c r="B3006">
        <v>2</v>
      </c>
      <c r="C3006" s="1">
        <v>43419</v>
      </c>
      <c r="D3006" t="s">
        <v>7</v>
      </c>
      <c r="E3006" t="s">
        <v>9</v>
      </c>
      <c r="F3006">
        <v>3</v>
      </c>
      <c r="G3006">
        <v>5</v>
      </c>
      <c r="H3006">
        <v>25.21</v>
      </c>
      <c r="I3006">
        <v>36.700000000000003</v>
      </c>
      <c r="J3006">
        <v>163</v>
      </c>
      <c r="N3006" t="s">
        <v>25</v>
      </c>
    </row>
    <row r="3007" spans="1:14" customFormat="1" x14ac:dyDescent="0.2">
      <c r="A3007">
        <v>16</v>
      </c>
      <c r="B3007">
        <v>2</v>
      </c>
      <c r="C3007" s="1">
        <v>43419</v>
      </c>
      <c r="D3007" t="s">
        <v>7</v>
      </c>
      <c r="E3007" t="s">
        <v>9</v>
      </c>
      <c r="F3007">
        <v>4</v>
      </c>
      <c r="G3007">
        <v>1</v>
      </c>
      <c r="H3007">
        <v>32.86</v>
      </c>
      <c r="I3007">
        <v>3</v>
      </c>
      <c r="J3007">
        <v>149</v>
      </c>
      <c r="N3007" t="s">
        <v>25</v>
      </c>
    </row>
    <row r="3008" spans="1:14" customFormat="1" x14ac:dyDescent="0.2">
      <c r="A3008">
        <v>17</v>
      </c>
      <c r="B3008">
        <v>2</v>
      </c>
      <c r="C3008" s="1">
        <v>43419</v>
      </c>
      <c r="D3008" t="s">
        <v>7</v>
      </c>
      <c r="E3008" t="s">
        <v>9</v>
      </c>
      <c r="F3008">
        <v>4</v>
      </c>
      <c r="G3008">
        <v>2</v>
      </c>
      <c r="H3008">
        <v>27.55</v>
      </c>
      <c r="I3008">
        <v>37</v>
      </c>
      <c r="J3008">
        <v>150</v>
      </c>
      <c r="N3008" t="s">
        <v>25</v>
      </c>
    </row>
    <row r="3009" spans="1:14" customFormat="1" x14ac:dyDescent="0.2">
      <c r="A3009">
        <v>18</v>
      </c>
      <c r="B3009">
        <v>2</v>
      </c>
      <c r="C3009" s="1">
        <v>43419</v>
      </c>
      <c r="D3009" t="s">
        <v>7</v>
      </c>
      <c r="E3009" t="s">
        <v>9</v>
      </c>
      <c r="F3009">
        <v>4</v>
      </c>
      <c r="G3009">
        <v>3</v>
      </c>
      <c r="H3009">
        <v>40.270000000000003</v>
      </c>
      <c r="I3009">
        <v>36.799999999999997</v>
      </c>
      <c r="J3009">
        <v>173</v>
      </c>
      <c r="N3009" t="s">
        <v>25</v>
      </c>
    </row>
    <row r="3010" spans="1:14" customFormat="1" x14ac:dyDescent="0.2">
      <c r="A3010">
        <v>19</v>
      </c>
      <c r="B3010">
        <v>2</v>
      </c>
      <c r="C3010" s="1">
        <v>43419</v>
      </c>
      <c r="D3010" t="s">
        <v>7</v>
      </c>
      <c r="E3010" t="s">
        <v>9</v>
      </c>
      <c r="F3010">
        <v>4</v>
      </c>
      <c r="G3010">
        <v>4</v>
      </c>
      <c r="H3010">
        <v>29.55</v>
      </c>
      <c r="I3010">
        <v>36.799999999999997</v>
      </c>
      <c r="J3010">
        <v>149</v>
      </c>
      <c r="N3010" t="s">
        <v>25</v>
      </c>
    </row>
    <row r="3011" spans="1:14" customFormat="1" x14ac:dyDescent="0.2">
      <c r="A3011">
        <v>10</v>
      </c>
      <c r="B3011">
        <v>2</v>
      </c>
      <c r="C3011" s="1">
        <v>43419</v>
      </c>
      <c r="D3011" t="s">
        <v>7</v>
      </c>
      <c r="E3011" t="s">
        <v>9</v>
      </c>
      <c r="F3011">
        <v>2</v>
      </c>
      <c r="G3011">
        <v>5</v>
      </c>
      <c r="H3011">
        <v>39.29</v>
      </c>
      <c r="I3011">
        <v>37</v>
      </c>
      <c r="J3011">
        <v>175</v>
      </c>
      <c r="N3011" t="s">
        <v>25</v>
      </c>
    </row>
    <row r="3012" spans="1:14" customFormat="1" x14ac:dyDescent="0.2">
      <c r="A3012">
        <v>26</v>
      </c>
      <c r="B3012">
        <v>2</v>
      </c>
      <c r="C3012" s="1">
        <v>43419</v>
      </c>
      <c r="D3012" t="s">
        <v>7</v>
      </c>
      <c r="E3012" t="s">
        <v>8</v>
      </c>
      <c r="F3012">
        <v>2</v>
      </c>
      <c r="G3012">
        <v>1</v>
      </c>
      <c r="H3012">
        <v>27.48</v>
      </c>
      <c r="I3012">
        <v>36.200000000000003</v>
      </c>
      <c r="J3012">
        <v>149</v>
      </c>
      <c r="N3012" t="s">
        <v>25</v>
      </c>
    </row>
    <row r="3013" spans="1:14" customFormat="1" x14ac:dyDescent="0.2">
      <c r="A3013">
        <v>22</v>
      </c>
      <c r="B3013">
        <v>2</v>
      </c>
      <c r="C3013" s="1">
        <v>43419</v>
      </c>
      <c r="D3013" t="s">
        <v>7</v>
      </c>
      <c r="E3013" t="s">
        <v>8</v>
      </c>
      <c r="F3013">
        <v>1</v>
      </c>
      <c r="G3013">
        <v>2</v>
      </c>
      <c r="H3013">
        <v>20.68</v>
      </c>
      <c r="I3013">
        <v>36.200000000000003</v>
      </c>
      <c r="J3013">
        <v>144</v>
      </c>
      <c r="N3013" t="s">
        <v>25</v>
      </c>
    </row>
    <row r="3014" spans="1:14" customFormat="1" x14ac:dyDescent="0.2">
      <c r="A3014">
        <v>28</v>
      </c>
      <c r="B3014">
        <v>2</v>
      </c>
      <c r="C3014" s="1">
        <v>43419</v>
      </c>
      <c r="D3014" t="s">
        <v>7</v>
      </c>
      <c r="E3014" t="s">
        <v>8</v>
      </c>
      <c r="F3014">
        <v>2</v>
      </c>
      <c r="G3014">
        <v>3</v>
      </c>
      <c r="H3014">
        <v>22.85</v>
      </c>
      <c r="I3014">
        <v>36.299999999999997</v>
      </c>
      <c r="J3014">
        <v>120</v>
      </c>
      <c r="N3014" t="s">
        <v>25</v>
      </c>
    </row>
    <row r="3015" spans="1:14" customFormat="1" x14ac:dyDescent="0.2">
      <c r="A3015">
        <v>24</v>
      </c>
      <c r="B3015">
        <v>2</v>
      </c>
      <c r="C3015" s="1">
        <v>43419</v>
      </c>
      <c r="D3015" t="s">
        <v>7</v>
      </c>
      <c r="E3015" t="s">
        <v>8</v>
      </c>
      <c r="F3015">
        <v>1</v>
      </c>
      <c r="G3015">
        <v>4</v>
      </c>
      <c r="H3015">
        <v>23.25</v>
      </c>
      <c r="I3015">
        <v>36.299999999999997</v>
      </c>
      <c r="J3015">
        <v>135</v>
      </c>
      <c r="N3015" t="s">
        <v>25</v>
      </c>
    </row>
    <row r="3016" spans="1:14" customFormat="1" x14ac:dyDescent="0.2">
      <c r="A3016">
        <v>30</v>
      </c>
      <c r="B3016">
        <v>2</v>
      </c>
      <c r="C3016" s="1">
        <v>43419</v>
      </c>
      <c r="D3016" t="s">
        <v>7</v>
      </c>
      <c r="E3016" t="s">
        <v>8</v>
      </c>
      <c r="F3016">
        <v>2</v>
      </c>
      <c r="G3016">
        <v>5</v>
      </c>
      <c r="H3016">
        <v>25.38</v>
      </c>
      <c r="I3016">
        <v>36.9</v>
      </c>
      <c r="J3016">
        <v>161</v>
      </c>
      <c r="N3016" t="s">
        <v>25</v>
      </c>
    </row>
    <row r="3017" spans="1:14" customFormat="1" x14ac:dyDescent="0.2">
      <c r="A3017">
        <v>7</v>
      </c>
      <c r="B3017">
        <v>3</v>
      </c>
      <c r="C3017" s="1">
        <v>43419</v>
      </c>
      <c r="D3017" t="s">
        <v>7</v>
      </c>
      <c r="E3017" t="s">
        <v>9</v>
      </c>
      <c r="F3017">
        <v>2</v>
      </c>
      <c r="G3017">
        <v>2</v>
      </c>
      <c r="H3017">
        <v>22.33</v>
      </c>
      <c r="I3017">
        <v>36.799999999999997</v>
      </c>
      <c r="J3017">
        <v>128</v>
      </c>
      <c r="N3017" t="s">
        <v>25</v>
      </c>
    </row>
    <row r="3018" spans="1:14" customFormat="1" x14ac:dyDescent="0.2">
      <c r="A3018">
        <v>3</v>
      </c>
      <c r="B3018">
        <v>3</v>
      </c>
      <c r="C3018" s="1">
        <v>43419</v>
      </c>
      <c r="D3018" t="s">
        <v>7</v>
      </c>
      <c r="E3018" t="s">
        <v>9</v>
      </c>
      <c r="F3018">
        <v>1</v>
      </c>
      <c r="G3018">
        <v>3</v>
      </c>
      <c r="H3018">
        <v>23.48</v>
      </c>
      <c r="I3018">
        <v>36.4</v>
      </c>
      <c r="J3018">
        <v>130</v>
      </c>
      <c r="N3018" t="s">
        <v>25</v>
      </c>
    </row>
    <row r="3019" spans="1:14" customFormat="1" x14ac:dyDescent="0.2">
      <c r="A3019">
        <v>9</v>
      </c>
      <c r="B3019">
        <v>3</v>
      </c>
      <c r="C3019" s="1">
        <v>43419</v>
      </c>
      <c r="D3019" t="s">
        <v>7</v>
      </c>
      <c r="E3019" t="s">
        <v>9</v>
      </c>
      <c r="F3019">
        <v>2</v>
      </c>
      <c r="G3019">
        <v>4</v>
      </c>
      <c r="H3019">
        <v>23.08</v>
      </c>
      <c r="I3019">
        <v>36.5</v>
      </c>
      <c r="J3019">
        <v>158</v>
      </c>
      <c r="N3019" t="s">
        <v>25</v>
      </c>
    </row>
    <row r="3020" spans="1:14" customFormat="1" x14ac:dyDescent="0.2">
      <c r="A3020">
        <v>10</v>
      </c>
      <c r="B3020">
        <v>3</v>
      </c>
      <c r="C3020" s="1">
        <v>43419</v>
      </c>
      <c r="D3020" t="s">
        <v>7</v>
      </c>
      <c r="E3020" t="s">
        <v>9</v>
      </c>
      <c r="F3020">
        <v>2</v>
      </c>
      <c r="G3020">
        <v>5</v>
      </c>
      <c r="H3020">
        <v>24.98</v>
      </c>
      <c r="I3020">
        <v>36.700000000000003</v>
      </c>
      <c r="J3020">
        <v>135</v>
      </c>
      <c r="N3020" t="s">
        <v>25</v>
      </c>
    </row>
    <row r="3021" spans="1:14" customFormat="1" x14ac:dyDescent="0.2">
      <c r="A3021">
        <v>11</v>
      </c>
      <c r="B3021">
        <v>3</v>
      </c>
      <c r="C3021" s="1">
        <v>43419</v>
      </c>
      <c r="D3021" t="s">
        <v>7</v>
      </c>
      <c r="E3021" t="s">
        <v>9</v>
      </c>
      <c r="F3021">
        <v>3</v>
      </c>
      <c r="G3021">
        <v>1</v>
      </c>
      <c r="H3021">
        <v>20.329999999999998</v>
      </c>
      <c r="I3021">
        <v>38</v>
      </c>
      <c r="J3021">
        <v>139</v>
      </c>
      <c r="N3021" t="s">
        <v>25</v>
      </c>
    </row>
    <row r="3022" spans="1:14" customFormat="1" x14ac:dyDescent="0.2">
      <c r="A3022">
        <v>12</v>
      </c>
      <c r="B3022">
        <v>3</v>
      </c>
      <c r="C3022" s="1">
        <v>43419</v>
      </c>
      <c r="D3022" t="s">
        <v>7</v>
      </c>
      <c r="E3022" t="s">
        <v>9</v>
      </c>
      <c r="F3022">
        <v>3</v>
      </c>
      <c r="G3022">
        <v>2</v>
      </c>
      <c r="H3022">
        <v>20.63</v>
      </c>
      <c r="I3022">
        <v>37.5</v>
      </c>
      <c r="J3022">
        <v>174</v>
      </c>
      <c r="N3022" t="s">
        <v>25</v>
      </c>
    </row>
    <row r="3023" spans="1:14" customFormat="1" x14ac:dyDescent="0.2">
      <c r="A3023">
        <v>13</v>
      </c>
      <c r="B3023">
        <v>3</v>
      </c>
      <c r="C3023" s="1">
        <v>43419</v>
      </c>
      <c r="D3023" t="s">
        <v>7</v>
      </c>
      <c r="E3023" t="s">
        <v>9</v>
      </c>
      <c r="F3023">
        <v>3</v>
      </c>
      <c r="G3023">
        <v>3</v>
      </c>
      <c r="H3023">
        <v>29.96</v>
      </c>
      <c r="I3023">
        <v>37.5</v>
      </c>
      <c r="J3023">
        <v>164</v>
      </c>
      <c r="N3023" t="s">
        <v>25</v>
      </c>
    </row>
    <row r="3024" spans="1:14" customFormat="1" x14ac:dyDescent="0.2">
      <c r="A3024">
        <v>4</v>
      </c>
      <c r="B3024">
        <v>3</v>
      </c>
      <c r="C3024" s="1">
        <v>43419</v>
      </c>
      <c r="D3024" t="s">
        <v>7</v>
      </c>
      <c r="E3024" t="s">
        <v>9</v>
      </c>
      <c r="F3024">
        <v>1</v>
      </c>
      <c r="G3024">
        <v>4</v>
      </c>
      <c r="H3024">
        <v>24.57</v>
      </c>
      <c r="I3024">
        <v>36.9</v>
      </c>
      <c r="J3024">
        <v>163</v>
      </c>
      <c r="N3024" t="s">
        <v>25</v>
      </c>
    </row>
    <row r="3025" spans="1:14" customFormat="1" x14ac:dyDescent="0.2">
      <c r="A3025">
        <v>15</v>
      </c>
      <c r="B3025">
        <v>3</v>
      </c>
      <c r="C3025" s="1">
        <v>43419</v>
      </c>
      <c r="D3025" t="s">
        <v>7</v>
      </c>
      <c r="E3025" t="s">
        <v>9</v>
      </c>
      <c r="F3025">
        <v>3</v>
      </c>
      <c r="G3025">
        <v>5</v>
      </c>
      <c r="H3025">
        <v>21.72</v>
      </c>
      <c r="I3025">
        <v>37.299999999999997</v>
      </c>
      <c r="J3025">
        <v>177</v>
      </c>
      <c r="N3025" t="s">
        <v>25</v>
      </c>
    </row>
    <row r="3026" spans="1:14" customFormat="1" x14ac:dyDescent="0.2">
      <c r="A3026">
        <v>16</v>
      </c>
      <c r="B3026">
        <v>3</v>
      </c>
      <c r="C3026" s="1">
        <v>43419</v>
      </c>
      <c r="D3026" t="s">
        <v>7</v>
      </c>
      <c r="E3026" t="s">
        <v>9</v>
      </c>
      <c r="F3026">
        <v>4</v>
      </c>
      <c r="G3026">
        <v>1</v>
      </c>
      <c r="H3026">
        <v>23.46</v>
      </c>
      <c r="I3026">
        <v>37.1</v>
      </c>
      <c r="J3026">
        <v>112</v>
      </c>
      <c r="N3026" t="s">
        <v>25</v>
      </c>
    </row>
    <row r="3027" spans="1:14" customFormat="1" x14ac:dyDescent="0.2">
      <c r="A3027">
        <v>17</v>
      </c>
      <c r="B3027">
        <v>3</v>
      </c>
      <c r="C3027" s="1">
        <v>43419</v>
      </c>
      <c r="D3027" t="s">
        <v>7</v>
      </c>
      <c r="E3027" t="s">
        <v>9</v>
      </c>
      <c r="F3027">
        <v>4</v>
      </c>
      <c r="G3027">
        <v>2</v>
      </c>
      <c r="H3027">
        <v>23.22</v>
      </c>
      <c r="I3027">
        <v>37.700000000000003</v>
      </c>
      <c r="J3027">
        <v>185</v>
      </c>
      <c r="N3027" t="s">
        <v>25</v>
      </c>
    </row>
    <row r="3028" spans="1:14" customFormat="1" x14ac:dyDescent="0.2">
      <c r="A3028">
        <v>18</v>
      </c>
      <c r="B3028">
        <v>3</v>
      </c>
      <c r="C3028" s="1">
        <v>43419</v>
      </c>
      <c r="D3028" t="s">
        <v>7</v>
      </c>
      <c r="E3028" t="s">
        <v>9</v>
      </c>
      <c r="F3028">
        <v>4</v>
      </c>
      <c r="G3028">
        <v>3</v>
      </c>
      <c r="H3028">
        <v>23.59</v>
      </c>
      <c r="I3028">
        <v>3.2</v>
      </c>
      <c r="J3028">
        <v>155</v>
      </c>
      <c r="N3028" t="s">
        <v>25</v>
      </c>
    </row>
    <row r="3029" spans="1:14" customFormat="1" x14ac:dyDescent="0.2">
      <c r="A3029">
        <v>19</v>
      </c>
      <c r="B3029">
        <v>3</v>
      </c>
      <c r="C3029" s="1">
        <v>43419</v>
      </c>
      <c r="D3029" t="s">
        <v>7</v>
      </c>
      <c r="E3029" t="s">
        <v>9</v>
      </c>
      <c r="F3029">
        <v>4</v>
      </c>
      <c r="G3029">
        <v>4</v>
      </c>
      <c r="H3029">
        <v>28.17</v>
      </c>
      <c r="I3029">
        <v>37.4</v>
      </c>
      <c r="J3029">
        <v>168</v>
      </c>
      <c r="N3029" t="s">
        <v>25</v>
      </c>
    </row>
    <row r="3030" spans="1:14" customFormat="1" x14ac:dyDescent="0.2">
      <c r="A3030">
        <v>5</v>
      </c>
      <c r="B3030">
        <v>3</v>
      </c>
      <c r="C3030" s="1">
        <v>43419</v>
      </c>
      <c r="D3030" t="s">
        <v>7</v>
      </c>
      <c r="E3030" t="s">
        <v>9</v>
      </c>
      <c r="F3030">
        <v>1</v>
      </c>
      <c r="G3030">
        <v>5</v>
      </c>
      <c r="H3030">
        <v>34.56</v>
      </c>
      <c r="I3030">
        <v>37.1</v>
      </c>
      <c r="J3030">
        <v>144</v>
      </c>
      <c r="N3030" t="s">
        <v>25</v>
      </c>
    </row>
    <row r="3031" spans="1:14" customFormat="1" x14ac:dyDescent="0.2">
      <c r="A3031">
        <v>26</v>
      </c>
      <c r="B3031">
        <v>3</v>
      </c>
      <c r="C3031" s="1">
        <v>43419</v>
      </c>
      <c r="D3031" t="s">
        <v>7</v>
      </c>
      <c r="E3031" t="s">
        <v>8</v>
      </c>
      <c r="F3031">
        <v>2</v>
      </c>
      <c r="G3031">
        <v>1</v>
      </c>
      <c r="H3031">
        <v>23.95</v>
      </c>
      <c r="I3031">
        <v>37.200000000000003</v>
      </c>
      <c r="J3031">
        <v>144</v>
      </c>
      <c r="N3031" t="s">
        <v>25</v>
      </c>
    </row>
    <row r="3032" spans="1:14" customFormat="1" x14ac:dyDescent="0.2">
      <c r="A3032">
        <v>22</v>
      </c>
      <c r="B3032">
        <v>3</v>
      </c>
      <c r="C3032" s="1">
        <v>43419</v>
      </c>
      <c r="D3032" t="s">
        <v>7</v>
      </c>
      <c r="E3032" t="s">
        <v>8</v>
      </c>
      <c r="F3032">
        <v>1</v>
      </c>
      <c r="G3032">
        <v>2</v>
      </c>
      <c r="H3032">
        <v>21.22</v>
      </c>
      <c r="I3032">
        <v>36.5</v>
      </c>
      <c r="J3032">
        <v>135</v>
      </c>
      <c r="N3032" t="s">
        <v>25</v>
      </c>
    </row>
    <row r="3033" spans="1:14" customFormat="1" x14ac:dyDescent="0.2">
      <c r="A3033">
        <v>28</v>
      </c>
      <c r="B3033">
        <v>3</v>
      </c>
      <c r="C3033" s="1">
        <v>43419</v>
      </c>
      <c r="D3033" t="s">
        <v>7</v>
      </c>
      <c r="E3033" t="s">
        <v>8</v>
      </c>
      <c r="F3033">
        <v>2</v>
      </c>
      <c r="G3033">
        <v>3</v>
      </c>
      <c r="H3033">
        <v>24.38</v>
      </c>
      <c r="I3033">
        <v>37</v>
      </c>
      <c r="J3033">
        <v>135</v>
      </c>
      <c r="N3033" t="s">
        <v>25</v>
      </c>
    </row>
    <row r="3034" spans="1:14" customFormat="1" x14ac:dyDescent="0.2">
      <c r="A3034">
        <v>24</v>
      </c>
      <c r="B3034">
        <v>3</v>
      </c>
      <c r="C3034" s="1">
        <v>43419</v>
      </c>
      <c r="D3034" t="s">
        <v>7</v>
      </c>
      <c r="E3034" t="s">
        <v>8</v>
      </c>
      <c r="F3034">
        <v>1</v>
      </c>
      <c r="G3034">
        <v>4</v>
      </c>
      <c r="H3034">
        <v>21.08</v>
      </c>
      <c r="I3034">
        <v>36</v>
      </c>
      <c r="J3034">
        <v>119</v>
      </c>
      <c r="N3034" t="s">
        <v>25</v>
      </c>
    </row>
    <row r="3035" spans="1:14" customFormat="1" x14ac:dyDescent="0.2">
      <c r="A3035">
        <v>30</v>
      </c>
      <c r="B3035">
        <v>3</v>
      </c>
      <c r="C3035" s="1">
        <v>43419</v>
      </c>
      <c r="D3035" t="s">
        <v>7</v>
      </c>
      <c r="E3035" t="s">
        <v>8</v>
      </c>
      <c r="F3035">
        <v>2</v>
      </c>
      <c r="G3035">
        <v>5</v>
      </c>
      <c r="H3035">
        <v>23.6</v>
      </c>
      <c r="I3035">
        <v>36.5</v>
      </c>
      <c r="J3035">
        <v>137</v>
      </c>
      <c r="N3035" t="s">
        <v>25</v>
      </c>
    </row>
    <row r="3036" spans="1:14" customFormat="1" x14ac:dyDescent="0.2">
      <c r="A3036">
        <v>1</v>
      </c>
      <c r="B3036">
        <v>1</v>
      </c>
      <c r="C3036" s="1">
        <v>43419</v>
      </c>
      <c r="D3036" t="s">
        <v>7</v>
      </c>
      <c r="E3036" t="s">
        <v>9</v>
      </c>
      <c r="F3036">
        <v>1</v>
      </c>
      <c r="G3036">
        <v>1</v>
      </c>
      <c r="H3036">
        <v>32.76</v>
      </c>
      <c r="N3036" t="s">
        <v>28</v>
      </c>
    </row>
    <row r="3037" spans="1:14" customFormat="1" x14ac:dyDescent="0.2">
      <c r="A3037">
        <v>2</v>
      </c>
      <c r="B3037">
        <v>1</v>
      </c>
      <c r="C3037" s="1">
        <v>43419</v>
      </c>
      <c r="D3037" t="s">
        <v>7</v>
      </c>
      <c r="E3037" t="s">
        <v>9</v>
      </c>
      <c r="F3037">
        <v>2</v>
      </c>
      <c r="G3037">
        <v>1</v>
      </c>
      <c r="H3037">
        <v>35.46</v>
      </c>
      <c r="N3037" t="s">
        <v>28</v>
      </c>
    </row>
    <row r="3038" spans="1:14" customFormat="1" x14ac:dyDescent="0.2">
      <c r="A3038">
        <v>3</v>
      </c>
      <c r="B3038">
        <v>1</v>
      </c>
      <c r="C3038" s="1">
        <v>43419</v>
      </c>
      <c r="D3038" t="s">
        <v>7</v>
      </c>
      <c r="E3038" t="s">
        <v>9</v>
      </c>
      <c r="F3038">
        <v>3</v>
      </c>
      <c r="G3038">
        <v>1</v>
      </c>
      <c r="H3038">
        <v>30.61</v>
      </c>
      <c r="N3038" t="s">
        <v>28</v>
      </c>
    </row>
    <row r="3039" spans="1:14" customFormat="1" x14ac:dyDescent="0.2">
      <c r="A3039">
        <v>4</v>
      </c>
      <c r="B3039">
        <v>1</v>
      </c>
      <c r="C3039" s="1">
        <v>43419</v>
      </c>
      <c r="D3039" t="s">
        <v>7</v>
      </c>
      <c r="E3039" t="s">
        <v>9</v>
      </c>
      <c r="F3039">
        <v>4</v>
      </c>
      <c r="G3039">
        <v>1</v>
      </c>
      <c r="H3039">
        <v>29.18</v>
      </c>
      <c r="N3039" t="s">
        <v>28</v>
      </c>
    </row>
    <row r="3040" spans="1:14" customFormat="1" x14ac:dyDescent="0.2">
      <c r="A3040">
        <v>5</v>
      </c>
      <c r="B3040">
        <v>1</v>
      </c>
      <c r="C3040" s="1">
        <v>43419</v>
      </c>
      <c r="D3040" t="s">
        <v>7</v>
      </c>
      <c r="E3040" t="s">
        <v>9</v>
      </c>
      <c r="F3040">
        <v>5</v>
      </c>
      <c r="G3040">
        <v>1</v>
      </c>
      <c r="H3040">
        <v>27.97</v>
      </c>
      <c r="N3040" t="s">
        <v>28</v>
      </c>
    </row>
    <row r="3041" spans="1:14" customFormat="1" x14ac:dyDescent="0.2">
      <c r="A3041">
        <v>6</v>
      </c>
      <c r="B3041">
        <v>1</v>
      </c>
      <c r="C3041" s="1">
        <v>43419</v>
      </c>
      <c r="D3041" t="s">
        <v>7</v>
      </c>
      <c r="E3041" t="s">
        <v>9</v>
      </c>
      <c r="F3041">
        <v>6</v>
      </c>
      <c r="G3041">
        <v>1</v>
      </c>
      <c r="H3041">
        <v>36.9</v>
      </c>
      <c r="N3041" t="s">
        <v>28</v>
      </c>
    </row>
    <row r="3042" spans="1:14" customFormat="1" x14ac:dyDescent="0.2">
      <c r="A3042">
        <v>7</v>
      </c>
      <c r="B3042">
        <v>1</v>
      </c>
      <c r="C3042" s="1">
        <v>43419</v>
      </c>
      <c r="D3042" t="s">
        <v>7</v>
      </c>
      <c r="E3042" t="s">
        <v>9</v>
      </c>
      <c r="F3042">
        <v>7</v>
      </c>
      <c r="G3042">
        <v>1</v>
      </c>
      <c r="H3042">
        <v>29.61</v>
      </c>
      <c r="N3042" t="s">
        <v>28</v>
      </c>
    </row>
    <row r="3043" spans="1:14" customFormat="1" x14ac:dyDescent="0.2">
      <c r="A3043">
        <v>9</v>
      </c>
      <c r="B3043">
        <v>1</v>
      </c>
      <c r="C3043" s="1">
        <v>43419</v>
      </c>
      <c r="D3043" t="s">
        <v>7</v>
      </c>
      <c r="E3043" t="s">
        <v>8</v>
      </c>
      <c r="F3043">
        <v>1</v>
      </c>
      <c r="G3043">
        <v>1</v>
      </c>
      <c r="H3043">
        <v>27.67</v>
      </c>
      <c r="N3043" t="s">
        <v>28</v>
      </c>
    </row>
    <row r="3044" spans="1:14" customFormat="1" x14ac:dyDescent="0.2">
      <c r="A3044">
        <v>10</v>
      </c>
      <c r="B3044">
        <v>1</v>
      </c>
      <c r="C3044" s="1">
        <v>43419</v>
      </c>
      <c r="D3044" t="s">
        <v>7</v>
      </c>
      <c r="E3044" t="s">
        <v>8</v>
      </c>
      <c r="F3044">
        <v>2</v>
      </c>
      <c r="G3044">
        <v>1</v>
      </c>
      <c r="H3044">
        <v>25.52</v>
      </c>
      <c r="N3044" t="s">
        <v>28</v>
      </c>
    </row>
    <row r="3045" spans="1:14" customFormat="1" x14ac:dyDescent="0.2">
      <c r="A3045">
        <v>11</v>
      </c>
      <c r="B3045">
        <v>1</v>
      </c>
      <c r="C3045" s="1">
        <v>43419</v>
      </c>
      <c r="D3045" t="s">
        <v>7</v>
      </c>
      <c r="E3045" t="s">
        <v>8</v>
      </c>
      <c r="F3045">
        <v>3</v>
      </c>
      <c r="G3045">
        <v>1</v>
      </c>
      <c r="H3045">
        <v>28.58</v>
      </c>
      <c r="N3045" t="s">
        <v>28</v>
      </c>
    </row>
    <row r="3046" spans="1:14" customFormat="1" x14ac:dyDescent="0.2">
      <c r="A3046">
        <v>12</v>
      </c>
      <c r="B3046">
        <v>1</v>
      </c>
      <c r="C3046" s="1">
        <v>43419</v>
      </c>
      <c r="D3046" t="s">
        <v>7</v>
      </c>
      <c r="E3046" t="s">
        <v>8</v>
      </c>
      <c r="F3046">
        <v>4</v>
      </c>
      <c r="G3046">
        <v>1</v>
      </c>
      <c r="H3046">
        <v>28.87</v>
      </c>
      <c r="N3046" t="s">
        <v>28</v>
      </c>
    </row>
    <row r="3047" spans="1:14" customFormat="1" x14ac:dyDescent="0.2">
      <c r="A3047">
        <v>13</v>
      </c>
      <c r="B3047">
        <v>1</v>
      </c>
      <c r="C3047" s="1">
        <v>43419</v>
      </c>
      <c r="D3047" t="s">
        <v>7</v>
      </c>
      <c r="E3047" t="s">
        <v>8</v>
      </c>
      <c r="F3047">
        <v>5</v>
      </c>
      <c r="G3047">
        <v>1</v>
      </c>
      <c r="H3047">
        <v>26.76</v>
      </c>
      <c r="N3047" t="s">
        <v>28</v>
      </c>
    </row>
    <row r="3048" spans="1:14" customFormat="1" x14ac:dyDescent="0.2">
      <c r="A3048">
        <v>14</v>
      </c>
      <c r="B3048">
        <v>1</v>
      </c>
      <c r="C3048" s="1">
        <v>43419</v>
      </c>
      <c r="D3048" t="s">
        <v>7</v>
      </c>
      <c r="E3048" t="s">
        <v>8</v>
      </c>
      <c r="F3048">
        <v>6</v>
      </c>
      <c r="G3048">
        <v>1</v>
      </c>
      <c r="H3048">
        <v>27.78</v>
      </c>
      <c r="N3048" t="s">
        <v>28</v>
      </c>
    </row>
    <row r="3049" spans="1:14" customFormat="1" x14ac:dyDescent="0.2">
      <c r="A3049">
        <v>15</v>
      </c>
      <c r="B3049">
        <v>1</v>
      </c>
      <c r="C3049" s="1">
        <v>43419</v>
      </c>
      <c r="D3049" t="s">
        <v>7</v>
      </c>
      <c r="E3049" t="s">
        <v>8</v>
      </c>
      <c r="F3049">
        <v>7</v>
      </c>
      <c r="G3049">
        <v>1</v>
      </c>
      <c r="H3049">
        <v>24.81</v>
      </c>
      <c r="N3049" t="s">
        <v>28</v>
      </c>
    </row>
    <row r="3050" spans="1:14" customFormat="1" x14ac:dyDescent="0.2">
      <c r="A3050">
        <v>1</v>
      </c>
      <c r="B3050">
        <v>2</v>
      </c>
      <c r="C3050" s="1">
        <v>43420</v>
      </c>
      <c r="D3050" t="s">
        <v>6</v>
      </c>
      <c r="E3050" t="s">
        <v>9</v>
      </c>
      <c r="F3050">
        <v>2</v>
      </c>
      <c r="G3050">
        <v>2</v>
      </c>
      <c r="H3050">
        <v>26.44</v>
      </c>
      <c r="I3050">
        <v>36.4</v>
      </c>
      <c r="N3050" t="s">
        <v>25</v>
      </c>
    </row>
    <row r="3051" spans="1:14" customFormat="1" x14ac:dyDescent="0.2">
      <c r="A3051">
        <v>2</v>
      </c>
      <c r="B3051">
        <v>2</v>
      </c>
      <c r="C3051" s="1">
        <v>43420</v>
      </c>
      <c r="D3051" t="s">
        <v>6</v>
      </c>
      <c r="E3051" t="s">
        <v>9</v>
      </c>
      <c r="F3051">
        <v>1</v>
      </c>
      <c r="G3051">
        <v>3</v>
      </c>
      <c r="H3051">
        <v>24.83</v>
      </c>
      <c r="I3051">
        <v>36.1</v>
      </c>
      <c r="N3051" t="s">
        <v>25</v>
      </c>
    </row>
    <row r="3052" spans="1:14" customFormat="1" x14ac:dyDescent="0.2">
      <c r="A3052">
        <v>3</v>
      </c>
      <c r="B3052">
        <v>2</v>
      </c>
      <c r="C3052" s="1">
        <v>43420</v>
      </c>
      <c r="D3052" t="s">
        <v>6</v>
      </c>
      <c r="E3052" t="s">
        <v>9</v>
      </c>
      <c r="F3052">
        <v>1</v>
      </c>
      <c r="G3052">
        <v>4</v>
      </c>
      <c r="H3052">
        <v>34.520000000000003</v>
      </c>
      <c r="I3052">
        <v>35.299999999999997</v>
      </c>
      <c r="N3052" t="s">
        <v>25</v>
      </c>
    </row>
    <row r="3053" spans="1:14" customFormat="1" x14ac:dyDescent="0.2">
      <c r="A3053">
        <v>4</v>
      </c>
      <c r="B3053">
        <v>2</v>
      </c>
      <c r="C3053" s="1">
        <v>43420</v>
      </c>
      <c r="D3053" t="s">
        <v>6</v>
      </c>
      <c r="E3053" t="s">
        <v>9</v>
      </c>
      <c r="F3053">
        <v>1</v>
      </c>
      <c r="G3053">
        <v>5</v>
      </c>
      <c r="H3053">
        <v>24.18</v>
      </c>
      <c r="I3053">
        <v>36</v>
      </c>
      <c r="N3053" t="s">
        <v>25</v>
      </c>
    </row>
    <row r="3054" spans="1:14" customFormat="1" x14ac:dyDescent="0.2">
      <c r="A3054">
        <v>5</v>
      </c>
      <c r="B3054">
        <v>2</v>
      </c>
      <c r="C3054" s="1">
        <v>43420</v>
      </c>
      <c r="D3054" t="s">
        <v>6</v>
      </c>
      <c r="E3054" t="s">
        <v>9</v>
      </c>
      <c r="F3054">
        <v>3</v>
      </c>
      <c r="G3054">
        <v>1</v>
      </c>
      <c r="H3054">
        <v>42.66</v>
      </c>
      <c r="I3054">
        <v>36.799999999999997</v>
      </c>
      <c r="N3054" t="s">
        <v>25</v>
      </c>
    </row>
    <row r="3055" spans="1:14" customFormat="1" x14ac:dyDescent="0.2">
      <c r="A3055">
        <v>6</v>
      </c>
      <c r="B3055">
        <v>2</v>
      </c>
      <c r="C3055" s="1">
        <v>43420</v>
      </c>
      <c r="D3055" t="s">
        <v>6</v>
      </c>
      <c r="E3055" t="s">
        <v>9</v>
      </c>
      <c r="F3055">
        <v>3</v>
      </c>
      <c r="G3055">
        <v>2</v>
      </c>
      <c r="H3055">
        <v>41.94</v>
      </c>
      <c r="I3055">
        <v>37</v>
      </c>
      <c r="N3055" t="s">
        <v>25</v>
      </c>
    </row>
    <row r="3056" spans="1:14" customFormat="1" x14ac:dyDescent="0.2">
      <c r="A3056">
        <v>7</v>
      </c>
      <c r="B3056">
        <v>2</v>
      </c>
      <c r="C3056" s="1">
        <v>43420</v>
      </c>
      <c r="D3056" t="s">
        <v>6</v>
      </c>
      <c r="E3056" t="s">
        <v>9</v>
      </c>
      <c r="F3056">
        <v>3</v>
      </c>
      <c r="G3056">
        <v>3</v>
      </c>
      <c r="H3056">
        <v>44.52</v>
      </c>
      <c r="I3056">
        <v>36.9</v>
      </c>
      <c r="N3056" t="s">
        <v>25</v>
      </c>
    </row>
    <row r="3057" spans="1:14" customFormat="1" x14ac:dyDescent="0.2">
      <c r="A3057">
        <v>8</v>
      </c>
      <c r="B3057">
        <v>2</v>
      </c>
      <c r="C3057" s="1">
        <v>43420</v>
      </c>
      <c r="D3057" t="s">
        <v>6</v>
      </c>
      <c r="E3057" t="s">
        <v>9</v>
      </c>
      <c r="F3057">
        <v>2</v>
      </c>
      <c r="G3057">
        <v>4</v>
      </c>
      <c r="H3057">
        <v>38.56</v>
      </c>
      <c r="I3057">
        <v>37.1</v>
      </c>
      <c r="N3057" t="s">
        <v>25</v>
      </c>
    </row>
    <row r="3058" spans="1:14" customFormat="1" x14ac:dyDescent="0.2">
      <c r="A3058">
        <v>9</v>
      </c>
      <c r="B3058">
        <v>2</v>
      </c>
      <c r="C3058" s="1">
        <v>43420</v>
      </c>
      <c r="D3058" t="s">
        <v>6</v>
      </c>
      <c r="E3058" t="s">
        <v>9</v>
      </c>
      <c r="F3058">
        <v>3</v>
      </c>
      <c r="G3058">
        <v>5</v>
      </c>
      <c r="H3058">
        <v>41.71</v>
      </c>
      <c r="I3058">
        <v>36.5</v>
      </c>
      <c r="N3058" t="s">
        <v>25</v>
      </c>
    </row>
    <row r="3059" spans="1:14" customFormat="1" x14ac:dyDescent="0.2">
      <c r="A3059">
        <v>10</v>
      </c>
      <c r="B3059">
        <v>2</v>
      </c>
      <c r="C3059" s="1">
        <v>43420</v>
      </c>
      <c r="D3059" t="s">
        <v>6</v>
      </c>
      <c r="E3059" t="s">
        <v>9</v>
      </c>
      <c r="F3059">
        <v>4</v>
      </c>
      <c r="G3059">
        <v>1</v>
      </c>
      <c r="H3059">
        <v>45.16</v>
      </c>
      <c r="I3059">
        <v>35.9</v>
      </c>
      <c r="N3059" t="s">
        <v>25</v>
      </c>
    </row>
    <row r="3060" spans="1:14" customFormat="1" x14ac:dyDescent="0.2">
      <c r="A3060">
        <v>11</v>
      </c>
      <c r="B3060">
        <v>2</v>
      </c>
      <c r="C3060" s="1">
        <v>43420</v>
      </c>
      <c r="D3060" t="s">
        <v>6</v>
      </c>
      <c r="E3060" t="s">
        <v>9</v>
      </c>
      <c r="F3060">
        <v>4</v>
      </c>
      <c r="G3060">
        <v>2</v>
      </c>
      <c r="H3060">
        <v>41.58</v>
      </c>
      <c r="I3060">
        <v>36.5</v>
      </c>
      <c r="N3060" t="s">
        <v>25</v>
      </c>
    </row>
    <row r="3061" spans="1:14" customFormat="1" x14ac:dyDescent="0.2">
      <c r="A3061">
        <v>12</v>
      </c>
      <c r="B3061">
        <v>2</v>
      </c>
      <c r="C3061" s="1">
        <v>43420</v>
      </c>
      <c r="D3061" t="s">
        <v>6</v>
      </c>
      <c r="E3061" t="s">
        <v>9</v>
      </c>
      <c r="F3061">
        <v>4</v>
      </c>
      <c r="G3061">
        <v>3</v>
      </c>
      <c r="H3061">
        <v>31</v>
      </c>
      <c r="I3061">
        <v>36.6</v>
      </c>
      <c r="N3061" t="s">
        <v>25</v>
      </c>
    </row>
    <row r="3062" spans="1:14" customFormat="1" x14ac:dyDescent="0.2">
      <c r="A3062">
        <v>13</v>
      </c>
      <c r="B3062">
        <v>2</v>
      </c>
      <c r="C3062" s="1">
        <v>43420</v>
      </c>
      <c r="D3062" t="s">
        <v>6</v>
      </c>
      <c r="E3062" t="s">
        <v>9</v>
      </c>
      <c r="F3062">
        <v>4</v>
      </c>
      <c r="G3062">
        <v>4</v>
      </c>
      <c r="H3062">
        <v>37.159999999999997</v>
      </c>
      <c r="I3062">
        <v>36.4</v>
      </c>
      <c r="N3062" t="s">
        <v>25</v>
      </c>
    </row>
    <row r="3063" spans="1:14" customFormat="1" x14ac:dyDescent="0.2">
      <c r="A3063">
        <v>14</v>
      </c>
      <c r="B3063">
        <v>2</v>
      </c>
      <c r="C3063" s="1">
        <v>43420</v>
      </c>
      <c r="D3063" t="s">
        <v>6</v>
      </c>
      <c r="E3063" t="s">
        <v>9</v>
      </c>
      <c r="F3063">
        <v>2</v>
      </c>
      <c r="G3063">
        <v>5</v>
      </c>
      <c r="H3063">
        <v>32.86</v>
      </c>
      <c r="I3063">
        <v>36</v>
      </c>
      <c r="N3063" t="s">
        <v>25</v>
      </c>
    </row>
    <row r="3064" spans="1:14" customFormat="1" x14ac:dyDescent="0.2">
      <c r="A3064">
        <v>15</v>
      </c>
      <c r="B3064">
        <v>2</v>
      </c>
      <c r="C3064" s="1">
        <v>43420</v>
      </c>
      <c r="D3064" t="s">
        <v>6</v>
      </c>
      <c r="E3064" t="s">
        <v>8</v>
      </c>
      <c r="F3064">
        <v>2</v>
      </c>
      <c r="G3064">
        <v>1</v>
      </c>
      <c r="H3064">
        <v>22.17</v>
      </c>
      <c r="I3064">
        <v>35.799999999999997</v>
      </c>
      <c r="N3064" t="s">
        <v>25</v>
      </c>
    </row>
    <row r="3065" spans="1:14" customFormat="1" x14ac:dyDescent="0.2">
      <c r="A3065">
        <v>16</v>
      </c>
      <c r="B3065">
        <v>2</v>
      </c>
      <c r="C3065" s="1">
        <v>43420</v>
      </c>
      <c r="D3065" t="s">
        <v>6</v>
      </c>
      <c r="E3065" t="s">
        <v>8</v>
      </c>
      <c r="F3065">
        <v>2</v>
      </c>
      <c r="G3065">
        <v>2</v>
      </c>
      <c r="H3065">
        <v>21.78</v>
      </c>
      <c r="I3065">
        <v>35.9</v>
      </c>
      <c r="N3065" t="s">
        <v>25</v>
      </c>
    </row>
    <row r="3066" spans="1:14" customFormat="1" x14ac:dyDescent="0.2">
      <c r="A3066">
        <v>17</v>
      </c>
      <c r="B3066">
        <v>2</v>
      </c>
      <c r="C3066" s="1">
        <v>43420</v>
      </c>
      <c r="D3066" t="s">
        <v>6</v>
      </c>
      <c r="E3066" t="s">
        <v>8</v>
      </c>
      <c r="F3066">
        <v>1</v>
      </c>
      <c r="G3066">
        <v>3</v>
      </c>
      <c r="H3066">
        <v>28.36</v>
      </c>
      <c r="I3066">
        <v>36.1</v>
      </c>
      <c r="N3066" t="s">
        <v>25</v>
      </c>
    </row>
    <row r="3067" spans="1:14" customFormat="1" x14ac:dyDescent="0.2">
      <c r="A3067">
        <v>18</v>
      </c>
      <c r="B3067">
        <v>2</v>
      </c>
      <c r="C3067" s="1">
        <v>43420</v>
      </c>
      <c r="D3067" t="s">
        <v>6</v>
      </c>
      <c r="E3067" t="s">
        <v>8</v>
      </c>
      <c r="F3067">
        <v>1</v>
      </c>
      <c r="G3067">
        <v>4</v>
      </c>
      <c r="H3067">
        <v>24</v>
      </c>
      <c r="I3067">
        <v>36.200000000000003</v>
      </c>
      <c r="N3067" t="s">
        <v>25</v>
      </c>
    </row>
    <row r="3068" spans="1:14" customFormat="1" x14ac:dyDescent="0.2">
      <c r="A3068">
        <v>19</v>
      </c>
      <c r="B3068">
        <v>2</v>
      </c>
      <c r="C3068" s="1">
        <v>43420</v>
      </c>
      <c r="D3068" t="s">
        <v>6</v>
      </c>
      <c r="E3068" t="s">
        <v>8</v>
      </c>
      <c r="F3068">
        <v>1</v>
      </c>
      <c r="G3068">
        <v>5</v>
      </c>
      <c r="H3068">
        <v>25.06</v>
      </c>
      <c r="I3068">
        <v>35.6</v>
      </c>
      <c r="N3068" t="s">
        <v>25</v>
      </c>
    </row>
    <row r="3069" spans="1:14" customFormat="1" x14ac:dyDescent="0.2">
      <c r="A3069">
        <v>20</v>
      </c>
      <c r="B3069">
        <v>2</v>
      </c>
      <c r="C3069" s="1">
        <v>43420</v>
      </c>
      <c r="D3069" t="s">
        <v>6</v>
      </c>
      <c r="E3069" t="s">
        <v>8</v>
      </c>
      <c r="F3069">
        <v>3</v>
      </c>
      <c r="G3069">
        <v>2</v>
      </c>
      <c r="H3069">
        <v>33.46</v>
      </c>
      <c r="I3069">
        <v>36</v>
      </c>
      <c r="N3069" t="s">
        <v>25</v>
      </c>
    </row>
    <row r="3070" spans="1:14" customFormat="1" x14ac:dyDescent="0.2">
      <c r="A3070">
        <v>21</v>
      </c>
      <c r="B3070">
        <v>2</v>
      </c>
      <c r="C3070" s="1">
        <v>43420</v>
      </c>
      <c r="D3070" t="s">
        <v>6</v>
      </c>
      <c r="E3070" t="s">
        <v>8</v>
      </c>
      <c r="F3070">
        <v>3</v>
      </c>
      <c r="G3070">
        <v>3</v>
      </c>
      <c r="H3070">
        <v>30.3</v>
      </c>
      <c r="I3070">
        <v>35.700000000000003</v>
      </c>
      <c r="N3070" t="s">
        <v>25</v>
      </c>
    </row>
    <row r="3071" spans="1:14" customFormat="1" x14ac:dyDescent="0.2">
      <c r="A3071">
        <v>22</v>
      </c>
      <c r="B3071">
        <v>2</v>
      </c>
      <c r="C3071" s="1">
        <v>43420</v>
      </c>
      <c r="D3071" t="s">
        <v>6</v>
      </c>
      <c r="E3071" t="s">
        <v>8</v>
      </c>
      <c r="F3071">
        <v>3</v>
      </c>
      <c r="G3071">
        <v>4</v>
      </c>
      <c r="H3071">
        <v>29.38</v>
      </c>
      <c r="I3071">
        <v>36.299999999999997</v>
      </c>
      <c r="N3071" t="s">
        <v>25</v>
      </c>
    </row>
    <row r="3072" spans="1:14" customFormat="1" x14ac:dyDescent="0.2">
      <c r="A3072">
        <v>23</v>
      </c>
      <c r="B3072">
        <v>2</v>
      </c>
      <c r="C3072" s="1">
        <v>43420</v>
      </c>
      <c r="D3072" t="s">
        <v>6</v>
      </c>
      <c r="E3072" t="s">
        <v>8</v>
      </c>
      <c r="F3072">
        <v>2</v>
      </c>
      <c r="G3072">
        <v>5</v>
      </c>
      <c r="H3072">
        <v>24.72</v>
      </c>
      <c r="I3072">
        <v>36</v>
      </c>
      <c r="N3072" t="s">
        <v>25</v>
      </c>
    </row>
    <row r="3073" spans="1:15" customFormat="1" x14ac:dyDescent="0.2">
      <c r="A3073">
        <v>7</v>
      </c>
      <c r="B3073">
        <v>3</v>
      </c>
      <c r="C3073" s="1">
        <v>43420</v>
      </c>
      <c r="D3073" t="s">
        <v>6</v>
      </c>
      <c r="E3073" t="s">
        <v>9</v>
      </c>
      <c r="F3073">
        <v>2</v>
      </c>
      <c r="G3073">
        <v>2</v>
      </c>
      <c r="H3073">
        <v>25.22</v>
      </c>
      <c r="I3073">
        <v>37.1</v>
      </c>
      <c r="N3073" t="s">
        <v>25</v>
      </c>
    </row>
    <row r="3074" spans="1:15" customFormat="1" x14ac:dyDescent="0.2">
      <c r="A3074">
        <v>3</v>
      </c>
      <c r="B3074">
        <v>3</v>
      </c>
      <c r="C3074" s="1">
        <v>43420</v>
      </c>
      <c r="D3074" t="s">
        <v>6</v>
      </c>
      <c r="E3074" t="s">
        <v>9</v>
      </c>
      <c r="F3074">
        <v>1</v>
      </c>
      <c r="G3074">
        <v>3</v>
      </c>
      <c r="H3074">
        <v>27.78</v>
      </c>
      <c r="I3074">
        <v>37.5</v>
      </c>
      <c r="N3074" t="s">
        <v>25</v>
      </c>
    </row>
    <row r="3075" spans="1:15" customFormat="1" x14ac:dyDescent="0.2">
      <c r="A3075">
        <v>9</v>
      </c>
      <c r="B3075">
        <v>3</v>
      </c>
      <c r="C3075" s="1">
        <v>43420</v>
      </c>
      <c r="D3075" t="s">
        <v>6</v>
      </c>
      <c r="E3075" t="s">
        <v>9</v>
      </c>
      <c r="F3075">
        <v>2</v>
      </c>
      <c r="G3075">
        <v>4</v>
      </c>
      <c r="H3075">
        <v>37.299999999999997</v>
      </c>
      <c r="I3075">
        <v>36.5</v>
      </c>
      <c r="N3075" t="s">
        <v>25</v>
      </c>
    </row>
    <row r="3076" spans="1:15" customFormat="1" x14ac:dyDescent="0.2">
      <c r="A3076">
        <v>10</v>
      </c>
      <c r="B3076">
        <v>3</v>
      </c>
      <c r="C3076" s="1">
        <v>43420</v>
      </c>
      <c r="D3076" t="s">
        <v>6</v>
      </c>
      <c r="E3076" t="s">
        <v>9</v>
      </c>
      <c r="F3076">
        <v>2</v>
      </c>
      <c r="G3076">
        <v>5</v>
      </c>
      <c r="H3076">
        <v>41.41</v>
      </c>
      <c r="I3076">
        <v>37.299999999999997</v>
      </c>
      <c r="N3076" t="s">
        <v>25</v>
      </c>
    </row>
    <row r="3077" spans="1:15" customFormat="1" x14ac:dyDescent="0.2">
      <c r="A3077">
        <v>11</v>
      </c>
      <c r="B3077">
        <v>3</v>
      </c>
      <c r="C3077" s="1">
        <v>43420</v>
      </c>
      <c r="D3077" t="s">
        <v>6</v>
      </c>
      <c r="E3077" t="s">
        <v>9</v>
      </c>
      <c r="F3077">
        <v>3</v>
      </c>
      <c r="G3077">
        <v>1</v>
      </c>
      <c r="H3077">
        <v>39.049999999999997</v>
      </c>
      <c r="I3077">
        <v>36.700000000000003</v>
      </c>
      <c r="N3077" t="s">
        <v>25</v>
      </c>
    </row>
    <row r="3078" spans="1:15" customFormat="1" x14ac:dyDescent="0.2">
      <c r="A3078">
        <v>12</v>
      </c>
      <c r="B3078">
        <v>3</v>
      </c>
      <c r="C3078" s="1">
        <v>43420</v>
      </c>
      <c r="D3078" t="s">
        <v>6</v>
      </c>
      <c r="E3078" t="s">
        <v>9</v>
      </c>
      <c r="F3078">
        <v>3</v>
      </c>
      <c r="G3078">
        <v>2</v>
      </c>
      <c r="H3078">
        <v>37.200000000000003</v>
      </c>
      <c r="I3078">
        <v>35.4</v>
      </c>
      <c r="N3078" t="s">
        <v>25</v>
      </c>
    </row>
    <row r="3079" spans="1:15" customFormat="1" x14ac:dyDescent="0.2">
      <c r="A3079">
        <v>13</v>
      </c>
      <c r="B3079">
        <v>3</v>
      </c>
      <c r="C3079" s="1">
        <v>43420</v>
      </c>
      <c r="D3079" t="s">
        <v>6</v>
      </c>
      <c r="E3079" t="s">
        <v>9</v>
      </c>
      <c r="F3079">
        <v>3</v>
      </c>
      <c r="G3079">
        <v>3</v>
      </c>
      <c r="N3079" t="s">
        <v>25</v>
      </c>
      <c r="O3079" t="s">
        <v>71</v>
      </c>
    </row>
    <row r="3080" spans="1:15" customFormat="1" x14ac:dyDescent="0.2">
      <c r="A3080">
        <v>4</v>
      </c>
      <c r="B3080">
        <v>3</v>
      </c>
      <c r="C3080" s="1">
        <v>43420</v>
      </c>
      <c r="D3080" t="s">
        <v>6</v>
      </c>
      <c r="E3080" t="s">
        <v>9</v>
      </c>
      <c r="F3080">
        <v>1</v>
      </c>
      <c r="G3080">
        <v>4</v>
      </c>
      <c r="H3080">
        <v>43.28</v>
      </c>
      <c r="I3080">
        <v>36.4</v>
      </c>
      <c r="N3080" t="s">
        <v>25</v>
      </c>
    </row>
    <row r="3081" spans="1:15" customFormat="1" x14ac:dyDescent="0.2">
      <c r="A3081">
        <v>15</v>
      </c>
      <c r="B3081">
        <v>3</v>
      </c>
      <c r="C3081" s="1">
        <v>43420</v>
      </c>
      <c r="D3081" t="s">
        <v>6</v>
      </c>
      <c r="E3081" t="s">
        <v>9</v>
      </c>
      <c r="F3081">
        <v>3</v>
      </c>
      <c r="G3081">
        <v>5</v>
      </c>
      <c r="H3081">
        <v>42.15</v>
      </c>
      <c r="I3081">
        <v>36.4</v>
      </c>
      <c r="N3081" t="s">
        <v>25</v>
      </c>
    </row>
    <row r="3082" spans="1:15" customFormat="1" x14ac:dyDescent="0.2">
      <c r="A3082">
        <v>16</v>
      </c>
      <c r="B3082">
        <v>3</v>
      </c>
      <c r="C3082" s="1">
        <v>43420</v>
      </c>
      <c r="D3082" t="s">
        <v>6</v>
      </c>
      <c r="E3082" t="s">
        <v>9</v>
      </c>
      <c r="F3082">
        <v>4</v>
      </c>
      <c r="G3082">
        <v>1</v>
      </c>
      <c r="H3082">
        <v>37.520000000000003</v>
      </c>
      <c r="I3082">
        <v>36.9</v>
      </c>
      <c r="N3082" t="s">
        <v>25</v>
      </c>
    </row>
    <row r="3083" spans="1:15" customFormat="1" x14ac:dyDescent="0.2">
      <c r="A3083">
        <v>17</v>
      </c>
      <c r="B3083">
        <v>3</v>
      </c>
      <c r="C3083" s="1">
        <v>43420</v>
      </c>
      <c r="D3083" t="s">
        <v>6</v>
      </c>
      <c r="E3083" t="s">
        <v>9</v>
      </c>
      <c r="F3083">
        <v>4</v>
      </c>
      <c r="G3083">
        <v>2</v>
      </c>
      <c r="H3083">
        <v>44.1</v>
      </c>
      <c r="I3083">
        <v>36.9</v>
      </c>
      <c r="N3083" t="s">
        <v>25</v>
      </c>
    </row>
    <row r="3084" spans="1:15" customFormat="1" x14ac:dyDescent="0.2">
      <c r="A3084">
        <v>18</v>
      </c>
      <c r="B3084">
        <v>3</v>
      </c>
      <c r="C3084" s="1">
        <v>43420</v>
      </c>
      <c r="D3084" t="s">
        <v>6</v>
      </c>
      <c r="E3084" t="s">
        <v>9</v>
      </c>
      <c r="F3084">
        <v>4</v>
      </c>
      <c r="G3084">
        <v>3</v>
      </c>
      <c r="H3084">
        <v>40.42</v>
      </c>
      <c r="I3084">
        <v>37.299999999999997</v>
      </c>
      <c r="N3084" t="s">
        <v>25</v>
      </c>
    </row>
    <row r="3085" spans="1:15" customFormat="1" x14ac:dyDescent="0.2">
      <c r="A3085">
        <v>19</v>
      </c>
      <c r="B3085">
        <v>3</v>
      </c>
      <c r="C3085" s="1">
        <v>43420</v>
      </c>
      <c r="D3085" t="s">
        <v>6</v>
      </c>
      <c r="E3085" t="s">
        <v>9</v>
      </c>
      <c r="F3085">
        <v>4</v>
      </c>
      <c r="G3085">
        <v>4</v>
      </c>
      <c r="H3085">
        <v>35.33</v>
      </c>
      <c r="I3085">
        <v>36.700000000000003</v>
      </c>
      <c r="N3085" t="s">
        <v>25</v>
      </c>
    </row>
    <row r="3086" spans="1:15" customFormat="1" x14ac:dyDescent="0.2">
      <c r="A3086">
        <v>5</v>
      </c>
      <c r="B3086">
        <v>3</v>
      </c>
      <c r="C3086" s="1">
        <v>43420</v>
      </c>
      <c r="D3086" t="s">
        <v>6</v>
      </c>
      <c r="E3086" t="s">
        <v>9</v>
      </c>
      <c r="F3086">
        <v>1</v>
      </c>
      <c r="G3086">
        <v>5</v>
      </c>
      <c r="H3086">
        <v>41.84</v>
      </c>
      <c r="I3086">
        <v>37.200000000000003</v>
      </c>
      <c r="N3086" t="s">
        <v>25</v>
      </c>
    </row>
    <row r="3087" spans="1:15" customFormat="1" x14ac:dyDescent="0.2">
      <c r="A3087">
        <v>26</v>
      </c>
      <c r="B3087">
        <v>3</v>
      </c>
      <c r="C3087" s="1">
        <v>43420</v>
      </c>
      <c r="D3087" t="s">
        <v>6</v>
      </c>
      <c r="E3087" t="s">
        <v>8</v>
      </c>
      <c r="F3087">
        <v>2</v>
      </c>
      <c r="G3087">
        <v>1</v>
      </c>
      <c r="H3087">
        <v>27.14</v>
      </c>
      <c r="I3087">
        <v>35.5</v>
      </c>
      <c r="N3087" t="s">
        <v>25</v>
      </c>
    </row>
    <row r="3088" spans="1:15" customFormat="1" x14ac:dyDescent="0.2">
      <c r="A3088">
        <v>27</v>
      </c>
      <c r="B3088">
        <v>3</v>
      </c>
      <c r="C3088" s="1">
        <v>43420</v>
      </c>
      <c r="D3088" t="s">
        <v>6</v>
      </c>
      <c r="E3088" t="s">
        <v>8</v>
      </c>
      <c r="F3088">
        <v>2</v>
      </c>
      <c r="G3088">
        <v>2</v>
      </c>
      <c r="H3088">
        <v>30.66</v>
      </c>
      <c r="I3088">
        <v>36.200000000000003</v>
      </c>
      <c r="N3088" t="s">
        <v>25</v>
      </c>
    </row>
    <row r="3089" spans="1:14" customFormat="1" x14ac:dyDescent="0.2">
      <c r="A3089">
        <v>23</v>
      </c>
      <c r="B3089">
        <v>3</v>
      </c>
      <c r="C3089" s="1">
        <v>43420</v>
      </c>
      <c r="D3089" t="s">
        <v>6</v>
      </c>
      <c r="E3089" t="s">
        <v>8</v>
      </c>
      <c r="F3089">
        <v>1</v>
      </c>
      <c r="G3089">
        <v>3</v>
      </c>
      <c r="H3089">
        <v>27.8</v>
      </c>
      <c r="I3089">
        <v>35.6</v>
      </c>
      <c r="N3089" t="s">
        <v>25</v>
      </c>
    </row>
    <row r="3090" spans="1:14" customFormat="1" x14ac:dyDescent="0.2">
      <c r="A3090">
        <v>24</v>
      </c>
      <c r="B3090">
        <v>3</v>
      </c>
      <c r="C3090" s="1">
        <v>43420</v>
      </c>
      <c r="D3090" t="s">
        <v>6</v>
      </c>
      <c r="E3090" t="s">
        <v>8</v>
      </c>
      <c r="F3090">
        <v>1</v>
      </c>
      <c r="G3090">
        <v>4</v>
      </c>
      <c r="H3090">
        <v>21.54</v>
      </c>
      <c r="I3090">
        <v>36.1</v>
      </c>
      <c r="N3090" t="s">
        <v>25</v>
      </c>
    </row>
    <row r="3091" spans="1:14" customFormat="1" x14ac:dyDescent="0.2">
      <c r="A3091">
        <v>30</v>
      </c>
      <c r="B3091">
        <v>3</v>
      </c>
      <c r="C3091" s="1">
        <v>43420</v>
      </c>
      <c r="D3091" t="s">
        <v>6</v>
      </c>
      <c r="E3091" t="s">
        <v>8</v>
      </c>
      <c r="F3091">
        <v>2</v>
      </c>
      <c r="G3091">
        <v>5</v>
      </c>
      <c r="H3091">
        <v>32.93</v>
      </c>
      <c r="I3091">
        <v>36.200000000000003</v>
      </c>
      <c r="N3091" t="s">
        <v>25</v>
      </c>
    </row>
    <row r="3092" spans="1:14" customFormat="1" x14ac:dyDescent="0.2">
      <c r="A3092">
        <v>32</v>
      </c>
      <c r="B3092">
        <v>3</v>
      </c>
      <c r="C3092" s="1">
        <v>43420</v>
      </c>
      <c r="D3092" t="s">
        <v>6</v>
      </c>
      <c r="E3092" t="s">
        <v>8</v>
      </c>
      <c r="F3092">
        <v>3</v>
      </c>
      <c r="G3092">
        <v>2</v>
      </c>
      <c r="H3092">
        <v>22.25</v>
      </c>
      <c r="I3092">
        <v>35.9</v>
      </c>
      <c r="N3092" t="s">
        <v>25</v>
      </c>
    </row>
    <row r="3093" spans="1:14" customFormat="1" x14ac:dyDescent="0.2">
      <c r="A3093">
        <v>33</v>
      </c>
      <c r="B3093">
        <v>3</v>
      </c>
      <c r="C3093" s="1">
        <v>43420</v>
      </c>
      <c r="D3093" t="s">
        <v>6</v>
      </c>
      <c r="E3093" t="s">
        <v>8</v>
      </c>
      <c r="F3093">
        <v>3</v>
      </c>
      <c r="G3093">
        <v>3</v>
      </c>
      <c r="H3093">
        <v>21.82</v>
      </c>
      <c r="I3093">
        <v>36.299999999999997</v>
      </c>
      <c r="N3093" t="s">
        <v>25</v>
      </c>
    </row>
    <row r="3094" spans="1:14" customFormat="1" x14ac:dyDescent="0.2">
      <c r="A3094">
        <v>34</v>
      </c>
      <c r="B3094">
        <v>3</v>
      </c>
      <c r="C3094" s="1">
        <v>43420</v>
      </c>
      <c r="D3094" t="s">
        <v>6</v>
      </c>
      <c r="E3094" t="s">
        <v>8</v>
      </c>
      <c r="F3094">
        <v>3</v>
      </c>
      <c r="G3094">
        <v>4</v>
      </c>
      <c r="H3094">
        <v>21.75</v>
      </c>
      <c r="I3094">
        <v>36.4</v>
      </c>
      <c r="N3094" t="s">
        <v>25</v>
      </c>
    </row>
    <row r="3095" spans="1:14" customFormat="1" x14ac:dyDescent="0.2">
      <c r="A3095">
        <v>25</v>
      </c>
      <c r="B3095">
        <v>3</v>
      </c>
      <c r="C3095" s="1">
        <v>43420</v>
      </c>
      <c r="D3095" t="s">
        <v>6</v>
      </c>
      <c r="E3095" t="s">
        <v>8</v>
      </c>
      <c r="F3095">
        <v>1</v>
      </c>
      <c r="G3095">
        <v>5</v>
      </c>
      <c r="H3095">
        <v>28.35</v>
      </c>
      <c r="I3095">
        <v>36.299999999999997</v>
      </c>
      <c r="N3095" t="s">
        <v>25</v>
      </c>
    </row>
    <row r="3096" spans="1:14" customFormat="1" x14ac:dyDescent="0.2">
      <c r="A3096">
        <v>1</v>
      </c>
      <c r="B3096">
        <v>1</v>
      </c>
      <c r="C3096" s="1">
        <v>43420</v>
      </c>
      <c r="D3096" t="s">
        <v>6</v>
      </c>
      <c r="E3096" t="s">
        <v>9</v>
      </c>
      <c r="F3096">
        <v>1</v>
      </c>
      <c r="G3096">
        <v>1</v>
      </c>
      <c r="H3096">
        <v>46.13</v>
      </c>
      <c r="N3096" t="s">
        <v>28</v>
      </c>
    </row>
    <row r="3097" spans="1:14" customFormat="1" x14ac:dyDescent="0.2">
      <c r="A3097">
        <v>2</v>
      </c>
      <c r="B3097">
        <v>1</v>
      </c>
      <c r="C3097" s="1">
        <v>43420</v>
      </c>
      <c r="D3097" t="s">
        <v>6</v>
      </c>
      <c r="E3097" t="s">
        <v>9</v>
      </c>
      <c r="F3097">
        <v>2</v>
      </c>
      <c r="G3097">
        <v>1</v>
      </c>
      <c r="H3097">
        <v>41.73</v>
      </c>
      <c r="N3097" t="s">
        <v>28</v>
      </c>
    </row>
    <row r="3098" spans="1:14" customFormat="1" x14ac:dyDescent="0.2">
      <c r="A3098">
        <v>3</v>
      </c>
      <c r="B3098">
        <v>1</v>
      </c>
      <c r="C3098" s="1">
        <v>43420</v>
      </c>
      <c r="D3098" t="s">
        <v>6</v>
      </c>
      <c r="E3098" t="s">
        <v>9</v>
      </c>
      <c r="F3098">
        <v>3</v>
      </c>
      <c r="G3098">
        <v>1</v>
      </c>
      <c r="H3098">
        <v>45.7</v>
      </c>
      <c r="N3098" t="s">
        <v>28</v>
      </c>
    </row>
    <row r="3099" spans="1:14" customFormat="1" x14ac:dyDescent="0.2">
      <c r="A3099">
        <v>4</v>
      </c>
      <c r="B3099">
        <v>1</v>
      </c>
      <c r="C3099" s="1">
        <v>43420</v>
      </c>
      <c r="D3099" t="s">
        <v>6</v>
      </c>
      <c r="E3099" t="s">
        <v>9</v>
      </c>
      <c r="F3099">
        <v>4</v>
      </c>
      <c r="G3099">
        <v>1</v>
      </c>
      <c r="H3099">
        <v>47.62</v>
      </c>
      <c r="N3099" t="s">
        <v>28</v>
      </c>
    </row>
    <row r="3100" spans="1:14" customFormat="1" x14ac:dyDescent="0.2">
      <c r="A3100">
        <v>5</v>
      </c>
      <c r="B3100">
        <v>1</v>
      </c>
      <c r="C3100" s="1">
        <v>43420</v>
      </c>
      <c r="D3100" t="s">
        <v>6</v>
      </c>
      <c r="E3100" t="s">
        <v>9</v>
      </c>
      <c r="F3100">
        <v>5</v>
      </c>
      <c r="G3100">
        <v>1</v>
      </c>
      <c r="H3100">
        <v>48.51</v>
      </c>
      <c r="N3100" t="s">
        <v>28</v>
      </c>
    </row>
    <row r="3101" spans="1:14" customFormat="1" x14ac:dyDescent="0.2">
      <c r="A3101">
        <v>6</v>
      </c>
      <c r="B3101">
        <v>1</v>
      </c>
      <c r="C3101" s="1">
        <v>43420</v>
      </c>
      <c r="D3101" t="s">
        <v>6</v>
      </c>
      <c r="E3101" t="s">
        <v>9</v>
      </c>
      <c r="F3101">
        <v>6</v>
      </c>
      <c r="G3101">
        <v>1</v>
      </c>
      <c r="H3101">
        <v>44.51</v>
      </c>
      <c r="N3101" t="s">
        <v>28</v>
      </c>
    </row>
    <row r="3102" spans="1:14" customFormat="1" x14ac:dyDescent="0.2">
      <c r="A3102">
        <v>7</v>
      </c>
      <c r="B3102">
        <v>1</v>
      </c>
      <c r="C3102" s="1">
        <v>43420</v>
      </c>
      <c r="D3102" t="s">
        <v>6</v>
      </c>
      <c r="E3102" t="s">
        <v>9</v>
      </c>
      <c r="F3102">
        <v>7</v>
      </c>
      <c r="G3102">
        <v>1</v>
      </c>
      <c r="H3102">
        <v>44.76</v>
      </c>
      <c r="N3102" t="s">
        <v>28</v>
      </c>
    </row>
    <row r="3103" spans="1:14" customFormat="1" x14ac:dyDescent="0.2">
      <c r="A3103">
        <v>8</v>
      </c>
      <c r="B3103">
        <v>1</v>
      </c>
      <c r="C3103" s="1">
        <v>43420</v>
      </c>
      <c r="D3103" t="s">
        <v>6</v>
      </c>
      <c r="E3103" t="s">
        <v>9</v>
      </c>
      <c r="F3103">
        <v>8</v>
      </c>
      <c r="G3103">
        <v>1</v>
      </c>
      <c r="H3103">
        <v>35.71</v>
      </c>
      <c r="N3103" t="s">
        <v>28</v>
      </c>
    </row>
    <row r="3104" spans="1:14" customFormat="1" x14ac:dyDescent="0.2">
      <c r="A3104">
        <v>9</v>
      </c>
      <c r="B3104">
        <v>1</v>
      </c>
      <c r="C3104" s="1">
        <v>43420</v>
      </c>
      <c r="D3104" t="s">
        <v>6</v>
      </c>
      <c r="E3104" t="s">
        <v>8</v>
      </c>
      <c r="F3104">
        <v>1</v>
      </c>
      <c r="G3104">
        <v>1</v>
      </c>
      <c r="H3104">
        <v>34.92</v>
      </c>
      <c r="N3104" t="s">
        <v>28</v>
      </c>
    </row>
    <row r="3105" spans="1:14" customFormat="1" x14ac:dyDescent="0.2">
      <c r="A3105">
        <v>10</v>
      </c>
      <c r="B3105">
        <v>1</v>
      </c>
      <c r="C3105" s="1">
        <v>43420</v>
      </c>
      <c r="D3105" t="s">
        <v>6</v>
      </c>
      <c r="E3105" t="s">
        <v>8</v>
      </c>
      <c r="F3105">
        <v>2</v>
      </c>
      <c r="G3105">
        <v>1</v>
      </c>
      <c r="H3105">
        <v>33.520000000000003</v>
      </c>
      <c r="N3105" t="s">
        <v>28</v>
      </c>
    </row>
    <row r="3106" spans="1:14" customFormat="1" x14ac:dyDescent="0.2">
      <c r="A3106">
        <v>11</v>
      </c>
      <c r="B3106">
        <v>1</v>
      </c>
      <c r="C3106" s="1">
        <v>43420</v>
      </c>
      <c r="D3106" t="s">
        <v>6</v>
      </c>
      <c r="E3106" t="s">
        <v>8</v>
      </c>
      <c r="F3106">
        <v>3</v>
      </c>
      <c r="G3106">
        <v>1</v>
      </c>
      <c r="H3106">
        <v>34.56</v>
      </c>
      <c r="N3106" t="s">
        <v>28</v>
      </c>
    </row>
    <row r="3107" spans="1:14" customFormat="1" x14ac:dyDescent="0.2">
      <c r="A3107">
        <v>12</v>
      </c>
      <c r="B3107">
        <v>1</v>
      </c>
      <c r="C3107" s="1">
        <v>43420</v>
      </c>
      <c r="D3107" t="s">
        <v>6</v>
      </c>
      <c r="E3107" t="s">
        <v>8</v>
      </c>
      <c r="F3107">
        <v>4</v>
      </c>
      <c r="G3107">
        <v>1</v>
      </c>
      <c r="H3107">
        <v>22.74</v>
      </c>
      <c r="N3107" t="s">
        <v>28</v>
      </c>
    </row>
    <row r="3108" spans="1:14" customFormat="1" x14ac:dyDescent="0.2">
      <c r="A3108">
        <v>13</v>
      </c>
      <c r="B3108">
        <v>1</v>
      </c>
      <c r="C3108" s="1">
        <v>43420</v>
      </c>
      <c r="D3108" t="s">
        <v>6</v>
      </c>
      <c r="E3108" t="s">
        <v>8</v>
      </c>
      <c r="F3108">
        <v>5</v>
      </c>
      <c r="G3108">
        <v>1</v>
      </c>
      <c r="H3108">
        <v>33.67</v>
      </c>
      <c r="N3108" t="s">
        <v>28</v>
      </c>
    </row>
    <row r="3109" spans="1:14" customFormat="1" x14ac:dyDescent="0.2">
      <c r="A3109">
        <v>14</v>
      </c>
      <c r="B3109">
        <v>1</v>
      </c>
      <c r="C3109" s="1">
        <v>43420</v>
      </c>
      <c r="D3109" t="s">
        <v>6</v>
      </c>
      <c r="E3109" t="s">
        <v>8</v>
      </c>
      <c r="F3109">
        <v>6</v>
      </c>
      <c r="G3109">
        <v>1</v>
      </c>
      <c r="H3109">
        <v>31.27</v>
      </c>
      <c r="N3109" t="s">
        <v>28</v>
      </c>
    </row>
    <row r="3110" spans="1:14" customFormat="1" x14ac:dyDescent="0.2">
      <c r="A3110">
        <v>15</v>
      </c>
      <c r="B3110">
        <v>1</v>
      </c>
      <c r="C3110" s="1">
        <v>43420</v>
      </c>
      <c r="D3110" t="s">
        <v>6</v>
      </c>
      <c r="E3110" t="s">
        <v>8</v>
      </c>
      <c r="F3110">
        <v>7</v>
      </c>
      <c r="G3110">
        <v>1</v>
      </c>
      <c r="H3110">
        <v>35.11</v>
      </c>
      <c r="N3110" t="s">
        <v>28</v>
      </c>
    </row>
  </sheetData>
  <autoFilter ref="A1:O3110" xr:uid="{4A86CD57-9F26-AA49-859A-E20DF0833319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DE061-CA2F-0C44-AD1C-B05A14DCF4B3}">
  <dimension ref="A1:M954"/>
  <sheetViews>
    <sheetView workbookViewId="0">
      <pane ySplit="1" topLeftCell="A918" activePane="bottomLeft" state="frozen"/>
      <selection pane="bottomLeft" activeCell="G955" sqref="G955"/>
    </sheetView>
  </sheetViews>
  <sheetFormatPr baseColWidth="10" defaultRowHeight="16" x14ac:dyDescent="0.2"/>
  <cols>
    <col min="1" max="10" width="10.83203125" style="2"/>
    <col min="11" max="11" width="43.5" style="2" customWidth="1"/>
    <col min="12" max="16384" width="10.83203125" style="2"/>
  </cols>
  <sheetData>
    <row r="1" spans="1:11" x14ac:dyDescent="0.2">
      <c r="A1" s="2" t="s">
        <v>0</v>
      </c>
      <c r="B1" s="2" t="s">
        <v>3</v>
      </c>
      <c r="C1" s="2" t="s">
        <v>2</v>
      </c>
      <c r="D1" s="2" t="s">
        <v>21</v>
      </c>
      <c r="E1" s="2" t="s">
        <v>1</v>
      </c>
      <c r="F1" s="2" t="s">
        <v>20</v>
      </c>
      <c r="G1" s="2" t="s">
        <v>17</v>
      </c>
      <c r="H1" s="2" t="s">
        <v>18</v>
      </c>
      <c r="J1" s="2" t="s">
        <v>24</v>
      </c>
      <c r="K1" s="2" t="s">
        <v>13</v>
      </c>
    </row>
    <row r="2" spans="1:11" x14ac:dyDescent="0.2">
      <c r="A2" s="2">
        <v>3</v>
      </c>
      <c r="B2" s="2">
        <v>1</v>
      </c>
      <c r="C2" s="2" t="s">
        <v>6</v>
      </c>
      <c r="D2" s="5" t="s">
        <v>9</v>
      </c>
      <c r="E2" s="5">
        <v>43320</v>
      </c>
      <c r="F2" s="2">
        <v>0</v>
      </c>
      <c r="G2" s="2">
        <v>189</v>
      </c>
      <c r="H2" s="2">
        <v>92</v>
      </c>
      <c r="I2" s="2">
        <f t="shared" ref="I2:I65" si="0">(G2-H2)/5</f>
        <v>19.399999999999999</v>
      </c>
      <c r="J2" s="2" t="s">
        <v>25</v>
      </c>
    </row>
    <row r="3" spans="1:11" x14ac:dyDescent="0.2">
      <c r="A3" s="2">
        <v>3</v>
      </c>
      <c r="B3" s="2">
        <v>2</v>
      </c>
      <c r="C3" s="2" t="s">
        <v>6</v>
      </c>
      <c r="D3" s="5" t="s">
        <v>9</v>
      </c>
      <c r="E3" s="5">
        <v>43320</v>
      </c>
      <c r="F3" s="2">
        <v>0</v>
      </c>
      <c r="G3" s="2">
        <v>192</v>
      </c>
      <c r="H3" s="2">
        <v>95</v>
      </c>
      <c r="I3" s="2">
        <f t="shared" si="0"/>
        <v>19.399999999999999</v>
      </c>
      <c r="J3" s="2" t="s">
        <v>25</v>
      </c>
    </row>
    <row r="4" spans="1:11" x14ac:dyDescent="0.2">
      <c r="A4" s="2">
        <v>3</v>
      </c>
      <c r="B4" s="2">
        <v>3</v>
      </c>
      <c r="C4" s="2" t="s">
        <v>6</v>
      </c>
      <c r="D4" s="5" t="s">
        <v>9</v>
      </c>
      <c r="E4" s="5">
        <v>43320</v>
      </c>
      <c r="F4" s="2">
        <v>0</v>
      </c>
      <c r="G4" s="2">
        <v>151</v>
      </c>
      <c r="H4" s="2">
        <v>55</v>
      </c>
      <c r="I4" s="2">
        <f t="shared" si="0"/>
        <v>19.2</v>
      </c>
      <c r="J4" s="2" t="s">
        <v>25</v>
      </c>
    </row>
    <row r="5" spans="1:11" x14ac:dyDescent="0.2">
      <c r="A5" s="2">
        <v>3</v>
      </c>
      <c r="B5" s="2">
        <v>4</v>
      </c>
      <c r="C5" s="2" t="s">
        <v>6</v>
      </c>
      <c r="D5" s="5" t="s">
        <v>9</v>
      </c>
      <c r="E5" s="5">
        <v>43320</v>
      </c>
      <c r="F5" s="2">
        <v>0</v>
      </c>
      <c r="G5" s="2">
        <v>151</v>
      </c>
      <c r="H5" s="2">
        <v>58</v>
      </c>
      <c r="I5" s="2">
        <f t="shared" si="0"/>
        <v>18.600000000000001</v>
      </c>
      <c r="J5" s="2" t="s">
        <v>25</v>
      </c>
    </row>
    <row r="6" spans="1:11" x14ac:dyDescent="0.2">
      <c r="A6" s="2">
        <v>3</v>
      </c>
      <c r="B6" s="2">
        <v>1</v>
      </c>
      <c r="C6" s="2" t="s">
        <v>6</v>
      </c>
      <c r="D6" s="5" t="s">
        <v>8</v>
      </c>
      <c r="E6" s="5">
        <v>43320</v>
      </c>
      <c r="F6" s="2">
        <v>0</v>
      </c>
      <c r="G6" s="2">
        <v>217</v>
      </c>
      <c r="H6" s="2">
        <v>90</v>
      </c>
      <c r="I6" s="2">
        <f t="shared" si="0"/>
        <v>25.4</v>
      </c>
      <c r="J6" s="2" t="s">
        <v>25</v>
      </c>
    </row>
    <row r="7" spans="1:11" x14ac:dyDescent="0.2">
      <c r="A7" s="2">
        <v>3</v>
      </c>
      <c r="B7" s="2">
        <v>2</v>
      </c>
      <c r="C7" s="2" t="s">
        <v>6</v>
      </c>
      <c r="D7" s="5" t="s">
        <v>8</v>
      </c>
      <c r="E7" s="5">
        <v>43320</v>
      </c>
      <c r="F7" s="2">
        <v>0</v>
      </c>
      <c r="G7" s="2">
        <v>194</v>
      </c>
      <c r="H7" s="2">
        <v>65</v>
      </c>
      <c r="I7" s="2">
        <f t="shared" si="0"/>
        <v>25.8</v>
      </c>
      <c r="J7" s="2" t="s">
        <v>25</v>
      </c>
    </row>
    <row r="8" spans="1:11" x14ac:dyDescent="0.2">
      <c r="A8" s="2">
        <v>3</v>
      </c>
      <c r="B8" s="2">
        <v>3</v>
      </c>
      <c r="C8" s="2" t="s">
        <v>6</v>
      </c>
      <c r="D8" s="5" t="s">
        <v>8</v>
      </c>
      <c r="E8" s="5">
        <v>43320</v>
      </c>
      <c r="F8" s="2">
        <v>0</v>
      </c>
      <c r="G8" s="2">
        <v>197</v>
      </c>
      <c r="H8" s="2">
        <v>75</v>
      </c>
      <c r="I8" s="2">
        <f t="shared" si="0"/>
        <v>24.4</v>
      </c>
      <c r="J8" s="2" t="s">
        <v>25</v>
      </c>
    </row>
    <row r="9" spans="1:11" x14ac:dyDescent="0.2">
      <c r="A9" s="2">
        <v>3</v>
      </c>
      <c r="B9" s="2">
        <v>1</v>
      </c>
      <c r="C9" s="2" t="s">
        <v>6</v>
      </c>
      <c r="D9" s="5" t="s">
        <v>9</v>
      </c>
      <c r="E9" s="5">
        <v>43328</v>
      </c>
      <c r="F9" s="2">
        <v>1</v>
      </c>
      <c r="G9" s="2">
        <v>193</v>
      </c>
      <c r="H9" s="2">
        <v>113</v>
      </c>
      <c r="I9" s="2">
        <f t="shared" si="0"/>
        <v>16</v>
      </c>
      <c r="J9" s="2" t="s">
        <v>25</v>
      </c>
    </row>
    <row r="10" spans="1:11" x14ac:dyDescent="0.2">
      <c r="A10" s="2">
        <v>3</v>
      </c>
      <c r="B10" s="2">
        <v>2</v>
      </c>
      <c r="C10" s="2" t="s">
        <v>6</v>
      </c>
      <c r="D10" s="5" t="s">
        <v>9</v>
      </c>
      <c r="E10" s="5">
        <v>43328</v>
      </c>
      <c r="F10" s="2">
        <v>1</v>
      </c>
      <c r="G10" s="2">
        <v>190</v>
      </c>
      <c r="H10" s="2">
        <v>118</v>
      </c>
      <c r="I10" s="2">
        <f t="shared" si="0"/>
        <v>14.4</v>
      </c>
      <c r="J10" s="2" t="s">
        <v>25</v>
      </c>
    </row>
    <row r="11" spans="1:11" x14ac:dyDescent="0.2">
      <c r="A11" s="2">
        <v>3</v>
      </c>
      <c r="B11" s="2">
        <v>3</v>
      </c>
      <c r="C11" s="2" t="s">
        <v>6</v>
      </c>
      <c r="D11" s="5" t="s">
        <v>9</v>
      </c>
      <c r="E11" s="5">
        <v>43328</v>
      </c>
      <c r="F11" s="2">
        <v>1</v>
      </c>
      <c r="G11" s="2">
        <v>193</v>
      </c>
      <c r="H11" s="2">
        <v>125</v>
      </c>
      <c r="I11" s="2">
        <f t="shared" si="0"/>
        <v>13.6</v>
      </c>
      <c r="J11" s="2" t="s">
        <v>25</v>
      </c>
    </row>
    <row r="12" spans="1:11" x14ac:dyDescent="0.2">
      <c r="A12" s="2">
        <v>3</v>
      </c>
      <c r="B12" s="2">
        <v>4</v>
      </c>
      <c r="C12" s="2" t="s">
        <v>6</v>
      </c>
      <c r="D12" s="5" t="s">
        <v>9</v>
      </c>
      <c r="E12" s="5">
        <v>43328</v>
      </c>
      <c r="F12" s="2">
        <v>1</v>
      </c>
      <c r="G12" s="2">
        <v>180</v>
      </c>
      <c r="H12" s="2">
        <v>118</v>
      </c>
      <c r="I12" s="2">
        <f t="shared" si="0"/>
        <v>12.4</v>
      </c>
      <c r="J12" s="2" t="s">
        <v>25</v>
      </c>
    </row>
    <row r="13" spans="1:11" x14ac:dyDescent="0.2">
      <c r="A13" s="2">
        <v>3</v>
      </c>
      <c r="B13" s="2">
        <v>1</v>
      </c>
      <c r="C13" s="2" t="s">
        <v>6</v>
      </c>
      <c r="D13" s="5" t="s">
        <v>8</v>
      </c>
      <c r="E13" s="5">
        <v>43328</v>
      </c>
      <c r="F13" s="2">
        <v>1</v>
      </c>
      <c r="G13" s="2">
        <v>215</v>
      </c>
      <c r="H13" s="2">
        <v>136</v>
      </c>
      <c r="I13" s="2">
        <f t="shared" si="0"/>
        <v>15.8</v>
      </c>
      <c r="J13" s="2" t="s">
        <v>25</v>
      </c>
    </row>
    <row r="14" spans="1:11" x14ac:dyDescent="0.2">
      <c r="A14" s="2">
        <v>3</v>
      </c>
      <c r="B14" s="2">
        <v>2</v>
      </c>
      <c r="C14" s="2" t="s">
        <v>6</v>
      </c>
      <c r="D14" s="5" t="s">
        <v>8</v>
      </c>
      <c r="E14" s="5">
        <v>43328</v>
      </c>
      <c r="F14" s="2">
        <v>1</v>
      </c>
      <c r="G14" s="2">
        <v>212</v>
      </c>
      <c r="H14" s="2">
        <v>132</v>
      </c>
      <c r="I14" s="2">
        <f t="shared" si="0"/>
        <v>16</v>
      </c>
      <c r="J14" s="2" t="s">
        <v>25</v>
      </c>
    </row>
    <row r="15" spans="1:11" x14ac:dyDescent="0.2">
      <c r="A15" s="2">
        <v>3</v>
      </c>
      <c r="B15" s="2">
        <v>3</v>
      </c>
      <c r="C15" s="2" t="s">
        <v>6</v>
      </c>
      <c r="D15" s="5" t="s">
        <v>8</v>
      </c>
      <c r="E15" s="5">
        <v>43328</v>
      </c>
      <c r="F15" s="2">
        <v>1</v>
      </c>
      <c r="G15" s="2">
        <v>219</v>
      </c>
      <c r="H15" s="2">
        <v>139</v>
      </c>
      <c r="I15" s="2">
        <f t="shared" si="0"/>
        <v>16</v>
      </c>
      <c r="J15" s="2" t="s">
        <v>25</v>
      </c>
    </row>
    <row r="16" spans="1:11" x14ac:dyDescent="0.2">
      <c r="A16" s="2">
        <v>3</v>
      </c>
      <c r="B16" s="2">
        <v>1</v>
      </c>
      <c r="C16" s="2" t="s">
        <v>19</v>
      </c>
      <c r="D16" s="5" t="s">
        <v>9</v>
      </c>
      <c r="E16" s="5">
        <v>43320</v>
      </c>
      <c r="F16" s="2">
        <v>0</v>
      </c>
      <c r="G16" s="2">
        <f>95.32+88.7</f>
        <v>184.01999999999998</v>
      </c>
      <c r="H16" s="2">
        <v>59.42</v>
      </c>
      <c r="I16" s="2">
        <f t="shared" si="0"/>
        <v>24.919999999999995</v>
      </c>
      <c r="J16" s="2" t="s">
        <v>25</v>
      </c>
    </row>
    <row r="17" spans="1:10" x14ac:dyDescent="0.2">
      <c r="A17" s="2">
        <v>3</v>
      </c>
      <c r="B17" s="2">
        <v>2</v>
      </c>
      <c r="C17" s="2" t="s">
        <v>19</v>
      </c>
      <c r="D17" s="5" t="s">
        <v>9</v>
      </c>
      <c r="E17" s="5">
        <v>43320</v>
      </c>
      <c r="F17" s="2">
        <v>0</v>
      </c>
      <c r="G17" s="2">
        <f>94.33+88.75</f>
        <v>183.07999999999998</v>
      </c>
      <c r="H17" s="2">
        <v>92.51</v>
      </c>
      <c r="I17" s="2">
        <f t="shared" si="0"/>
        <v>18.113999999999997</v>
      </c>
      <c r="J17" s="2" t="s">
        <v>25</v>
      </c>
    </row>
    <row r="18" spans="1:10" x14ac:dyDescent="0.2">
      <c r="A18" s="2">
        <v>3</v>
      </c>
      <c r="B18" s="2">
        <v>3</v>
      </c>
      <c r="C18" s="2" t="s">
        <v>19</v>
      </c>
      <c r="D18" s="5" t="s">
        <v>9</v>
      </c>
      <c r="E18" s="5">
        <v>43320</v>
      </c>
      <c r="F18" s="2">
        <v>0</v>
      </c>
      <c r="G18" s="2">
        <f>92.87+92.17</f>
        <v>185.04000000000002</v>
      </c>
      <c r="H18" s="2">
        <f>95.47+5.87</f>
        <v>101.34</v>
      </c>
      <c r="I18" s="2">
        <f t="shared" si="0"/>
        <v>16.740000000000002</v>
      </c>
      <c r="J18" s="2" t="s">
        <v>25</v>
      </c>
    </row>
    <row r="19" spans="1:10" x14ac:dyDescent="0.2">
      <c r="A19" s="2">
        <v>3</v>
      </c>
      <c r="B19" s="2">
        <v>4</v>
      </c>
      <c r="C19" s="2" t="s">
        <v>19</v>
      </c>
      <c r="D19" s="5" t="s">
        <v>9</v>
      </c>
      <c r="E19" s="5">
        <v>43320</v>
      </c>
      <c r="F19" s="2">
        <v>0</v>
      </c>
      <c r="G19" s="2">
        <f>80.54+93.43</f>
        <v>173.97000000000003</v>
      </c>
      <c r="H19" s="2">
        <v>94.3</v>
      </c>
      <c r="I19" s="2">
        <f t="shared" si="0"/>
        <v>15.934000000000006</v>
      </c>
      <c r="J19" s="2" t="s">
        <v>25</v>
      </c>
    </row>
    <row r="20" spans="1:10" x14ac:dyDescent="0.2">
      <c r="A20" s="2">
        <v>3</v>
      </c>
      <c r="B20" s="2">
        <v>1</v>
      </c>
      <c r="C20" s="2" t="s">
        <v>19</v>
      </c>
      <c r="D20" s="5" t="s">
        <v>8</v>
      </c>
      <c r="E20" s="5">
        <v>43320</v>
      </c>
      <c r="F20" s="2">
        <v>0</v>
      </c>
      <c r="G20" s="2">
        <f>87.83+80.81</f>
        <v>168.64</v>
      </c>
      <c r="H20" s="2">
        <v>44.02</v>
      </c>
      <c r="I20" s="2">
        <f t="shared" si="0"/>
        <v>24.923999999999996</v>
      </c>
      <c r="J20" s="2" t="s">
        <v>25</v>
      </c>
    </row>
    <row r="21" spans="1:10" x14ac:dyDescent="0.2">
      <c r="A21" s="2">
        <v>3</v>
      </c>
      <c r="B21" s="2">
        <v>2</v>
      </c>
      <c r="C21" s="2" t="s">
        <v>19</v>
      </c>
      <c r="D21" s="5" t="s">
        <v>8</v>
      </c>
      <c r="E21" s="5">
        <v>43320</v>
      </c>
      <c r="F21" s="2">
        <v>0</v>
      </c>
      <c r="G21" s="2">
        <f>94.39+83.55</f>
        <v>177.94</v>
      </c>
      <c r="H21" s="2">
        <v>42.47</v>
      </c>
      <c r="I21" s="2">
        <f t="shared" si="0"/>
        <v>27.094000000000001</v>
      </c>
      <c r="J21" s="2" t="s">
        <v>25</v>
      </c>
    </row>
    <row r="22" spans="1:10" x14ac:dyDescent="0.2">
      <c r="A22" s="2">
        <v>1</v>
      </c>
      <c r="B22" s="2">
        <v>1</v>
      </c>
      <c r="C22" s="2" t="s">
        <v>6</v>
      </c>
      <c r="D22" s="2" t="s">
        <v>9</v>
      </c>
      <c r="E22" s="5">
        <v>43271</v>
      </c>
      <c r="F22" s="2">
        <v>0</v>
      </c>
      <c r="G22" s="2">
        <v>159</v>
      </c>
      <c r="H22" s="2">
        <f>98</f>
        <v>98</v>
      </c>
      <c r="I22" s="2">
        <f t="shared" si="0"/>
        <v>12.2</v>
      </c>
      <c r="J22" s="2" t="s">
        <v>25</v>
      </c>
    </row>
    <row r="23" spans="1:10" x14ac:dyDescent="0.2">
      <c r="A23" s="2">
        <v>1</v>
      </c>
      <c r="B23" s="2">
        <v>1</v>
      </c>
      <c r="C23" s="2" t="s">
        <v>6</v>
      </c>
      <c r="D23" s="2" t="s">
        <v>9</v>
      </c>
      <c r="E23" s="5">
        <v>43277</v>
      </c>
      <c r="F23" s="2">
        <v>1</v>
      </c>
      <c r="G23" s="2">
        <v>231</v>
      </c>
      <c r="H23" s="2">
        <f>83.8+72.73</f>
        <v>156.53</v>
      </c>
      <c r="I23" s="2">
        <f t="shared" si="0"/>
        <v>14.894</v>
      </c>
      <c r="J23" s="2" t="s">
        <v>25</v>
      </c>
    </row>
    <row r="24" spans="1:10" x14ac:dyDescent="0.2">
      <c r="A24" s="2">
        <v>1</v>
      </c>
      <c r="B24" s="2">
        <v>1</v>
      </c>
      <c r="C24" s="2" t="s">
        <v>6</v>
      </c>
      <c r="D24" s="2" t="s">
        <v>9</v>
      </c>
      <c r="E24" s="5">
        <f>E23+7</f>
        <v>43284</v>
      </c>
      <c r="F24" s="2">
        <v>2</v>
      </c>
      <c r="G24" s="2">
        <f>87.58+91.27</f>
        <v>178.85</v>
      </c>
      <c r="H24" s="2">
        <v>92</v>
      </c>
      <c r="I24" s="2">
        <f t="shared" si="0"/>
        <v>17.369999999999997</v>
      </c>
      <c r="J24" s="2" t="s">
        <v>25</v>
      </c>
    </row>
    <row r="25" spans="1:10" x14ac:dyDescent="0.2">
      <c r="A25" s="2">
        <v>1</v>
      </c>
      <c r="B25" s="2">
        <v>1</v>
      </c>
      <c r="C25" s="2" t="s">
        <v>6</v>
      </c>
      <c r="D25" s="2" t="s">
        <v>9</v>
      </c>
      <c r="E25" s="5">
        <v>43292</v>
      </c>
      <c r="F25" s="2">
        <v>3</v>
      </c>
      <c r="G25" s="2">
        <f>100.67+96.87</f>
        <v>197.54000000000002</v>
      </c>
      <c r="H25" s="2">
        <f>89.23+36.3</f>
        <v>125.53</v>
      </c>
      <c r="I25" s="2">
        <f t="shared" si="0"/>
        <v>14.402000000000005</v>
      </c>
      <c r="J25" s="2" t="s">
        <v>25</v>
      </c>
    </row>
    <row r="26" spans="1:10" x14ac:dyDescent="0.2">
      <c r="A26" s="2">
        <v>1</v>
      </c>
      <c r="B26" s="2">
        <v>1</v>
      </c>
      <c r="C26" s="2" t="s">
        <v>6</v>
      </c>
      <c r="D26" s="2" t="s">
        <v>9</v>
      </c>
      <c r="E26" s="5">
        <f>E25+7</f>
        <v>43299</v>
      </c>
      <c r="F26" s="2">
        <v>4</v>
      </c>
      <c r="G26" s="2">
        <v>177</v>
      </c>
      <c r="H26" s="2">
        <v>92</v>
      </c>
      <c r="I26" s="2">
        <f t="shared" si="0"/>
        <v>17</v>
      </c>
      <c r="J26" s="2" t="s">
        <v>25</v>
      </c>
    </row>
    <row r="27" spans="1:10" x14ac:dyDescent="0.2">
      <c r="A27" s="2">
        <v>1</v>
      </c>
      <c r="B27" s="2">
        <v>1</v>
      </c>
      <c r="C27" s="2" t="s">
        <v>6</v>
      </c>
      <c r="D27" s="2" t="s">
        <v>9</v>
      </c>
      <c r="E27" s="5">
        <f>E26+7</f>
        <v>43306</v>
      </c>
      <c r="F27" s="2">
        <v>5</v>
      </c>
      <c r="G27" s="2">
        <v>138</v>
      </c>
      <c r="H27" s="2">
        <v>52</v>
      </c>
      <c r="I27" s="2">
        <f t="shared" si="0"/>
        <v>17.2</v>
      </c>
      <c r="J27" s="2" t="s">
        <v>25</v>
      </c>
    </row>
    <row r="28" spans="1:10" x14ac:dyDescent="0.2">
      <c r="A28" s="2">
        <v>1</v>
      </c>
      <c r="B28" s="2">
        <v>1</v>
      </c>
      <c r="C28" s="2" t="s">
        <v>6</v>
      </c>
      <c r="D28" s="2" t="s">
        <v>9</v>
      </c>
      <c r="E28" s="5">
        <v>43314</v>
      </c>
      <c r="F28" s="2">
        <v>6</v>
      </c>
      <c r="G28" s="2">
        <f>88.16+86.77</f>
        <v>174.93</v>
      </c>
      <c r="H28" s="2">
        <f>90.88+17.26</f>
        <v>108.14</v>
      </c>
      <c r="I28" s="2">
        <f t="shared" si="0"/>
        <v>13.358000000000001</v>
      </c>
      <c r="J28" s="2" t="s">
        <v>25</v>
      </c>
    </row>
    <row r="29" spans="1:10" x14ac:dyDescent="0.2">
      <c r="A29" s="2">
        <v>1</v>
      </c>
      <c r="B29" s="2">
        <v>1</v>
      </c>
      <c r="C29" s="2" t="s">
        <v>6</v>
      </c>
      <c r="D29" s="2" t="s">
        <v>9</v>
      </c>
      <c r="E29" s="5">
        <v>43320</v>
      </c>
      <c r="F29" s="2">
        <v>7</v>
      </c>
      <c r="G29" s="2">
        <v>169</v>
      </c>
      <c r="H29" s="2">
        <v>81</v>
      </c>
      <c r="I29" s="2">
        <f t="shared" si="0"/>
        <v>17.600000000000001</v>
      </c>
      <c r="J29" s="2" t="s">
        <v>25</v>
      </c>
    </row>
    <row r="30" spans="1:10" x14ac:dyDescent="0.2">
      <c r="A30" s="2">
        <v>1</v>
      </c>
      <c r="B30" s="2">
        <v>1</v>
      </c>
      <c r="C30" s="2" t="s">
        <v>6</v>
      </c>
      <c r="D30" s="2" t="s">
        <v>9</v>
      </c>
      <c r="E30" s="5">
        <v>43328</v>
      </c>
      <c r="F30" s="2">
        <v>8</v>
      </c>
      <c r="G30" s="2">
        <v>188</v>
      </c>
      <c r="H30" s="2">
        <v>124</v>
      </c>
      <c r="I30" s="2">
        <f t="shared" si="0"/>
        <v>12.8</v>
      </c>
      <c r="J30" s="2" t="s">
        <v>25</v>
      </c>
    </row>
    <row r="31" spans="1:10" x14ac:dyDescent="0.2">
      <c r="A31" s="2">
        <v>1</v>
      </c>
      <c r="B31" s="2">
        <v>2</v>
      </c>
      <c r="C31" s="2" t="s">
        <v>6</v>
      </c>
      <c r="D31" s="2" t="s">
        <v>9</v>
      </c>
      <c r="E31" s="5">
        <v>43271</v>
      </c>
      <c r="F31" s="2">
        <v>0</v>
      </c>
      <c r="G31" s="2">
        <v>161</v>
      </c>
      <c r="H31" s="2">
        <f>97</f>
        <v>97</v>
      </c>
      <c r="I31" s="2">
        <f t="shared" si="0"/>
        <v>12.8</v>
      </c>
      <c r="J31" s="2" t="s">
        <v>25</v>
      </c>
    </row>
    <row r="32" spans="1:10" x14ac:dyDescent="0.2">
      <c r="A32" s="2">
        <v>1</v>
      </c>
      <c r="B32" s="2">
        <v>2</v>
      </c>
      <c r="C32" s="2" t="s">
        <v>6</v>
      </c>
      <c r="D32" s="2" t="s">
        <v>9</v>
      </c>
      <c r="E32" s="5">
        <v>43277</v>
      </c>
      <c r="F32" s="2">
        <v>1</v>
      </c>
      <c r="G32" s="2">
        <v>234</v>
      </c>
      <c r="H32" s="2">
        <f>78.6+80.09</f>
        <v>158.69</v>
      </c>
      <c r="I32" s="2">
        <f t="shared" si="0"/>
        <v>15.062000000000001</v>
      </c>
      <c r="J32" s="2" t="s">
        <v>25</v>
      </c>
    </row>
    <row r="33" spans="1:10" x14ac:dyDescent="0.2">
      <c r="A33" s="2">
        <v>1</v>
      </c>
      <c r="B33" s="2">
        <v>2</v>
      </c>
      <c r="C33" s="2" t="s">
        <v>6</v>
      </c>
      <c r="D33" s="2" t="s">
        <v>9</v>
      </c>
      <c r="E33" s="5">
        <f>E32+7</f>
        <v>43284</v>
      </c>
      <c r="F33" s="2">
        <v>2</v>
      </c>
      <c r="G33" s="2">
        <f>95.76+97.88</f>
        <v>193.64</v>
      </c>
      <c r="H33" s="2">
        <v>103</v>
      </c>
      <c r="I33" s="2">
        <f t="shared" si="0"/>
        <v>18.127999999999997</v>
      </c>
      <c r="J33" s="2" t="s">
        <v>25</v>
      </c>
    </row>
    <row r="34" spans="1:10" x14ac:dyDescent="0.2">
      <c r="A34" s="2">
        <v>1</v>
      </c>
      <c r="B34" s="2">
        <v>2</v>
      </c>
      <c r="C34" s="2" t="s">
        <v>6</v>
      </c>
      <c r="D34" s="2" t="s">
        <v>9</v>
      </c>
      <c r="E34" s="5">
        <v>43292</v>
      </c>
      <c r="F34" s="2">
        <v>3</v>
      </c>
      <c r="G34" s="2">
        <f>95.59+98.61</f>
        <v>194.2</v>
      </c>
      <c r="H34" s="2">
        <f>95.2+23.09</f>
        <v>118.29</v>
      </c>
      <c r="I34" s="2">
        <f t="shared" si="0"/>
        <v>15.181999999999997</v>
      </c>
      <c r="J34" s="2" t="s">
        <v>25</v>
      </c>
    </row>
    <row r="35" spans="1:10" x14ac:dyDescent="0.2">
      <c r="A35" s="2">
        <v>1</v>
      </c>
      <c r="B35" s="2">
        <v>2</v>
      </c>
      <c r="C35" s="2" t="s">
        <v>6</v>
      </c>
      <c r="D35" s="2" t="s">
        <v>9</v>
      </c>
      <c r="E35" s="5">
        <f>E34+7</f>
        <v>43299</v>
      </c>
      <c r="F35" s="2">
        <v>4</v>
      </c>
      <c r="G35" s="2">
        <v>180</v>
      </c>
      <c r="H35" s="2">
        <v>99</v>
      </c>
      <c r="I35" s="2">
        <f t="shared" si="0"/>
        <v>16.2</v>
      </c>
      <c r="J35" s="2" t="s">
        <v>25</v>
      </c>
    </row>
    <row r="36" spans="1:10" x14ac:dyDescent="0.2">
      <c r="A36" s="2">
        <v>1</v>
      </c>
      <c r="B36" s="2">
        <v>2</v>
      </c>
      <c r="C36" s="2" t="s">
        <v>6</v>
      </c>
      <c r="D36" s="2" t="s">
        <v>9</v>
      </c>
      <c r="E36" s="5">
        <f>E35+7</f>
        <v>43306</v>
      </c>
      <c r="F36" s="2">
        <v>5</v>
      </c>
      <c r="G36" s="2">
        <v>137</v>
      </c>
      <c r="H36" s="2">
        <v>50</v>
      </c>
      <c r="I36" s="2">
        <f t="shared" si="0"/>
        <v>17.399999999999999</v>
      </c>
      <c r="J36" s="2" t="s">
        <v>25</v>
      </c>
    </row>
    <row r="37" spans="1:10" x14ac:dyDescent="0.2">
      <c r="A37" s="2">
        <v>1</v>
      </c>
      <c r="B37" s="2">
        <v>2</v>
      </c>
      <c r="C37" s="2" t="s">
        <v>6</v>
      </c>
      <c r="D37" s="2" t="s">
        <v>9</v>
      </c>
      <c r="E37" s="5">
        <v>43314</v>
      </c>
      <c r="F37" s="2">
        <v>6</v>
      </c>
      <c r="G37" s="2">
        <f>88.2+93.36</f>
        <v>181.56</v>
      </c>
      <c r="H37" s="2">
        <f>87.13+27.02</f>
        <v>114.14999999999999</v>
      </c>
      <c r="I37" s="2">
        <f t="shared" si="0"/>
        <v>13.482000000000003</v>
      </c>
      <c r="J37" s="2" t="s">
        <v>25</v>
      </c>
    </row>
    <row r="38" spans="1:10" x14ac:dyDescent="0.2">
      <c r="A38" s="2">
        <v>1</v>
      </c>
      <c r="B38" s="2">
        <v>2</v>
      </c>
      <c r="C38" s="2" t="s">
        <v>6</v>
      </c>
      <c r="D38" s="2" t="s">
        <v>9</v>
      </c>
      <c r="E38" s="5">
        <v>43320</v>
      </c>
      <c r="F38" s="2">
        <v>7</v>
      </c>
      <c r="G38" s="2">
        <v>168</v>
      </c>
      <c r="H38" s="2">
        <v>88</v>
      </c>
      <c r="I38" s="2">
        <f t="shared" si="0"/>
        <v>16</v>
      </c>
      <c r="J38" s="2" t="s">
        <v>25</v>
      </c>
    </row>
    <row r="39" spans="1:10" x14ac:dyDescent="0.2">
      <c r="A39" s="2">
        <v>1</v>
      </c>
      <c r="B39" s="2">
        <v>2</v>
      </c>
      <c r="C39" s="2" t="s">
        <v>6</v>
      </c>
      <c r="D39" s="2" t="s">
        <v>9</v>
      </c>
      <c r="E39" s="5">
        <v>43328</v>
      </c>
      <c r="F39" s="2">
        <v>8</v>
      </c>
      <c r="G39" s="2">
        <v>192</v>
      </c>
      <c r="H39" s="2">
        <v>125</v>
      </c>
      <c r="I39" s="2">
        <f t="shared" si="0"/>
        <v>13.4</v>
      </c>
      <c r="J39" s="2" t="s">
        <v>25</v>
      </c>
    </row>
    <row r="40" spans="1:10" x14ac:dyDescent="0.2">
      <c r="A40" s="2">
        <v>1</v>
      </c>
      <c r="B40" s="2">
        <v>3</v>
      </c>
      <c r="C40" s="2" t="s">
        <v>6</v>
      </c>
      <c r="D40" s="2" t="s">
        <v>9</v>
      </c>
      <c r="E40" s="5">
        <v>43271</v>
      </c>
      <c r="F40" s="2">
        <v>0</v>
      </c>
      <c r="G40" s="2">
        <v>154</v>
      </c>
      <c r="H40" s="2">
        <f>96</f>
        <v>96</v>
      </c>
      <c r="I40" s="2">
        <f t="shared" si="0"/>
        <v>11.6</v>
      </c>
      <c r="J40" s="2" t="s">
        <v>25</v>
      </c>
    </row>
    <row r="41" spans="1:10" x14ac:dyDescent="0.2">
      <c r="A41" s="2">
        <v>1</v>
      </c>
      <c r="B41" s="2">
        <v>3</v>
      </c>
      <c r="C41" s="2" t="s">
        <v>6</v>
      </c>
      <c r="D41" s="2" t="s">
        <v>9</v>
      </c>
      <c r="E41" s="5">
        <v>43277</v>
      </c>
      <c r="F41" s="2">
        <v>1</v>
      </c>
      <c r="G41" s="2">
        <v>231</v>
      </c>
      <c r="H41" s="2">
        <f>83.39+83.3</f>
        <v>166.69</v>
      </c>
      <c r="I41" s="2">
        <f t="shared" si="0"/>
        <v>12.862</v>
      </c>
      <c r="J41" s="2" t="s">
        <v>25</v>
      </c>
    </row>
    <row r="42" spans="1:10" x14ac:dyDescent="0.2">
      <c r="A42" s="2">
        <v>1</v>
      </c>
      <c r="B42" s="2">
        <v>3</v>
      </c>
      <c r="C42" s="2" t="s">
        <v>6</v>
      </c>
      <c r="D42" s="2" t="s">
        <v>9</v>
      </c>
      <c r="E42" s="5">
        <f>E41+7</f>
        <v>43284</v>
      </c>
      <c r="F42" s="2">
        <v>2</v>
      </c>
      <c r="G42" s="2">
        <f>89.95+99.62</f>
        <v>189.57</v>
      </c>
      <c r="H42" s="2">
        <v>109</v>
      </c>
      <c r="I42" s="2">
        <f t="shared" si="0"/>
        <v>16.113999999999997</v>
      </c>
      <c r="J42" s="2" t="s">
        <v>25</v>
      </c>
    </row>
    <row r="43" spans="1:10" x14ac:dyDescent="0.2">
      <c r="A43" s="2">
        <v>1</v>
      </c>
      <c r="B43" s="2">
        <v>3</v>
      </c>
      <c r="C43" s="2" t="s">
        <v>6</v>
      </c>
      <c r="D43" s="2" t="s">
        <v>9</v>
      </c>
      <c r="E43" s="5">
        <v>43292</v>
      </c>
      <c r="F43" s="2">
        <v>3</v>
      </c>
      <c r="G43" s="2">
        <f>99.92+94.33</f>
        <v>194.25</v>
      </c>
      <c r="H43" s="2">
        <f>83.68+29.86</f>
        <v>113.54</v>
      </c>
      <c r="I43" s="2">
        <f t="shared" si="0"/>
        <v>16.141999999999999</v>
      </c>
      <c r="J43" s="2" t="s">
        <v>25</v>
      </c>
    </row>
    <row r="44" spans="1:10" x14ac:dyDescent="0.2">
      <c r="A44" s="2">
        <v>1</v>
      </c>
      <c r="B44" s="2">
        <v>3</v>
      </c>
      <c r="C44" s="2" t="s">
        <v>6</v>
      </c>
      <c r="D44" s="2" t="s">
        <v>9</v>
      </c>
      <c r="E44" s="5">
        <f>E43+7</f>
        <v>43299</v>
      </c>
      <c r="F44" s="2">
        <v>4</v>
      </c>
      <c r="G44" s="2">
        <v>176</v>
      </c>
      <c r="H44" s="2">
        <v>105</v>
      </c>
      <c r="I44" s="2">
        <f t="shared" si="0"/>
        <v>14.2</v>
      </c>
      <c r="J44" s="2" t="s">
        <v>25</v>
      </c>
    </row>
    <row r="45" spans="1:10" x14ac:dyDescent="0.2">
      <c r="A45" s="2">
        <v>1</v>
      </c>
      <c r="B45" s="2">
        <v>3</v>
      </c>
      <c r="C45" s="2" t="s">
        <v>6</v>
      </c>
      <c r="D45" s="2" t="s">
        <v>9</v>
      </c>
      <c r="E45" s="5">
        <f>E44+7</f>
        <v>43306</v>
      </c>
      <c r="F45" s="2">
        <v>5</v>
      </c>
      <c r="G45" s="2">
        <v>133</v>
      </c>
      <c r="H45" s="2">
        <v>51</v>
      </c>
      <c r="I45" s="2">
        <f t="shared" si="0"/>
        <v>16.399999999999999</v>
      </c>
      <c r="J45" s="2" t="s">
        <v>25</v>
      </c>
    </row>
    <row r="46" spans="1:10" x14ac:dyDescent="0.2">
      <c r="A46" s="2">
        <v>1</v>
      </c>
      <c r="B46" s="2">
        <v>3</v>
      </c>
      <c r="C46" s="2" t="s">
        <v>6</v>
      </c>
      <c r="D46" s="2" t="s">
        <v>9</v>
      </c>
      <c r="E46" s="5">
        <v>43314</v>
      </c>
      <c r="F46" s="2">
        <v>6</v>
      </c>
      <c r="G46" s="2">
        <f>88.06+94.84</f>
        <v>182.9</v>
      </c>
      <c r="H46" s="2">
        <f>84.69+38.55</f>
        <v>123.24</v>
      </c>
      <c r="I46" s="2">
        <f t="shared" si="0"/>
        <v>11.932000000000002</v>
      </c>
      <c r="J46" s="2" t="s">
        <v>25</v>
      </c>
    </row>
    <row r="47" spans="1:10" x14ac:dyDescent="0.2">
      <c r="A47" s="2">
        <v>1</v>
      </c>
      <c r="B47" s="2">
        <v>3</v>
      </c>
      <c r="C47" s="2" t="s">
        <v>6</v>
      </c>
      <c r="D47" s="2" t="s">
        <v>9</v>
      </c>
      <c r="E47" s="5">
        <v>43320</v>
      </c>
      <c r="F47" s="2">
        <v>7</v>
      </c>
      <c r="G47" s="2">
        <v>164</v>
      </c>
      <c r="H47" s="2">
        <v>83</v>
      </c>
      <c r="I47" s="2">
        <f t="shared" si="0"/>
        <v>16.2</v>
      </c>
      <c r="J47" s="2" t="s">
        <v>25</v>
      </c>
    </row>
    <row r="48" spans="1:10" x14ac:dyDescent="0.2">
      <c r="A48" s="2">
        <v>1</v>
      </c>
      <c r="B48" s="2">
        <v>3</v>
      </c>
      <c r="C48" s="2" t="s">
        <v>6</v>
      </c>
      <c r="D48" s="2" t="s">
        <v>9</v>
      </c>
      <c r="E48" s="5">
        <v>43328</v>
      </c>
      <c r="F48" s="2">
        <v>8</v>
      </c>
      <c r="G48" s="2">
        <v>196</v>
      </c>
      <c r="H48" s="2">
        <v>143</v>
      </c>
      <c r="I48" s="2">
        <f t="shared" si="0"/>
        <v>10.6</v>
      </c>
      <c r="J48" s="2" t="s">
        <v>25</v>
      </c>
    </row>
    <row r="49" spans="1:11" x14ac:dyDescent="0.2">
      <c r="A49" s="2">
        <v>1</v>
      </c>
      <c r="B49" s="2">
        <v>1</v>
      </c>
      <c r="C49" s="2" t="s">
        <v>6</v>
      </c>
      <c r="D49" s="2" t="s">
        <v>8</v>
      </c>
      <c r="E49" s="5">
        <v>43271</v>
      </c>
      <c r="F49" s="2">
        <v>0</v>
      </c>
      <c r="G49" s="2">
        <v>159</v>
      </c>
      <c r="H49" s="2">
        <v>92</v>
      </c>
      <c r="I49" s="2">
        <f t="shared" si="0"/>
        <v>13.4</v>
      </c>
      <c r="J49" s="2" t="s">
        <v>25</v>
      </c>
    </row>
    <row r="50" spans="1:11" x14ac:dyDescent="0.2">
      <c r="A50" s="2">
        <v>1</v>
      </c>
      <c r="B50" s="2">
        <v>1</v>
      </c>
      <c r="C50" s="2" t="s">
        <v>6</v>
      </c>
      <c r="D50" s="2" t="s">
        <v>8</v>
      </c>
      <c r="E50" s="5">
        <v>43277</v>
      </c>
      <c r="F50" s="2">
        <v>1</v>
      </c>
      <c r="G50" s="2">
        <v>163</v>
      </c>
      <c r="H50" s="2">
        <f>81.7+80.07</f>
        <v>161.76999999999998</v>
      </c>
      <c r="I50" s="2">
        <f t="shared" si="0"/>
        <v>0.24600000000000363</v>
      </c>
      <c r="J50" s="2" t="s">
        <v>25</v>
      </c>
    </row>
    <row r="51" spans="1:11" x14ac:dyDescent="0.2">
      <c r="A51" s="2">
        <v>1</v>
      </c>
      <c r="B51" s="2">
        <v>1</v>
      </c>
      <c r="C51" s="2" t="s">
        <v>6</v>
      </c>
      <c r="D51" s="2" t="s">
        <v>8</v>
      </c>
      <c r="E51" s="5">
        <f>E50+7</f>
        <v>43284</v>
      </c>
      <c r="F51" s="2">
        <v>2</v>
      </c>
      <c r="G51" s="2">
        <f>107.64+75.79</f>
        <v>183.43</v>
      </c>
      <c r="I51" s="2">
        <f t="shared" si="0"/>
        <v>36.686</v>
      </c>
      <c r="J51" s="2" t="s">
        <v>25</v>
      </c>
    </row>
    <row r="52" spans="1:11" x14ac:dyDescent="0.2">
      <c r="A52" s="2">
        <v>1</v>
      </c>
      <c r="B52" s="2">
        <v>1</v>
      </c>
      <c r="C52" s="2" t="s">
        <v>6</v>
      </c>
      <c r="D52" s="2" t="s">
        <v>8</v>
      </c>
      <c r="E52" s="5">
        <v>43292</v>
      </c>
      <c r="F52" s="2">
        <v>3</v>
      </c>
      <c r="G52" s="2">
        <f>100.76+97.29</f>
        <v>198.05</v>
      </c>
      <c r="H52" s="2">
        <v>119.38</v>
      </c>
      <c r="I52" s="2">
        <f t="shared" si="0"/>
        <v>15.734000000000004</v>
      </c>
      <c r="J52" s="2" t="s">
        <v>25</v>
      </c>
    </row>
    <row r="53" spans="1:11" x14ac:dyDescent="0.2">
      <c r="A53" s="2">
        <v>1</v>
      </c>
      <c r="B53" s="2">
        <v>1</v>
      </c>
      <c r="C53" s="2" t="s">
        <v>6</v>
      </c>
      <c r="D53" s="2" t="s">
        <v>8</v>
      </c>
      <c r="E53" s="5">
        <f>E52+7</f>
        <v>43299</v>
      </c>
      <c r="F53" s="2">
        <v>4</v>
      </c>
      <c r="G53" s="2">
        <f>89.19+95.37</f>
        <v>184.56</v>
      </c>
      <c r="H53" s="2">
        <v>103</v>
      </c>
      <c r="I53" s="2">
        <f t="shared" si="0"/>
        <v>16.312000000000001</v>
      </c>
      <c r="J53" s="2" t="s">
        <v>25</v>
      </c>
    </row>
    <row r="54" spans="1:11" x14ac:dyDescent="0.2">
      <c r="A54" s="2">
        <v>1</v>
      </c>
      <c r="B54" s="2">
        <v>1</v>
      </c>
      <c r="C54" s="2" t="s">
        <v>6</v>
      </c>
      <c r="D54" s="2" t="s">
        <v>8</v>
      </c>
      <c r="E54" s="5">
        <f>E53+7</f>
        <v>43306</v>
      </c>
      <c r="F54" s="2">
        <v>5</v>
      </c>
      <c r="G54" s="2">
        <f>94.6+81.17</f>
        <v>175.76999999999998</v>
      </c>
      <c r="H54" s="2">
        <v>241</v>
      </c>
      <c r="I54" s="2">
        <f t="shared" si="0"/>
        <v>-13.046000000000003</v>
      </c>
      <c r="J54" s="2" t="s">
        <v>25</v>
      </c>
      <c r="K54" s="2" t="s">
        <v>23</v>
      </c>
    </row>
    <row r="55" spans="1:11" x14ac:dyDescent="0.2">
      <c r="A55" s="2">
        <v>1</v>
      </c>
      <c r="B55" s="2">
        <v>1</v>
      </c>
      <c r="C55" s="2" t="s">
        <v>6</v>
      </c>
      <c r="D55" s="2" t="s">
        <v>8</v>
      </c>
      <c r="E55" s="5">
        <v>43314</v>
      </c>
      <c r="F55" s="2">
        <v>6</v>
      </c>
      <c r="G55" s="2">
        <v>199</v>
      </c>
      <c r="H55" s="2">
        <f>84.5+49.21</f>
        <v>133.71</v>
      </c>
      <c r="I55" s="2">
        <f t="shared" si="0"/>
        <v>13.057999999999998</v>
      </c>
      <c r="J55" s="2" t="s">
        <v>25</v>
      </c>
    </row>
    <row r="56" spans="1:11" x14ac:dyDescent="0.2">
      <c r="A56" s="2">
        <v>1</v>
      </c>
      <c r="B56" s="2">
        <v>1</v>
      </c>
      <c r="C56" s="2" t="s">
        <v>6</v>
      </c>
      <c r="D56" s="2" t="s">
        <v>8</v>
      </c>
      <c r="E56" s="5">
        <v>43320</v>
      </c>
      <c r="F56" s="2">
        <v>7</v>
      </c>
      <c r="G56" s="2">
        <v>167</v>
      </c>
      <c r="H56" s="2">
        <v>79</v>
      </c>
      <c r="I56" s="2">
        <f t="shared" si="0"/>
        <v>17.600000000000001</v>
      </c>
      <c r="J56" s="2" t="s">
        <v>25</v>
      </c>
    </row>
    <row r="57" spans="1:11" x14ac:dyDescent="0.2">
      <c r="A57" s="2">
        <v>1</v>
      </c>
      <c r="B57" s="2">
        <v>1</v>
      </c>
      <c r="C57" s="2" t="s">
        <v>6</v>
      </c>
      <c r="D57" s="2" t="s">
        <v>8</v>
      </c>
      <c r="E57" s="5">
        <v>43328</v>
      </c>
      <c r="F57" s="2">
        <v>8</v>
      </c>
      <c r="G57" s="2">
        <v>191</v>
      </c>
      <c r="H57" s="2">
        <v>128</v>
      </c>
      <c r="I57" s="2">
        <f t="shared" si="0"/>
        <v>12.6</v>
      </c>
      <c r="J57" s="2" t="s">
        <v>25</v>
      </c>
    </row>
    <row r="58" spans="1:11" x14ac:dyDescent="0.2">
      <c r="A58" s="2">
        <v>1</v>
      </c>
      <c r="B58" s="2">
        <v>2</v>
      </c>
      <c r="C58" s="2" t="s">
        <v>6</v>
      </c>
      <c r="D58" s="2" t="s">
        <v>8</v>
      </c>
      <c r="E58" s="5">
        <v>43271</v>
      </c>
      <c r="F58" s="2">
        <v>0</v>
      </c>
      <c r="G58" s="2">
        <v>161</v>
      </c>
      <c r="H58" s="2">
        <v>93</v>
      </c>
      <c r="I58" s="2">
        <f t="shared" si="0"/>
        <v>13.6</v>
      </c>
      <c r="J58" s="2" t="s">
        <v>25</v>
      </c>
    </row>
    <row r="59" spans="1:11" x14ac:dyDescent="0.2">
      <c r="A59" s="2">
        <v>1</v>
      </c>
      <c r="B59" s="2">
        <v>2</v>
      </c>
      <c r="C59" s="2" t="s">
        <v>6</v>
      </c>
      <c r="D59" s="2" t="s">
        <v>8</v>
      </c>
      <c r="E59" s="5">
        <v>43277</v>
      </c>
      <c r="F59" s="2">
        <v>1</v>
      </c>
      <c r="G59" s="2">
        <v>165</v>
      </c>
      <c r="H59" s="2">
        <f>94.73+91.96+33.66</f>
        <v>220.35</v>
      </c>
      <c r="I59" s="2">
        <f t="shared" si="0"/>
        <v>-11.069999999999999</v>
      </c>
      <c r="J59" s="2" t="s">
        <v>25</v>
      </c>
    </row>
    <row r="60" spans="1:11" x14ac:dyDescent="0.2">
      <c r="A60" s="2">
        <v>1</v>
      </c>
      <c r="B60" s="2">
        <v>2</v>
      </c>
      <c r="C60" s="2" t="s">
        <v>6</v>
      </c>
      <c r="D60" s="2" t="s">
        <v>8</v>
      </c>
      <c r="E60" s="5">
        <f>E59+7</f>
        <v>43284</v>
      </c>
      <c r="F60" s="2">
        <v>2</v>
      </c>
      <c r="G60" s="2">
        <f>107.64+90.66</f>
        <v>198.3</v>
      </c>
      <c r="I60" s="2">
        <f t="shared" si="0"/>
        <v>39.660000000000004</v>
      </c>
      <c r="J60" s="2" t="s">
        <v>25</v>
      </c>
    </row>
    <row r="61" spans="1:11" x14ac:dyDescent="0.2">
      <c r="A61" s="2">
        <v>1</v>
      </c>
      <c r="B61" s="2">
        <v>2</v>
      </c>
      <c r="C61" s="2" t="s">
        <v>6</v>
      </c>
      <c r="D61" s="2" t="s">
        <v>8</v>
      </c>
      <c r="E61" s="5">
        <v>43292</v>
      </c>
      <c r="F61" s="2">
        <v>3</v>
      </c>
      <c r="G61" s="2">
        <f>89.77+91.19</f>
        <v>180.95999999999998</v>
      </c>
      <c r="H61" s="2">
        <v>98.46</v>
      </c>
      <c r="I61" s="2">
        <f t="shared" si="0"/>
        <v>16.499999999999996</v>
      </c>
      <c r="J61" s="2" t="s">
        <v>25</v>
      </c>
    </row>
    <row r="62" spans="1:11" x14ac:dyDescent="0.2">
      <c r="A62" s="2">
        <v>1</v>
      </c>
      <c r="B62" s="2">
        <v>2</v>
      </c>
      <c r="C62" s="2" t="s">
        <v>6</v>
      </c>
      <c r="D62" s="2" t="s">
        <v>8</v>
      </c>
      <c r="E62" s="5">
        <f>E61+7</f>
        <v>43299</v>
      </c>
      <c r="F62" s="2">
        <v>4</v>
      </c>
      <c r="G62" s="2">
        <f>94.1+90.84</f>
        <v>184.94</v>
      </c>
      <c r="H62" s="2">
        <v>99</v>
      </c>
      <c r="I62" s="2">
        <f t="shared" si="0"/>
        <v>17.187999999999999</v>
      </c>
      <c r="J62" s="2" t="s">
        <v>25</v>
      </c>
      <c r="K62" s="2" t="s">
        <v>22</v>
      </c>
    </row>
    <row r="63" spans="1:11" x14ac:dyDescent="0.2">
      <c r="A63" s="2">
        <v>1</v>
      </c>
      <c r="B63" s="2">
        <v>2</v>
      </c>
      <c r="C63" s="2" t="s">
        <v>6</v>
      </c>
      <c r="D63" s="2" t="s">
        <v>8</v>
      </c>
      <c r="E63" s="5">
        <f>E62+7</f>
        <v>43306</v>
      </c>
      <c r="F63" s="2">
        <v>5</v>
      </c>
      <c r="G63" s="2">
        <f>97.1+82.7</f>
        <v>179.8</v>
      </c>
      <c r="H63" s="2">
        <v>270</v>
      </c>
      <c r="I63" s="2">
        <f t="shared" si="0"/>
        <v>-18.04</v>
      </c>
      <c r="J63" s="2" t="s">
        <v>25</v>
      </c>
      <c r="K63" s="2" t="s">
        <v>23</v>
      </c>
    </row>
    <row r="64" spans="1:11" x14ac:dyDescent="0.2">
      <c r="A64" s="2">
        <v>1</v>
      </c>
      <c r="B64" s="2">
        <v>2</v>
      </c>
      <c r="C64" s="2" t="s">
        <v>6</v>
      </c>
      <c r="D64" s="2" t="s">
        <v>8</v>
      </c>
      <c r="E64" s="5">
        <v>43314</v>
      </c>
      <c r="F64" s="2">
        <v>6</v>
      </c>
      <c r="G64" s="2">
        <v>215</v>
      </c>
      <c r="H64" s="2">
        <f>90.66+57.31</f>
        <v>147.97</v>
      </c>
      <c r="I64" s="2">
        <f t="shared" si="0"/>
        <v>13.406000000000001</v>
      </c>
      <c r="J64" s="2" t="s">
        <v>25</v>
      </c>
    </row>
    <row r="65" spans="1:11" x14ac:dyDescent="0.2">
      <c r="A65" s="2">
        <v>1</v>
      </c>
      <c r="B65" s="2">
        <v>2</v>
      </c>
      <c r="C65" s="2" t="s">
        <v>6</v>
      </c>
      <c r="D65" s="2" t="s">
        <v>8</v>
      </c>
      <c r="E65" s="5">
        <v>43320</v>
      </c>
      <c r="F65" s="2">
        <v>7</v>
      </c>
      <c r="G65" s="2">
        <v>163</v>
      </c>
      <c r="H65" s="2">
        <v>78</v>
      </c>
      <c r="I65" s="2">
        <f t="shared" si="0"/>
        <v>17</v>
      </c>
      <c r="J65" s="2" t="s">
        <v>25</v>
      </c>
    </row>
    <row r="66" spans="1:11" x14ac:dyDescent="0.2">
      <c r="A66" s="2">
        <v>1</v>
      </c>
      <c r="B66" s="2">
        <v>2</v>
      </c>
      <c r="C66" s="2" t="s">
        <v>6</v>
      </c>
      <c r="D66" s="2" t="s">
        <v>8</v>
      </c>
      <c r="E66" s="5">
        <v>43328</v>
      </c>
      <c r="F66" s="2">
        <v>8</v>
      </c>
      <c r="G66" s="2">
        <v>189</v>
      </c>
      <c r="H66" s="2">
        <v>124</v>
      </c>
      <c r="I66" s="2">
        <f t="shared" ref="I66:I129" si="1">(G66-H66)/5</f>
        <v>13</v>
      </c>
      <c r="J66" s="2" t="s">
        <v>25</v>
      </c>
    </row>
    <row r="67" spans="1:11" x14ac:dyDescent="0.2">
      <c r="A67" s="2">
        <v>1</v>
      </c>
      <c r="B67" s="2">
        <v>3</v>
      </c>
      <c r="C67" s="2" t="s">
        <v>6</v>
      </c>
      <c r="D67" s="2" t="s">
        <v>8</v>
      </c>
      <c r="E67" s="5">
        <v>43271</v>
      </c>
      <c r="F67" s="2">
        <v>0</v>
      </c>
      <c r="G67" s="2">
        <v>154</v>
      </c>
      <c r="H67" s="2">
        <v>89</v>
      </c>
      <c r="I67" s="2">
        <f t="shared" si="1"/>
        <v>13</v>
      </c>
      <c r="J67" s="2" t="s">
        <v>25</v>
      </c>
    </row>
    <row r="68" spans="1:11" x14ac:dyDescent="0.2">
      <c r="A68" s="2">
        <v>1</v>
      </c>
      <c r="B68" s="2">
        <v>3</v>
      </c>
      <c r="C68" s="2" t="s">
        <v>6</v>
      </c>
      <c r="D68" s="2" t="s">
        <v>8</v>
      </c>
      <c r="E68" s="5">
        <v>43277</v>
      </c>
      <c r="F68" s="2">
        <v>1</v>
      </c>
      <c r="G68" s="2">
        <v>164</v>
      </c>
      <c r="H68" s="2">
        <f>83.77+100.29+28.86</f>
        <v>212.92000000000002</v>
      </c>
      <c r="I68" s="2">
        <f t="shared" si="1"/>
        <v>-9.7840000000000025</v>
      </c>
      <c r="J68" s="2" t="s">
        <v>25</v>
      </c>
    </row>
    <row r="69" spans="1:11" x14ac:dyDescent="0.2">
      <c r="A69" s="2">
        <v>1</v>
      </c>
      <c r="B69" s="2">
        <v>3</v>
      </c>
      <c r="C69" s="2" t="s">
        <v>6</v>
      </c>
      <c r="D69" s="2" t="s">
        <v>8</v>
      </c>
      <c r="E69" s="5">
        <f>E68+7</f>
        <v>43284</v>
      </c>
      <c r="F69" s="2">
        <v>2</v>
      </c>
      <c r="G69" s="2">
        <f>94.38+93.19</f>
        <v>187.57</v>
      </c>
      <c r="I69" s="2">
        <f t="shared" si="1"/>
        <v>37.513999999999996</v>
      </c>
      <c r="J69" s="2" t="s">
        <v>25</v>
      </c>
    </row>
    <row r="70" spans="1:11" x14ac:dyDescent="0.2">
      <c r="A70" s="2">
        <v>1</v>
      </c>
      <c r="B70" s="2">
        <v>3</v>
      </c>
      <c r="C70" s="2" t="s">
        <v>6</v>
      </c>
      <c r="D70" s="2" t="s">
        <v>8</v>
      </c>
      <c r="E70" s="5">
        <v>43292</v>
      </c>
      <c r="F70" s="2">
        <v>3</v>
      </c>
      <c r="G70" s="2">
        <f>98.56+98.14</f>
        <v>196.7</v>
      </c>
      <c r="H70" s="2">
        <v>118.42</v>
      </c>
      <c r="I70" s="2">
        <f t="shared" si="1"/>
        <v>15.655999999999997</v>
      </c>
      <c r="J70" s="2" t="s">
        <v>25</v>
      </c>
    </row>
    <row r="71" spans="1:11" x14ac:dyDescent="0.2">
      <c r="A71" s="2">
        <v>1</v>
      </c>
      <c r="B71" s="2">
        <v>3</v>
      </c>
      <c r="C71" s="2" t="s">
        <v>6</v>
      </c>
      <c r="D71" s="2" t="s">
        <v>8</v>
      </c>
      <c r="E71" s="5">
        <f>E70+7</f>
        <v>43299</v>
      </c>
      <c r="F71" s="2">
        <v>4</v>
      </c>
      <c r="G71" s="2">
        <f>89.9+104.66</f>
        <v>194.56</v>
      </c>
      <c r="H71" s="2">
        <v>123</v>
      </c>
      <c r="I71" s="2">
        <f t="shared" si="1"/>
        <v>14.312000000000001</v>
      </c>
      <c r="J71" s="2" t="s">
        <v>25</v>
      </c>
    </row>
    <row r="72" spans="1:11" x14ac:dyDescent="0.2">
      <c r="A72" s="2">
        <v>1</v>
      </c>
      <c r="B72" s="2">
        <v>3</v>
      </c>
      <c r="C72" s="2" t="s">
        <v>6</v>
      </c>
      <c r="D72" s="2" t="s">
        <v>8</v>
      </c>
      <c r="E72" s="5">
        <f>E71+7</f>
        <v>43306</v>
      </c>
      <c r="F72" s="2">
        <v>5</v>
      </c>
      <c r="G72" s="2">
        <f>89.92+74.7</f>
        <v>164.62</v>
      </c>
      <c r="H72" s="2">
        <v>267</v>
      </c>
      <c r="I72" s="2">
        <f t="shared" si="1"/>
        <v>-20.475999999999999</v>
      </c>
      <c r="J72" s="2" t="s">
        <v>25</v>
      </c>
      <c r="K72" s="2" t="s">
        <v>23</v>
      </c>
    </row>
    <row r="73" spans="1:11" x14ac:dyDescent="0.2">
      <c r="A73" s="2">
        <v>1</v>
      </c>
      <c r="B73" s="2">
        <v>3</v>
      </c>
      <c r="C73" s="2" t="s">
        <v>6</v>
      </c>
      <c r="D73" s="2" t="s">
        <v>8</v>
      </c>
      <c r="E73" s="5">
        <v>43314</v>
      </c>
      <c r="F73" s="2">
        <v>6</v>
      </c>
      <c r="G73" s="2">
        <v>217</v>
      </c>
      <c r="H73" s="2">
        <f>83.09+70.18</f>
        <v>153.27000000000001</v>
      </c>
      <c r="I73" s="2">
        <f t="shared" si="1"/>
        <v>12.745999999999999</v>
      </c>
      <c r="J73" s="2" t="s">
        <v>25</v>
      </c>
    </row>
    <row r="74" spans="1:11" x14ac:dyDescent="0.2">
      <c r="A74" s="2">
        <v>1</v>
      </c>
      <c r="B74" s="2">
        <v>3</v>
      </c>
      <c r="C74" s="2" t="s">
        <v>6</v>
      </c>
      <c r="D74" s="2" t="s">
        <v>8</v>
      </c>
      <c r="E74" s="5">
        <v>43320</v>
      </c>
      <c r="F74" s="2">
        <v>7</v>
      </c>
      <c r="G74" s="2">
        <v>233</v>
      </c>
      <c r="H74" s="2">
        <v>144</v>
      </c>
      <c r="I74" s="2">
        <f t="shared" si="1"/>
        <v>17.8</v>
      </c>
      <c r="J74" s="2" t="s">
        <v>25</v>
      </c>
    </row>
    <row r="75" spans="1:11" x14ac:dyDescent="0.2">
      <c r="A75" s="2">
        <v>1</v>
      </c>
      <c r="B75" s="2">
        <v>3</v>
      </c>
      <c r="C75" s="2" t="s">
        <v>6</v>
      </c>
      <c r="D75" s="2" t="s">
        <v>8</v>
      </c>
      <c r="E75" s="5">
        <v>43328</v>
      </c>
      <c r="F75" s="2">
        <v>8</v>
      </c>
      <c r="G75" s="2">
        <v>195</v>
      </c>
      <c r="H75" s="2">
        <v>149</v>
      </c>
      <c r="I75" s="2">
        <f t="shared" si="1"/>
        <v>9.1999999999999993</v>
      </c>
      <c r="J75" s="2" t="s">
        <v>25</v>
      </c>
    </row>
    <row r="76" spans="1:11" x14ac:dyDescent="0.2">
      <c r="A76" s="2">
        <v>1</v>
      </c>
      <c r="B76" s="2">
        <v>1</v>
      </c>
      <c r="C76" s="2" t="s">
        <v>19</v>
      </c>
      <c r="D76" s="2" t="s">
        <v>9</v>
      </c>
      <c r="E76" s="5">
        <v>43270</v>
      </c>
      <c r="F76" s="2">
        <v>0</v>
      </c>
      <c r="G76" s="2">
        <v>258.86</v>
      </c>
      <c r="H76" s="2">
        <f>90.3+65.27+37.38</f>
        <v>192.95</v>
      </c>
      <c r="I76" s="2">
        <f t="shared" si="1"/>
        <v>13.182000000000006</v>
      </c>
      <c r="J76" s="2" t="s">
        <v>25</v>
      </c>
    </row>
    <row r="77" spans="1:11" x14ac:dyDescent="0.2">
      <c r="A77" s="2">
        <v>1</v>
      </c>
      <c r="B77" s="2">
        <v>1</v>
      </c>
      <c r="C77" s="2" t="s">
        <v>19</v>
      </c>
      <c r="D77" s="2" t="s">
        <v>9</v>
      </c>
      <c r="E77" s="5">
        <v>43276</v>
      </c>
      <c r="F77" s="2">
        <v>1</v>
      </c>
      <c r="G77" s="2">
        <f>88.63+94.69</f>
        <v>183.32</v>
      </c>
      <c r="H77" s="2">
        <f>82.65+23.37</f>
        <v>106.02000000000001</v>
      </c>
      <c r="I77" s="2">
        <f t="shared" si="1"/>
        <v>15.459999999999997</v>
      </c>
      <c r="J77" s="2" t="s">
        <v>25</v>
      </c>
    </row>
    <row r="78" spans="1:11" x14ac:dyDescent="0.2">
      <c r="A78" s="2">
        <v>1</v>
      </c>
      <c r="B78" s="2">
        <v>1</v>
      </c>
      <c r="C78" s="2" t="s">
        <v>19</v>
      </c>
      <c r="D78" s="2" t="s">
        <v>9</v>
      </c>
      <c r="E78" s="5">
        <f>E77+7</f>
        <v>43283</v>
      </c>
      <c r="F78" s="2">
        <v>2</v>
      </c>
      <c r="G78" s="2">
        <f>90.51+73.27</f>
        <v>163.78</v>
      </c>
      <c r="H78" s="2">
        <v>40.26</v>
      </c>
      <c r="I78" s="2">
        <f t="shared" si="1"/>
        <v>24.704000000000001</v>
      </c>
      <c r="J78" s="2" t="s">
        <v>25</v>
      </c>
    </row>
    <row r="79" spans="1:11" x14ac:dyDescent="0.2">
      <c r="A79" s="2">
        <v>1</v>
      </c>
      <c r="B79" s="2">
        <v>1</v>
      </c>
      <c r="C79" s="2" t="s">
        <v>19</v>
      </c>
      <c r="D79" s="2" t="s">
        <v>9</v>
      </c>
      <c r="E79" s="5">
        <v>43293</v>
      </c>
      <c r="F79" s="2">
        <v>3</v>
      </c>
      <c r="G79" s="2">
        <f>93.46+92.81</f>
        <v>186.26999999999998</v>
      </c>
      <c r="H79" s="2">
        <v>94.7</v>
      </c>
      <c r="I79" s="2">
        <f t="shared" si="1"/>
        <v>18.313999999999997</v>
      </c>
      <c r="J79" s="2" t="s">
        <v>25</v>
      </c>
    </row>
    <row r="80" spans="1:11" x14ac:dyDescent="0.2">
      <c r="A80" s="2">
        <v>1</v>
      </c>
      <c r="B80" s="2">
        <v>1</v>
      </c>
      <c r="C80" s="2" t="s">
        <v>19</v>
      </c>
      <c r="D80" s="2" t="s">
        <v>9</v>
      </c>
      <c r="E80" s="5">
        <v>43301</v>
      </c>
      <c r="F80" s="2">
        <v>4</v>
      </c>
      <c r="G80" s="2">
        <f>94.7+89.02</f>
        <v>183.72</v>
      </c>
      <c r="H80" s="2">
        <f>87.45+29.46</f>
        <v>116.91</v>
      </c>
      <c r="I80" s="2">
        <f t="shared" si="1"/>
        <v>13.362</v>
      </c>
      <c r="J80" s="2" t="s">
        <v>25</v>
      </c>
    </row>
    <row r="81" spans="1:10" x14ac:dyDescent="0.2">
      <c r="A81" s="2">
        <v>1</v>
      </c>
      <c r="B81" s="2">
        <v>1</v>
      </c>
      <c r="C81" s="2" t="s">
        <v>19</v>
      </c>
      <c r="D81" s="2" t="s">
        <v>9</v>
      </c>
      <c r="E81" s="5">
        <v>43307</v>
      </c>
      <c r="F81" s="2">
        <v>5</v>
      </c>
      <c r="G81" s="2">
        <f>87.45+84.29</f>
        <v>171.74</v>
      </c>
      <c r="H81" s="2">
        <v>87.73</v>
      </c>
      <c r="I81" s="2">
        <f t="shared" si="1"/>
        <v>16.802</v>
      </c>
      <c r="J81" s="2" t="s">
        <v>25</v>
      </c>
    </row>
    <row r="82" spans="1:10" x14ac:dyDescent="0.2">
      <c r="A82" s="2">
        <v>1</v>
      </c>
      <c r="B82" s="2">
        <v>1</v>
      </c>
      <c r="C82" s="2" t="s">
        <v>19</v>
      </c>
      <c r="D82" s="2" t="s">
        <v>9</v>
      </c>
      <c r="E82" s="5">
        <v>43315</v>
      </c>
      <c r="F82" s="2">
        <v>6</v>
      </c>
      <c r="G82" s="2">
        <f>87.73+96.05</f>
        <v>183.78</v>
      </c>
      <c r="H82" s="2">
        <f>89.62+29.07</f>
        <v>118.69</v>
      </c>
      <c r="I82" s="2">
        <f t="shared" si="1"/>
        <v>13.018000000000001</v>
      </c>
      <c r="J82" s="2" t="s">
        <v>25</v>
      </c>
    </row>
    <row r="83" spans="1:10" x14ac:dyDescent="0.2">
      <c r="A83" s="2">
        <v>1</v>
      </c>
      <c r="B83" s="2">
        <v>1</v>
      </c>
      <c r="C83" s="2" t="s">
        <v>19</v>
      </c>
      <c r="D83" s="2" t="s">
        <v>9</v>
      </c>
      <c r="E83" s="5">
        <v>43321</v>
      </c>
      <c r="F83" s="2">
        <v>7</v>
      </c>
      <c r="G83" s="2">
        <f>89.62+87.47</f>
        <v>177.09</v>
      </c>
      <c r="H83" s="2">
        <f>91.47+9.15</f>
        <v>100.62</v>
      </c>
      <c r="I83" s="2">
        <f t="shared" si="1"/>
        <v>15.294</v>
      </c>
      <c r="J83" s="2" t="s">
        <v>25</v>
      </c>
    </row>
    <row r="84" spans="1:10" x14ac:dyDescent="0.2">
      <c r="A84" s="2">
        <v>1</v>
      </c>
      <c r="B84" s="2">
        <v>1</v>
      </c>
      <c r="C84" s="2" t="s">
        <v>19</v>
      </c>
      <c r="D84" s="2" t="s">
        <v>9</v>
      </c>
      <c r="E84" s="5">
        <v>43329</v>
      </c>
      <c r="F84" s="2">
        <v>8</v>
      </c>
      <c r="G84" s="2">
        <f>91.47+72.33</f>
        <v>163.80000000000001</v>
      </c>
      <c r="H84" s="2">
        <f>93.92+5.77</f>
        <v>99.69</v>
      </c>
      <c r="I84" s="2">
        <f t="shared" si="1"/>
        <v>12.822000000000003</v>
      </c>
      <c r="J84" s="2" t="s">
        <v>25</v>
      </c>
    </row>
    <row r="85" spans="1:10" x14ac:dyDescent="0.2">
      <c r="A85" s="2">
        <v>1</v>
      </c>
      <c r="B85" s="2">
        <v>2</v>
      </c>
      <c r="C85" s="2" t="s">
        <v>19</v>
      </c>
      <c r="D85" s="2" t="s">
        <v>9</v>
      </c>
      <c r="E85" s="5">
        <v>43270</v>
      </c>
      <c r="F85" s="2">
        <v>0</v>
      </c>
      <c r="G85" s="6">
        <v>273.91000000000003</v>
      </c>
      <c r="H85" s="2">
        <f>75.82+95.73</f>
        <v>171.55</v>
      </c>
      <c r="I85" s="2">
        <f t="shared" si="1"/>
        <v>20.472000000000001</v>
      </c>
      <c r="J85" s="2" t="s">
        <v>25</v>
      </c>
    </row>
    <row r="86" spans="1:10" x14ac:dyDescent="0.2">
      <c r="A86" s="2">
        <v>1</v>
      </c>
      <c r="B86" s="2">
        <v>2</v>
      </c>
      <c r="C86" s="2" t="s">
        <v>19</v>
      </c>
      <c r="D86" s="2" t="s">
        <v>9</v>
      </c>
      <c r="E86" s="5">
        <v>43276</v>
      </c>
      <c r="F86" s="2">
        <v>1</v>
      </c>
      <c r="G86" s="2">
        <f>90.89+94.28</f>
        <v>185.17000000000002</v>
      </c>
      <c r="H86" s="2">
        <f>67.98+34.15</f>
        <v>102.13</v>
      </c>
      <c r="I86" s="2">
        <f t="shared" si="1"/>
        <v>16.608000000000004</v>
      </c>
      <c r="J86" s="2" t="s">
        <v>25</v>
      </c>
    </row>
    <row r="87" spans="1:10" x14ac:dyDescent="0.2">
      <c r="A87" s="2">
        <v>1</v>
      </c>
      <c r="B87" s="2">
        <v>2</v>
      </c>
      <c r="C87" s="2" t="s">
        <v>19</v>
      </c>
      <c r="D87" s="2" t="s">
        <v>9</v>
      </c>
      <c r="E87" s="5">
        <f>E86+7</f>
        <v>43283</v>
      </c>
      <c r="F87" s="2">
        <v>2</v>
      </c>
      <c r="G87" s="2">
        <f>90.98+64.34</f>
        <v>155.32</v>
      </c>
      <c r="H87" s="2">
        <v>44.51</v>
      </c>
      <c r="I87" s="2">
        <f t="shared" si="1"/>
        <v>22.161999999999999</v>
      </c>
      <c r="J87" s="2" t="s">
        <v>25</v>
      </c>
    </row>
    <row r="88" spans="1:10" x14ac:dyDescent="0.2">
      <c r="A88" s="2">
        <v>1</v>
      </c>
      <c r="B88" s="2">
        <v>2</v>
      </c>
      <c r="C88" s="2" t="s">
        <v>19</v>
      </c>
      <c r="D88" s="2" t="s">
        <v>9</v>
      </c>
      <c r="E88" s="5">
        <v>43293</v>
      </c>
      <c r="F88" s="2">
        <v>3</v>
      </c>
      <c r="G88" s="2">
        <f>92.02+54.77</f>
        <v>146.79</v>
      </c>
      <c r="H88" s="2">
        <v>54.88</v>
      </c>
      <c r="I88" s="2">
        <f t="shared" si="1"/>
        <v>18.381999999999998</v>
      </c>
      <c r="J88" s="2" t="s">
        <v>25</v>
      </c>
    </row>
    <row r="89" spans="1:10" x14ac:dyDescent="0.2">
      <c r="A89" s="2">
        <v>1</v>
      </c>
      <c r="B89" s="2">
        <v>2</v>
      </c>
      <c r="C89" s="2" t="s">
        <v>19</v>
      </c>
      <c r="D89" s="2" t="s">
        <v>9</v>
      </c>
      <c r="E89" s="5">
        <v>43301</v>
      </c>
      <c r="F89" s="2">
        <v>4</v>
      </c>
      <c r="G89" s="2">
        <f>95.81+61.5</f>
        <v>157.31</v>
      </c>
      <c r="H89" s="2">
        <f>82.98+18.37</f>
        <v>101.35000000000001</v>
      </c>
      <c r="I89" s="2">
        <f t="shared" si="1"/>
        <v>11.191999999999998</v>
      </c>
      <c r="J89" s="2" t="s">
        <v>25</v>
      </c>
    </row>
    <row r="90" spans="1:10" x14ac:dyDescent="0.2">
      <c r="A90" s="2">
        <v>1</v>
      </c>
      <c r="B90" s="2">
        <v>2</v>
      </c>
      <c r="C90" s="2" t="s">
        <v>19</v>
      </c>
      <c r="D90" s="2" t="s">
        <v>9</v>
      </c>
      <c r="E90" s="5">
        <v>43307</v>
      </c>
      <c r="F90" s="2">
        <v>5</v>
      </c>
      <c r="G90" s="2">
        <f>82.98+94.91</f>
        <v>177.89</v>
      </c>
      <c r="H90" s="2">
        <v>80.88</v>
      </c>
      <c r="I90" s="2">
        <f t="shared" si="1"/>
        <v>19.401999999999997</v>
      </c>
      <c r="J90" s="2" t="s">
        <v>25</v>
      </c>
    </row>
    <row r="91" spans="1:10" x14ac:dyDescent="0.2">
      <c r="A91" s="2">
        <v>1</v>
      </c>
      <c r="B91" s="2">
        <v>2</v>
      </c>
      <c r="C91" s="2" t="s">
        <v>19</v>
      </c>
      <c r="D91" s="2" t="s">
        <v>9</v>
      </c>
      <c r="E91" s="5">
        <v>43315</v>
      </c>
      <c r="F91" s="2">
        <v>6</v>
      </c>
      <c r="G91" s="2">
        <f>80.88+90.62</f>
        <v>171.5</v>
      </c>
      <c r="H91" s="2">
        <f>95.58+4.5</f>
        <v>100.08</v>
      </c>
      <c r="I91" s="2">
        <f t="shared" si="1"/>
        <v>14.284000000000001</v>
      </c>
      <c r="J91" s="2" t="s">
        <v>25</v>
      </c>
    </row>
    <row r="92" spans="1:10" x14ac:dyDescent="0.2">
      <c r="A92" s="2">
        <v>1</v>
      </c>
      <c r="B92" s="2">
        <v>2</v>
      </c>
      <c r="C92" s="2" t="s">
        <v>19</v>
      </c>
      <c r="D92" s="2" t="s">
        <v>9</v>
      </c>
      <c r="E92" s="5">
        <v>43321</v>
      </c>
      <c r="F92" s="2">
        <v>7</v>
      </c>
      <c r="G92" s="2">
        <f>95.58+84.16</f>
        <v>179.74</v>
      </c>
      <c r="H92" s="2">
        <f>90.08+9.6</f>
        <v>99.679999999999993</v>
      </c>
      <c r="I92" s="2">
        <f t="shared" si="1"/>
        <v>16.012000000000004</v>
      </c>
      <c r="J92" s="2" t="s">
        <v>25</v>
      </c>
    </row>
    <row r="93" spans="1:10" x14ac:dyDescent="0.2">
      <c r="A93" s="2">
        <v>1</v>
      </c>
      <c r="B93" s="2">
        <v>2</v>
      </c>
      <c r="C93" s="2" t="s">
        <v>19</v>
      </c>
      <c r="D93" s="2" t="s">
        <v>9</v>
      </c>
      <c r="E93" s="5">
        <v>43329</v>
      </c>
      <c r="F93" s="2">
        <v>8</v>
      </c>
      <c r="G93" s="2">
        <f>90.08+74.98</f>
        <v>165.06</v>
      </c>
      <c r="H93" s="2">
        <v>89.61</v>
      </c>
      <c r="I93" s="2">
        <f t="shared" si="1"/>
        <v>15.09</v>
      </c>
      <c r="J93" s="2" t="s">
        <v>25</v>
      </c>
    </row>
    <row r="94" spans="1:10" x14ac:dyDescent="0.2">
      <c r="A94" s="2">
        <v>1</v>
      </c>
      <c r="B94" s="2">
        <v>3</v>
      </c>
      <c r="C94" s="2" t="s">
        <v>19</v>
      </c>
      <c r="D94" s="2" t="s">
        <v>9</v>
      </c>
      <c r="E94" s="5">
        <v>43270</v>
      </c>
      <c r="F94" s="2">
        <v>0</v>
      </c>
      <c r="G94" s="2">
        <v>239.27</v>
      </c>
      <c r="H94" s="2">
        <f>78.57+87.58</f>
        <v>166.14999999999998</v>
      </c>
      <c r="I94" s="2">
        <f t="shared" si="1"/>
        <v>14.624000000000006</v>
      </c>
      <c r="J94" s="2" t="s">
        <v>25</v>
      </c>
    </row>
    <row r="95" spans="1:10" x14ac:dyDescent="0.2">
      <c r="A95" s="2">
        <v>1</v>
      </c>
      <c r="B95" s="2">
        <v>3</v>
      </c>
      <c r="C95" s="2" t="s">
        <v>19</v>
      </c>
      <c r="D95" s="2" t="s">
        <v>9</v>
      </c>
      <c r="E95" s="5">
        <v>43276</v>
      </c>
      <c r="F95" s="2">
        <v>1</v>
      </c>
      <c r="G95" s="2">
        <f>93.22+93.46</f>
        <v>186.68</v>
      </c>
      <c r="H95" s="2">
        <f>84.17+29.38</f>
        <v>113.55</v>
      </c>
      <c r="I95" s="2">
        <f t="shared" si="1"/>
        <v>14.626000000000001</v>
      </c>
      <c r="J95" s="2" t="s">
        <v>25</v>
      </c>
    </row>
    <row r="96" spans="1:10" x14ac:dyDescent="0.2">
      <c r="A96" s="2">
        <v>1</v>
      </c>
      <c r="B96" s="2">
        <v>3</v>
      </c>
      <c r="C96" s="2" t="s">
        <v>19</v>
      </c>
      <c r="D96" s="2" t="s">
        <v>9</v>
      </c>
      <c r="E96" s="5">
        <f>E95+7</f>
        <v>43283</v>
      </c>
      <c r="F96" s="2">
        <v>2</v>
      </c>
      <c r="G96" s="2">
        <f>91.87+62.36</f>
        <v>154.23000000000002</v>
      </c>
      <c r="H96" s="2">
        <v>42.85</v>
      </c>
      <c r="I96" s="2">
        <f t="shared" si="1"/>
        <v>22.276000000000003</v>
      </c>
      <c r="J96" s="2" t="s">
        <v>25</v>
      </c>
    </row>
    <row r="97" spans="1:10" x14ac:dyDescent="0.2">
      <c r="A97" s="2">
        <v>1</v>
      </c>
      <c r="B97" s="2">
        <v>3</v>
      </c>
      <c r="C97" s="2" t="s">
        <v>19</v>
      </c>
      <c r="D97" s="2" t="s">
        <v>9</v>
      </c>
      <c r="E97" s="5">
        <v>43293</v>
      </c>
      <c r="F97" s="2">
        <v>3</v>
      </c>
      <c r="G97" s="2">
        <f>92.84+55.03</f>
        <v>147.87</v>
      </c>
      <c r="H97" s="2">
        <v>67.55</v>
      </c>
      <c r="I97" s="2">
        <f t="shared" si="1"/>
        <v>16.064</v>
      </c>
      <c r="J97" s="2" t="s">
        <v>25</v>
      </c>
    </row>
    <row r="98" spans="1:10" x14ac:dyDescent="0.2">
      <c r="A98" s="2">
        <v>1</v>
      </c>
      <c r="B98" s="2">
        <v>3</v>
      </c>
      <c r="C98" s="2" t="s">
        <v>19</v>
      </c>
      <c r="D98" s="2" t="s">
        <v>9</v>
      </c>
      <c r="E98" s="5">
        <v>43301</v>
      </c>
      <c r="F98" s="2">
        <v>4</v>
      </c>
      <c r="G98" s="2">
        <f>83.06+93.68</f>
        <v>176.74</v>
      </c>
      <c r="H98" s="2">
        <f>82.35+22.06</f>
        <v>104.41</v>
      </c>
      <c r="I98" s="2">
        <f t="shared" si="1"/>
        <v>14.466000000000003</v>
      </c>
      <c r="J98" s="2" t="s">
        <v>25</v>
      </c>
    </row>
    <row r="99" spans="1:10" x14ac:dyDescent="0.2">
      <c r="A99" s="2">
        <v>1</v>
      </c>
      <c r="B99" s="2">
        <v>3</v>
      </c>
      <c r="C99" s="2" t="s">
        <v>19</v>
      </c>
      <c r="D99" s="2" t="s">
        <v>9</v>
      </c>
      <c r="E99" s="5">
        <v>43307</v>
      </c>
      <c r="F99" s="2">
        <v>5</v>
      </c>
      <c r="G99" s="2">
        <f>82.35+91.68</f>
        <v>174.03</v>
      </c>
      <c r="H99" s="2">
        <v>85.31</v>
      </c>
      <c r="I99" s="2">
        <f t="shared" si="1"/>
        <v>17.744</v>
      </c>
      <c r="J99" s="2" t="s">
        <v>25</v>
      </c>
    </row>
    <row r="100" spans="1:10" x14ac:dyDescent="0.2">
      <c r="A100" s="2">
        <v>1</v>
      </c>
      <c r="B100" s="2">
        <v>3</v>
      </c>
      <c r="C100" s="2" t="s">
        <v>19</v>
      </c>
      <c r="D100" s="2" t="s">
        <v>9</v>
      </c>
      <c r="E100" s="5">
        <v>43315</v>
      </c>
      <c r="F100" s="2">
        <v>6</v>
      </c>
      <c r="G100" s="2">
        <f>85.31+88.19</f>
        <v>173.5</v>
      </c>
      <c r="H100" s="2">
        <f>93.5+9.92</f>
        <v>103.42</v>
      </c>
      <c r="I100" s="2">
        <f t="shared" si="1"/>
        <v>14.016</v>
      </c>
      <c r="J100" s="2" t="s">
        <v>25</v>
      </c>
    </row>
    <row r="101" spans="1:10" x14ac:dyDescent="0.2">
      <c r="A101" s="2">
        <v>1</v>
      </c>
      <c r="B101" s="2">
        <v>3</v>
      </c>
      <c r="C101" s="2" t="s">
        <v>19</v>
      </c>
      <c r="D101" s="2" t="s">
        <v>9</v>
      </c>
      <c r="E101" s="5">
        <v>43321</v>
      </c>
      <c r="F101" s="2">
        <v>7</v>
      </c>
      <c r="G101" s="2">
        <f>93.5+85.35</f>
        <v>178.85</v>
      </c>
      <c r="H101" s="2">
        <f>93.99+10.46</f>
        <v>104.44999999999999</v>
      </c>
      <c r="I101" s="2">
        <f t="shared" si="1"/>
        <v>14.88</v>
      </c>
      <c r="J101" s="2" t="s">
        <v>25</v>
      </c>
    </row>
    <row r="102" spans="1:10" x14ac:dyDescent="0.2">
      <c r="A102" s="2">
        <v>1</v>
      </c>
      <c r="B102" s="2">
        <v>3</v>
      </c>
      <c r="C102" s="2" t="s">
        <v>19</v>
      </c>
      <c r="D102" s="2" t="s">
        <v>9</v>
      </c>
      <c r="E102" s="5">
        <v>43329</v>
      </c>
      <c r="F102" s="2">
        <v>8</v>
      </c>
      <c r="G102" s="2">
        <f>93.99+73.16</f>
        <v>167.14999999999998</v>
      </c>
      <c r="H102" s="2">
        <f>94.25+14.97</f>
        <v>109.22</v>
      </c>
      <c r="I102" s="2">
        <f t="shared" si="1"/>
        <v>11.585999999999995</v>
      </c>
      <c r="J102" s="2" t="s">
        <v>25</v>
      </c>
    </row>
    <row r="103" spans="1:10" x14ac:dyDescent="0.2">
      <c r="A103" s="2">
        <v>1</v>
      </c>
      <c r="B103" s="2">
        <v>4</v>
      </c>
      <c r="C103" s="2" t="s">
        <v>19</v>
      </c>
      <c r="D103" s="2" t="s">
        <v>9</v>
      </c>
      <c r="E103" s="5">
        <v>43270</v>
      </c>
      <c r="F103" s="2">
        <v>0</v>
      </c>
      <c r="G103" s="2">
        <v>258.37</v>
      </c>
      <c r="H103" s="2">
        <f>94.65+60.76</f>
        <v>155.41</v>
      </c>
      <c r="I103" s="2">
        <f t="shared" si="1"/>
        <v>20.592000000000002</v>
      </c>
      <c r="J103" s="2" t="s">
        <v>25</v>
      </c>
    </row>
    <row r="104" spans="1:10" x14ac:dyDescent="0.2">
      <c r="A104" s="2">
        <v>1</v>
      </c>
      <c r="B104" s="2">
        <v>4</v>
      </c>
      <c r="C104" s="2" t="s">
        <v>19</v>
      </c>
      <c r="D104" s="2" t="s">
        <v>9</v>
      </c>
      <c r="E104" s="5">
        <v>43276</v>
      </c>
      <c r="F104" s="2">
        <v>1</v>
      </c>
      <c r="G104" s="2">
        <f>92.62+91.7</f>
        <v>184.32</v>
      </c>
      <c r="H104" s="2">
        <f>64.2+42.14</f>
        <v>106.34</v>
      </c>
      <c r="I104" s="2">
        <f t="shared" si="1"/>
        <v>15.595999999999998</v>
      </c>
      <c r="J104" s="2" t="s">
        <v>25</v>
      </c>
    </row>
    <row r="105" spans="1:10" x14ac:dyDescent="0.2">
      <c r="A105" s="2">
        <v>1</v>
      </c>
      <c r="B105" s="2">
        <v>4</v>
      </c>
      <c r="C105" s="2" t="s">
        <v>19</v>
      </c>
      <c r="D105" s="2" t="s">
        <v>9</v>
      </c>
      <c r="E105" s="5">
        <f>E104+7</f>
        <v>43283</v>
      </c>
      <c r="F105" s="2">
        <v>2</v>
      </c>
      <c r="G105" s="2">
        <f>93+59.44</f>
        <v>152.44</v>
      </c>
      <c r="H105" s="2">
        <v>64.510000000000005</v>
      </c>
      <c r="I105" s="2">
        <f t="shared" si="1"/>
        <v>17.585999999999999</v>
      </c>
      <c r="J105" s="2" t="s">
        <v>25</v>
      </c>
    </row>
    <row r="106" spans="1:10" x14ac:dyDescent="0.2">
      <c r="A106" s="2">
        <v>1</v>
      </c>
      <c r="B106" s="2">
        <v>4</v>
      </c>
      <c r="C106" s="2" t="s">
        <v>19</v>
      </c>
      <c r="D106" s="2" t="s">
        <v>9</v>
      </c>
      <c r="E106" s="5">
        <v>43293</v>
      </c>
      <c r="F106" s="2">
        <v>3</v>
      </c>
      <c r="G106" s="2">
        <f>88.36+80.78</f>
        <v>169.14</v>
      </c>
      <c r="H106" s="2">
        <v>77.180000000000007</v>
      </c>
      <c r="I106" s="2">
        <f t="shared" si="1"/>
        <v>18.391999999999996</v>
      </c>
      <c r="J106" s="2" t="s">
        <v>25</v>
      </c>
    </row>
    <row r="107" spans="1:10" x14ac:dyDescent="0.2">
      <c r="A107" s="2">
        <v>1</v>
      </c>
      <c r="B107" s="2">
        <v>4</v>
      </c>
      <c r="C107" s="2" t="s">
        <v>19</v>
      </c>
      <c r="D107" s="2" t="s">
        <v>9</v>
      </c>
      <c r="E107" s="5">
        <v>43301</v>
      </c>
      <c r="F107" s="2">
        <v>4</v>
      </c>
      <c r="G107" s="2">
        <f>77.18+91.98</f>
        <v>169.16000000000003</v>
      </c>
      <c r="H107" s="2">
        <f>92.32+23.09</f>
        <v>115.41</v>
      </c>
      <c r="I107" s="2">
        <f t="shared" si="1"/>
        <v>10.750000000000005</v>
      </c>
      <c r="J107" s="2" t="s">
        <v>25</v>
      </c>
    </row>
    <row r="108" spans="1:10" x14ac:dyDescent="0.2">
      <c r="A108" s="2">
        <v>1</v>
      </c>
      <c r="B108" s="2">
        <v>4</v>
      </c>
      <c r="C108" s="2" t="s">
        <v>19</v>
      </c>
      <c r="D108" s="2" t="s">
        <v>9</v>
      </c>
      <c r="E108" s="5">
        <v>43307</v>
      </c>
      <c r="F108" s="2">
        <v>5</v>
      </c>
      <c r="G108" s="2">
        <f>92.23+80.41</f>
        <v>172.64</v>
      </c>
      <c r="H108" s="2">
        <v>92.94</v>
      </c>
      <c r="I108" s="2">
        <f t="shared" si="1"/>
        <v>15.939999999999998</v>
      </c>
      <c r="J108" s="2" t="s">
        <v>25</v>
      </c>
    </row>
    <row r="109" spans="1:10" x14ac:dyDescent="0.2">
      <c r="A109" s="2">
        <v>1</v>
      </c>
      <c r="B109" s="2">
        <v>4</v>
      </c>
      <c r="C109" s="2" t="s">
        <v>19</v>
      </c>
      <c r="D109" s="2" t="s">
        <v>9</v>
      </c>
      <c r="E109" s="5">
        <v>43315</v>
      </c>
      <c r="F109" s="2">
        <v>6</v>
      </c>
      <c r="G109" s="2">
        <f>92.94+93.06</f>
        <v>186</v>
      </c>
      <c r="H109" s="2">
        <f>84.69+32.9</f>
        <v>117.59</v>
      </c>
      <c r="I109" s="2">
        <f t="shared" si="1"/>
        <v>13.681999999999999</v>
      </c>
      <c r="J109" s="2" t="s">
        <v>25</v>
      </c>
    </row>
    <row r="110" spans="1:10" x14ac:dyDescent="0.2">
      <c r="A110" s="2">
        <v>1</v>
      </c>
      <c r="B110" s="2">
        <v>4</v>
      </c>
      <c r="C110" s="2" t="s">
        <v>19</v>
      </c>
      <c r="D110" s="2" t="s">
        <v>9</v>
      </c>
      <c r="E110" s="5">
        <v>43321</v>
      </c>
      <c r="F110" s="2">
        <v>7</v>
      </c>
      <c r="G110" s="2">
        <f>84.64+95.17</f>
        <v>179.81</v>
      </c>
      <c r="H110" s="2">
        <f>91.21+11.07</f>
        <v>102.28</v>
      </c>
      <c r="I110" s="2">
        <f t="shared" si="1"/>
        <v>15.506</v>
      </c>
      <c r="J110" s="2" t="s">
        <v>25</v>
      </c>
    </row>
    <row r="111" spans="1:10" x14ac:dyDescent="0.2">
      <c r="A111" s="2">
        <v>1</v>
      </c>
      <c r="B111" s="2">
        <v>4</v>
      </c>
      <c r="C111" s="2" t="s">
        <v>19</v>
      </c>
      <c r="D111" s="2" t="s">
        <v>9</v>
      </c>
      <c r="E111" s="5">
        <v>43329</v>
      </c>
      <c r="F111" s="2">
        <v>8</v>
      </c>
      <c r="G111" s="2">
        <f>91.21+73.46</f>
        <v>164.67</v>
      </c>
      <c r="H111" s="2">
        <f>95.54</f>
        <v>95.54</v>
      </c>
      <c r="I111" s="2">
        <f t="shared" si="1"/>
        <v>13.825999999999997</v>
      </c>
      <c r="J111" s="2" t="s">
        <v>25</v>
      </c>
    </row>
    <row r="112" spans="1:10" x14ac:dyDescent="0.2">
      <c r="A112" s="2">
        <v>1</v>
      </c>
      <c r="B112" s="2">
        <v>1</v>
      </c>
      <c r="C112" s="2" t="s">
        <v>19</v>
      </c>
      <c r="D112" s="2" t="s">
        <v>8</v>
      </c>
      <c r="E112" s="5">
        <v>43270</v>
      </c>
      <c r="F112" s="2">
        <v>0</v>
      </c>
      <c r="G112" s="2">
        <v>258.83</v>
      </c>
      <c r="H112" s="2">
        <f>94.48+44.24</f>
        <v>138.72</v>
      </c>
      <c r="I112" s="2">
        <f t="shared" si="1"/>
        <v>24.021999999999998</v>
      </c>
      <c r="J112" s="2" t="s">
        <v>25</v>
      </c>
    </row>
    <row r="113" spans="1:10" x14ac:dyDescent="0.2">
      <c r="A113" s="2">
        <v>1</v>
      </c>
      <c r="B113" s="2">
        <v>1</v>
      </c>
      <c r="C113" s="2" t="s">
        <v>19</v>
      </c>
      <c r="D113" s="2" t="s">
        <v>8</v>
      </c>
      <c r="E113" s="5">
        <v>43276</v>
      </c>
      <c r="F113" s="2">
        <v>1</v>
      </c>
      <c r="G113" s="2">
        <f>91.99+93.9</f>
        <v>185.89</v>
      </c>
      <c r="H113" s="2">
        <f>80.27</f>
        <v>80.27</v>
      </c>
      <c r="I113" s="2">
        <f t="shared" si="1"/>
        <v>21.123999999999999</v>
      </c>
      <c r="J113" s="2" t="s">
        <v>25</v>
      </c>
    </row>
    <row r="114" spans="1:10" x14ac:dyDescent="0.2">
      <c r="A114" s="2">
        <v>1</v>
      </c>
      <c r="B114" s="2">
        <v>1</v>
      </c>
      <c r="C114" s="2" t="s">
        <v>19</v>
      </c>
      <c r="D114" s="2" t="s">
        <v>8</v>
      </c>
      <c r="E114" s="5">
        <f>E113+7</f>
        <v>43283</v>
      </c>
      <c r="F114" s="2">
        <v>2</v>
      </c>
      <c r="G114" s="2">
        <f>92.16+37.83</f>
        <v>129.99</v>
      </c>
      <c r="H114" s="2">
        <v>81.66</v>
      </c>
      <c r="I114" s="2">
        <f t="shared" si="1"/>
        <v>9.6660000000000021</v>
      </c>
      <c r="J114" s="2" t="s">
        <v>25</v>
      </c>
    </row>
    <row r="115" spans="1:10" x14ac:dyDescent="0.2">
      <c r="A115" s="2">
        <v>1</v>
      </c>
      <c r="B115" s="2">
        <v>1</v>
      </c>
      <c r="C115" s="2" t="s">
        <v>19</v>
      </c>
      <c r="D115" s="2" t="s">
        <v>8</v>
      </c>
      <c r="E115" s="5">
        <v>43293</v>
      </c>
      <c r="F115" s="2">
        <v>3</v>
      </c>
      <c r="G115" s="2">
        <f>81.66+94.88</f>
        <v>176.54</v>
      </c>
      <c r="H115" s="2">
        <v>51.2</v>
      </c>
      <c r="I115" s="2">
        <f t="shared" si="1"/>
        <v>25.067999999999998</v>
      </c>
      <c r="J115" s="2" t="s">
        <v>25</v>
      </c>
    </row>
    <row r="116" spans="1:10" x14ac:dyDescent="0.2">
      <c r="A116" s="2">
        <v>1</v>
      </c>
      <c r="B116" s="2">
        <v>1</v>
      </c>
      <c r="C116" s="2" t="s">
        <v>19</v>
      </c>
      <c r="D116" s="2" t="s">
        <v>8</v>
      </c>
      <c r="E116" s="5">
        <v>43301</v>
      </c>
      <c r="F116" s="2">
        <v>4</v>
      </c>
      <c r="G116" s="2">
        <f>86.9+85.28</f>
        <v>172.18</v>
      </c>
      <c r="H116" s="2">
        <f>81.48</f>
        <v>81.48</v>
      </c>
      <c r="I116" s="2">
        <f t="shared" si="1"/>
        <v>18.14</v>
      </c>
      <c r="J116" s="2" t="s">
        <v>25</v>
      </c>
    </row>
    <row r="117" spans="1:10" x14ac:dyDescent="0.2">
      <c r="A117" s="2">
        <v>1</v>
      </c>
      <c r="B117" s="2">
        <v>1</v>
      </c>
      <c r="C117" s="2" t="s">
        <v>19</v>
      </c>
      <c r="D117" s="2" t="s">
        <v>8</v>
      </c>
      <c r="E117" s="5">
        <v>43307</v>
      </c>
      <c r="F117" s="2">
        <v>5</v>
      </c>
      <c r="G117" s="2">
        <f>81.48+94.91</f>
        <v>176.39</v>
      </c>
      <c r="H117" s="2">
        <v>57.05</v>
      </c>
      <c r="I117" s="2">
        <f t="shared" si="1"/>
        <v>23.867999999999999</v>
      </c>
      <c r="J117" s="2" t="s">
        <v>25</v>
      </c>
    </row>
    <row r="118" spans="1:10" x14ac:dyDescent="0.2">
      <c r="A118" s="2">
        <v>1</v>
      </c>
      <c r="B118" s="2">
        <v>1</v>
      </c>
      <c r="C118" s="2" t="s">
        <v>19</v>
      </c>
      <c r="D118" s="2" t="s">
        <v>8</v>
      </c>
      <c r="E118" s="5">
        <v>43315</v>
      </c>
      <c r="F118" s="2">
        <v>6</v>
      </c>
      <c r="G118" s="2">
        <f>94.5+91.7</f>
        <v>186.2</v>
      </c>
      <c r="H118" s="2">
        <f>83.32+20.28</f>
        <v>103.6</v>
      </c>
      <c r="I118" s="2">
        <f t="shared" si="1"/>
        <v>16.52</v>
      </c>
      <c r="J118" s="2" t="s">
        <v>25</v>
      </c>
    </row>
    <row r="119" spans="1:10" x14ac:dyDescent="0.2">
      <c r="A119" s="2">
        <v>1</v>
      </c>
      <c r="B119" s="2">
        <v>1</v>
      </c>
      <c r="C119" s="2" t="s">
        <v>19</v>
      </c>
      <c r="D119" s="2" t="s">
        <v>8</v>
      </c>
      <c r="E119" s="5">
        <v>43321</v>
      </c>
      <c r="F119" s="2">
        <v>7</v>
      </c>
      <c r="G119" s="2">
        <f>83.32+91.98</f>
        <v>175.3</v>
      </c>
      <c r="H119" s="2">
        <f>45.24</f>
        <v>45.24</v>
      </c>
      <c r="I119" s="2">
        <f t="shared" si="1"/>
        <v>26.012</v>
      </c>
      <c r="J119" s="2" t="s">
        <v>25</v>
      </c>
    </row>
    <row r="120" spans="1:10" x14ac:dyDescent="0.2">
      <c r="A120" s="2">
        <v>1</v>
      </c>
      <c r="B120" s="2">
        <v>1</v>
      </c>
      <c r="C120" s="2" t="s">
        <v>19</v>
      </c>
      <c r="D120" s="2" t="s">
        <v>8</v>
      </c>
      <c r="E120" s="5">
        <v>43329</v>
      </c>
      <c r="F120" s="2">
        <v>8</v>
      </c>
      <c r="G120" s="2">
        <f>83.76+83.26</f>
        <v>167.02</v>
      </c>
      <c r="H120" s="2">
        <v>81.53</v>
      </c>
      <c r="I120" s="2">
        <f t="shared" si="1"/>
        <v>17.098000000000003</v>
      </c>
      <c r="J120" s="2" t="s">
        <v>25</v>
      </c>
    </row>
    <row r="121" spans="1:10" x14ac:dyDescent="0.2">
      <c r="A121" s="2">
        <v>1</v>
      </c>
      <c r="B121" s="2">
        <v>2</v>
      </c>
      <c r="C121" s="2" t="s">
        <v>19</v>
      </c>
      <c r="D121" s="2" t="s">
        <v>8</v>
      </c>
      <c r="E121" s="5">
        <v>43270</v>
      </c>
      <c r="F121" s="2">
        <v>0</v>
      </c>
      <c r="G121" s="2">
        <v>255.94</v>
      </c>
      <c r="H121" s="2">
        <f>90.8+70.13</f>
        <v>160.93</v>
      </c>
      <c r="I121" s="2">
        <f t="shared" si="1"/>
        <v>19.001999999999999</v>
      </c>
      <c r="J121" s="2" t="s">
        <v>25</v>
      </c>
    </row>
    <row r="122" spans="1:10" x14ac:dyDescent="0.2">
      <c r="A122" s="2">
        <v>1</v>
      </c>
      <c r="B122" s="2">
        <v>2</v>
      </c>
      <c r="C122" s="2" t="s">
        <v>19</v>
      </c>
      <c r="D122" s="2" t="s">
        <v>8</v>
      </c>
      <c r="E122" s="5">
        <v>43276</v>
      </c>
      <c r="F122" s="2">
        <v>1</v>
      </c>
      <c r="G122" s="2">
        <f>93.77+93.12</f>
        <v>186.89</v>
      </c>
      <c r="H122" s="2">
        <f>74.29</f>
        <v>74.290000000000006</v>
      </c>
      <c r="I122" s="2">
        <f t="shared" si="1"/>
        <v>22.519999999999996</v>
      </c>
      <c r="J122" s="2" t="s">
        <v>25</v>
      </c>
    </row>
    <row r="123" spans="1:10" x14ac:dyDescent="0.2">
      <c r="A123" s="2">
        <v>1</v>
      </c>
      <c r="B123" s="2">
        <v>2</v>
      </c>
      <c r="C123" s="2" t="s">
        <v>19</v>
      </c>
      <c r="D123" s="2" t="s">
        <v>8</v>
      </c>
      <c r="E123" s="5">
        <f>E122+7</f>
        <v>43283</v>
      </c>
      <c r="F123" s="2">
        <v>2</v>
      </c>
      <c r="G123" s="2">
        <f>89.4+40.7</f>
        <v>130.10000000000002</v>
      </c>
      <c r="H123" s="2">
        <v>78.599999999999994</v>
      </c>
      <c r="I123" s="2">
        <f t="shared" si="1"/>
        <v>10.300000000000006</v>
      </c>
      <c r="J123" s="2" t="s">
        <v>25</v>
      </c>
    </row>
    <row r="124" spans="1:10" x14ac:dyDescent="0.2">
      <c r="A124" s="2">
        <v>1</v>
      </c>
      <c r="B124" s="2">
        <v>2</v>
      </c>
      <c r="C124" s="2" t="s">
        <v>19</v>
      </c>
      <c r="D124" s="2" t="s">
        <v>8</v>
      </c>
      <c r="E124" s="5">
        <v>43293</v>
      </c>
      <c r="F124" s="2">
        <v>3</v>
      </c>
      <c r="G124" s="2">
        <f>90.98+91.09</f>
        <v>182.07</v>
      </c>
      <c r="H124" s="2">
        <v>62.01</v>
      </c>
      <c r="I124" s="2">
        <f t="shared" si="1"/>
        <v>24.012</v>
      </c>
      <c r="J124" s="2" t="s">
        <v>25</v>
      </c>
    </row>
    <row r="125" spans="1:10" x14ac:dyDescent="0.2">
      <c r="A125" s="2">
        <v>1</v>
      </c>
      <c r="B125" s="2">
        <v>2</v>
      </c>
      <c r="C125" s="2" t="s">
        <v>19</v>
      </c>
      <c r="D125" s="2" t="s">
        <v>8</v>
      </c>
      <c r="E125" s="5">
        <v>43301</v>
      </c>
      <c r="F125" s="2">
        <v>4</v>
      </c>
      <c r="G125" s="2">
        <f>92.78+91.02</f>
        <v>183.8</v>
      </c>
      <c r="H125" s="2">
        <f>90.1</f>
        <v>90.1</v>
      </c>
      <c r="I125" s="2">
        <f t="shared" si="1"/>
        <v>18.740000000000002</v>
      </c>
      <c r="J125" s="2" t="s">
        <v>25</v>
      </c>
    </row>
    <row r="126" spans="1:10" x14ac:dyDescent="0.2">
      <c r="A126" s="2">
        <v>1</v>
      </c>
      <c r="B126" s="2">
        <v>2</v>
      </c>
      <c r="C126" s="2" t="s">
        <v>19</v>
      </c>
      <c r="D126" s="2" t="s">
        <v>8</v>
      </c>
      <c r="E126" s="5">
        <v>43307</v>
      </c>
      <c r="F126" s="2">
        <v>5</v>
      </c>
      <c r="G126" s="2">
        <f>90.1+95.52</f>
        <v>185.62</v>
      </c>
      <c r="H126" s="2">
        <v>69.95</v>
      </c>
      <c r="I126" s="2">
        <f t="shared" si="1"/>
        <v>23.134</v>
      </c>
      <c r="J126" s="2" t="s">
        <v>25</v>
      </c>
    </row>
    <row r="127" spans="1:10" x14ac:dyDescent="0.2">
      <c r="A127" s="2">
        <v>1</v>
      </c>
      <c r="B127" s="2">
        <v>2</v>
      </c>
      <c r="C127" s="2" t="s">
        <v>19</v>
      </c>
      <c r="D127" s="2" t="s">
        <v>8</v>
      </c>
      <c r="E127" s="5">
        <v>43315</v>
      </c>
      <c r="F127" s="2">
        <v>6</v>
      </c>
      <c r="G127" s="2">
        <f>94.38+88.3</f>
        <v>182.68</v>
      </c>
      <c r="H127" s="2">
        <f>84.09</f>
        <v>84.09</v>
      </c>
      <c r="I127" s="2">
        <f t="shared" si="1"/>
        <v>19.718</v>
      </c>
      <c r="J127" s="2" t="s">
        <v>25</v>
      </c>
    </row>
    <row r="128" spans="1:10" x14ac:dyDescent="0.2">
      <c r="A128" s="2">
        <v>1</v>
      </c>
      <c r="B128" s="2">
        <v>2</v>
      </c>
      <c r="C128" s="2" t="s">
        <v>19</v>
      </c>
      <c r="D128" s="2" t="s">
        <v>8</v>
      </c>
      <c r="E128" s="5">
        <v>43321</v>
      </c>
      <c r="F128" s="2">
        <v>7</v>
      </c>
      <c r="G128" s="2">
        <f>84.09+84.01</f>
        <v>168.10000000000002</v>
      </c>
      <c r="H128" s="2">
        <v>55.56</v>
      </c>
      <c r="I128" s="2">
        <f t="shared" si="1"/>
        <v>22.508000000000003</v>
      </c>
      <c r="J128" s="2" t="s">
        <v>25</v>
      </c>
    </row>
    <row r="129" spans="1:10" x14ac:dyDescent="0.2">
      <c r="A129" s="2">
        <v>1</v>
      </c>
      <c r="B129" s="2">
        <v>2</v>
      </c>
      <c r="C129" s="2" t="s">
        <v>19</v>
      </c>
      <c r="D129" s="2" t="s">
        <v>8</v>
      </c>
      <c r="E129" s="5">
        <v>43329</v>
      </c>
      <c r="F129" s="2">
        <v>8</v>
      </c>
      <c r="G129" s="2">
        <f>79.7+87.5</f>
        <v>167.2</v>
      </c>
      <c r="I129" s="2">
        <f t="shared" si="1"/>
        <v>33.44</v>
      </c>
      <c r="J129" s="2" t="s">
        <v>25</v>
      </c>
    </row>
    <row r="130" spans="1:10" x14ac:dyDescent="0.2">
      <c r="A130" s="2">
        <v>2</v>
      </c>
      <c r="B130" s="2">
        <v>1</v>
      </c>
      <c r="C130" s="2" t="s">
        <v>6</v>
      </c>
      <c r="D130" s="2" t="s">
        <v>9</v>
      </c>
      <c r="E130" s="5">
        <v>43292</v>
      </c>
      <c r="F130" s="2">
        <v>0</v>
      </c>
      <c r="G130" s="2">
        <f>100+100.73</f>
        <v>200.73000000000002</v>
      </c>
      <c r="H130" s="2">
        <f>87.6+35.16</f>
        <v>122.75999999999999</v>
      </c>
      <c r="I130" s="2">
        <f t="shared" ref="I130:I193" si="2">(G130-H130)/5</f>
        <v>15.594000000000005</v>
      </c>
      <c r="J130" s="2" t="s">
        <v>25</v>
      </c>
    </row>
    <row r="131" spans="1:10" x14ac:dyDescent="0.2">
      <c r="A131" s="2">
        <v>2</v>
      </c>
      <c r="B131" s="2">
        <v>1</v>
      </c>
      <c r="C131" s="2" t="s">
        <v>6</v>
      </c>
      <c r="D131" s="2" t="s">
        <v>9</v>
      </c>
      <c r="E131" s="5">
        <f>E130+7</f>
        <v>43299</v>
      </c>
      <c r="F131" s="2">
        <v>1</v>
      </c>
      <c r="G131" s="2">
        <v>169</v>
      </c>
      <c r="H131" s="2">
        <v>87</v>
      </c>
      <c r="I131" s="2">
        <f t="shared" si="2"/>
        <v>16.399999999999999</v>
      </c>
      <c r="J131" s="2" t="s">
        <v>25</v>
      </c>
    </row>
    <row r="132" spans="1:10" x14ac:dyDescent="0.2">
      <c r="A132" s="2">
        <v>2</v>
      </c>
      <c r="B132" s="2">
        <v>1</v>
      </c>
      <c r="C132" s="2" t="s">
        <v>6</v>
      </c>
      <c r="D132" s="2" t="s">
        <v>9</v>
      </c>
      <c r="E132" s="5">
        <f>E131+7</f>
        <v>43306</v>
      </c>
      <c r="F132" s="2">
        <v>2</v>
      </c>
      <c r="G132" s="2">
        <v>137</v>
      </c>
      <c r="H132" s="2">
        <v>61</v>
      </c>
      <c r="I132" s="2">
        <f t="shared" si="2"/>
        <v>15.2</v>
      </c>
      <c r="J132" s="2" t="s">
        <v>25</v>
      </c>
    </row>
    <row r="133" spans="1:10" x14ac:dyDescent="0.2">
      <c r="A133" s="2">
        <v>2</v>
      </c>
      <c r="B133" s="2">
        <v>1</v>
      </c>
      <c r="C133" s="2" t="s">
        <v>6</v>
      </c>
      <c r="D133" s="2" t="s">
        <v>9</v>
      </c>
      <c r="E133" s="5">
        <v>43314</v>
      </c>
      <c r="F133" s="2">
        <v>3</v>
      </c>
      <c r="G133" s="2">
        <f>88.77+92.98</f>
        <v>181.75</v>
      </c>
      <c r="H133" s="2">
        <f>93.86+23.3</f>
        <v>117.16</v>
      </c>
      <c r="I133" s="2">
        <f t="shared" si="2"/>
        <v>12.918000000000001</v>
      </c>
      <c r="J133" s="2" t="s">
        <v>25</v>
      </c>
    </row>
    <row r="134" spans="1:10" x14ac:dyDescent="0.2">
      <c r="A134" s="2">
        <v>2</v>
      </c>
      <c r="B134" s="2">
        <v>1</v>
      </c>
      <c r="C134" s="2" t="s">
        <v>6</v>
      </c>
      <c r="D134" s="2" t="s">
        <v>9</v>
      </c>
      <c r="E134" s="5">
        <v>43320</v>
      </c>
      <c r="F134" s="2">
        <v>4</v>
      </c>
      <c r="G134" s="2">
        <v>169</v>
      </c>
      <c r="H134" s="2">
        <v>77</v>
      </c>
      <c r="I134" s="2">
        <f t="shared" si="2"/>
        <v>18.399999999999999</v>
      </c>
      <c r="J134" s="2" t="s">
        <v>25</v>
      </c>
    </row>
    <row r="135" spans="1:10" x14ac:dyDescent="0.2">
      <c r="A135" s="2">
        <v>2</v>
      </c>
      <c r="B135" s="2">
        <v>1</v>
      </c>
      <c r="C135" s="2" t="s">
        <v>6</v>
      </c>
      <c r="D135" s="2" t="s">
        <v>9</v>
      </c>
      <c r="E135" s="5">
        <v>43328</v>
      </c>
      <c r="F135" s="2">
        <v>5</v>
      </c>
      <c r="G135" s="2">
        <v>197</v>
      </c>
      <c r="H135" s="2">
        <v>127</v>
      </c>
      <c r="I135" s="2">
        <f t="shared" si="2"/>
        <v>14</v>
      </c>
      <c r="J135" s="2" t="s">
        <v>25</v>
      </c>
    </row>
    <row r="136" spans="1:10" x14ac:dyDescent="0.2">
      <c r="A136" s="2">
        <v>2</v>
      </c>
      <c r="B136" s="2">
        <v>2</v>
      </c>
      <c r="C136" s="2" t="s">
        <v>6</v>
      </c>
      <c r="D136" s="2" t="s">
        <v>9</v>
      </c>
      <c r="E136" s="5">
        <v>43292</v>
      </c>
      <c r="F136" s="2">
        <v>0</v>
      </c>
      <c r="G136" s="2">
        <f>97.82+102.81</f>
        <v>200.63</v>
      </c>
      <c r="H136" s="2">
        <f>104.65+19.88</f>
        <v>124.53</v>
      </c>
      <c r="I136" s="2">
        <f t="shared" si="2"/>
        <v>15.219999999999999</v>
      </c>
      <c r="J136" s="2" t="s">
        <v>25</v>
      </c>
    </row>
    <row r="137" spans="1:10" x14ac:dyDescent="0.2">
      <c r="A137" s="2">
        <v>2</v>
      </c>
      <c r="B137" s="2">
        <v>2</v>
      </c>
      <c r="C137" s="2" t="s">
        <v>6</v>
      </c>
      <c r="D137" s="2" t="s">
        <v>9</v>
      </c>
      <c r="E137" s="5">
        <f>E136+7</f>
        <v>43299</v>
      </c>
      <c r="F137" s="2">
        <v>1</v>
      </c>
      <c r="G137" s="2">
        <v>171</v>
      </c>
      <c r="H137" s="2">
        <v>100</v>
      </c>
      <c r="I137" s="2">
        <f t="shared" si="2"/>
        <v>14.2</v>
      </c>
      <c r="J137" s="2" t="s">
        <v>25</v>
      </c>
    </row>
    <row r="138" spans="1:10" x14ac:dyDescent="0.2">
      <c r="A138" s="2">
        <v>2</v>
      </c>
      <c r="B138" s="2">
        <v>2</v>
      </c>
      <c r="C138" s="2" t="s">
        <v>6</v>
      </c>
      <c r="D138" s="2" t="s">
        <v>9</v>
      </c>
      <c r="E138" s="5">
        <f>E137+7</f>
        <v>43306</v>
      </c>
      <c r="F138" s="2">
        <v>2</v>
      </c>
      <c r="G138" s="2">
        <v>143</v>
      </c>
      <c r="H138" s="2">
        <v>74</v>
      </c>
      <c r="I138" s="2">
        <f t="shared" si="2"/>
        <v>13.8</v>
      </c>
      <c r="J138" s="2" t="s">
        <v>25</v>
      </c>
    </row>
    <row r="139" spans="1:10" x14ac:dyDescent="0.2">
      <c r="A139" s="2">
        <v>2</v>
      </c>
      <c r="B139" s="2">
        <v>2</v>
      </c>
      <c r="C139" s="2" t="s">
        <v>6</v>
      </c>
      <c r="D139" s="2" t="s">
        <v>9</v>
      </c>
      <c r="E139" s="5">
        <v>43314</v>
      </c>
      <c r="F139" s="2">
        <v>3</v>
      </c>
      <c r="G139" s="2">
        <f>93.87+92.6</f>
        <v>186.47</v>
      </c>
      <c r="H139" s="2">
        <f>88.6+44.32</f>
        <v>132.91999999999999</v>
      </c>
      <c r="I139" s="2">
        <f t="shared" si="2"/>
        <v>10.710000000000003</v>
      </c>
      <c r="J139" s="2" t="s">
        <v>25</v>
      </c>
    </row>
    <row r="140" spans="1:10" x14ac:dyDescent="0.2">
      <c r="A140" s="2">
        <v>2</v>
      </c>
      <c r="B140" s="2">
        <v>2</v>
      </c>
      <c r="C140" s="2" t="s">
        <v>6</v>
      </c>
      <c r="D140" s="2" t="s">
        <v>9</v>
      </c>
      <c r="E140" s="5">
        <v>43320</v>
      </c>
      <c r="F140" s="2">
        <v>4</v>
      </c>
      <c r="G140" s="2">
        <v>166</v>
      </c>
      <c r="H140" s="2">
        <v>88</v>
      </c>
      <c r="I140" s="2">
        <f t="shared" si="2"/>
        <v>15.6</v>
      </c>
      <c r="J140" s="2" t="s">
        <v>25</v>
      </c>
    </row>
    <row r="141" spans="1:10" x14ac:dyDescent="0.2">
      <c r="A141" s="2">
        <v>2</v>
      </c>
      <c r="B141" s="2">
        <v>2</v>
      </c>
      <c r="C141" s="2" t="s">
        <v>6</v>
      </c>
      <c r="D141" s="2" t="s">
        <v>9</v>
      </c>
      <c r="E141" s="5">
        <v>43328</v>
      </c>
      <c r="F141" s="2">
        <v>5</v>
      </c>
      <c r="G141" s="2">
        <v>197</v>
      </c>
      <c r="H141" s="2">
        <v>134</v>
      </c>
      <c r="I141" s="2">
        <f t="shared" si="2"/>
        <v>12.6</v>
      </c>
      <c r="J141" s="2" t="s">
        <v>25</v>
      </c>
    </row>
    <row r="142" spans="1:10" x14ac:dyDescent="0.2">
      <c r="A142" s="2">
        <v>2</v>
      </c>
      <c r="B142" s="2">
        <v>3</v>
      </c>
      <c r="C142" s="2" t="s">
        <v>6</v>
      </c>
      <c r="D142" s="2" t="s">
        <v>9</v>
      </c>
      <c r="E142" s="5">
        <v>43292</v>
      </c>
      <c r="F142" s="2">
        <v>0</v>
      </c>
      <c r="G142" s="2">
        <f>95.95+98.9</f>
        <v>194.85000000000002</v>
      </c>
      <c r="H142" s="2">
        <f>91.31+22.27</f>
        <v>113.58</v>
      </c>
      <c r="I142" s="2">
        <f t="shared" si="2"/>
        <v>16.254000000000005</v>
      </c>
      <c r="J142" s="2" t="s">
        <v>25</v>
      </c>
    </row>
    <row r="143" spans="1:10" x14ac:dyDescent="0.2">
      <c r="A143" s="2">
        <v>2</v>
      </c>
      <c r="B143" s="2">
        <v>3</v>
      </c>
      <c r="C143" s="2" t="s">
        <v>6</v>
      </c>
      <c r="D143" s="2" t="s">
        <v>9</v>
      </c>
      <c r="E143" s="5">
        <f>E142+7</f>
        <v>43299</v>
      </c>
      <c r="F143" s="2">
        <v>1</v>
      </c>
      <c r="G143" s="2">
        <v>172</v>
      </c>
      <c r="H143" s="2">
        <v>94</v>
      </c>
      <c r="I143" s="2">
        <f t="shared" si="2"/>
        <v>15.6</v>
      </c>
      <c r="J143" s="2" t="s">
        <v>25</v>
      </c>
    </row>
    <row r="144" spans="1:10" x14ac:dyDescent="0.2">
      <c r="A144" s="2">
        <v>2</v>
      </c>
      <c r="B144" s="2">
        <v>3</v>
      </c>
      <c r="C144" s="2" t="s">
        <v>6</v>
      </c>
      <c r="D144" s="2" t="s">
        <v>9</v>
      </c>
      <c r="E144" s="5">
        <f>E143+7</f>
        <v>43306</v>
      </c>
      <c r="F144" s="2">
        <v>2</v>
      </c>
      <c r="G144" s="2">
        <v>132</v>
      </c>
      <c r="H144" s="2">
        <v>60</v>
      </c>
      <c r="I144" s="2">
        <f t="shared" si="2"/>
        <v>14.4</v>
      </c>
      <c r="J144" s="2" t="s">
        <v>25</v>
      </c>
    </row>
    <row r="145" spans="1:11" x14ac:dyDescent="0.2">
      <c r="A145" s="2">
        <v>2</v>
      </c>
      <c r="B145" s="2">
        <v>3</v>
      </c>
      <c r="C145" s="2" t="s">
        <v>6</v>
      </c>
      <c r="D145" s="2" t="s">
        <v>9</v>
      </c>
      <c r="E145" s="5">
        <v>43314</v>
      </c>
      <c r="F145" s="2">
        <v>3</v>
      </c>
      <c r="G145" s="2">
        <f>94.49+89.69</f>
        <v>184.18</v>
      </c>
      <c r="H145" s="2">
        <f>87.79+30.48</f>
        <v>118.27000000000001</v>
      </c>
      <c r="I145" s="2">
        <f t="shared" si="2"/>
        <v>13.181999999999999</v>
      </c>
      <c r="J145" s="2" t="s">
        <v>25</v>
      </c>
    </row>
    <row r="146" spans="1:11" x14ac:dyDescent="0.2">
      <c r="A146" s="2">
        <v>2</v>
      </c>
      <c r="B146" s="2">
        <v>3</v>
      </c>
      <c r="C146" s="2" t="s">
        <v>6</v>
      </c>
      <c r="D146" s="2" t="s">
        <v>9</v>
      </c>
      <c r="E146" s="5">
        <v>43320</v>
      </c>
      <c r="F146" s="2">
        <v>4</v>
      </c>
      <c r="G146" s="2">
        <v>173</v>
      </c>
      <c r="H146" s="2">
        <v>84</v>
      </c>
      <c r="I146" s="2">
        <f t="shared" si="2"/>
        <v>17.8</v>
      </c>
      <c r="J146" s="2" t="s">
        <v>25</v>
      </c>
    </row>
    <row r="147" spans="1:11" x14ac:dyDescent="0.2">
      <c r="A147" s="2">
        <v>2</v>
      </c>
      <c r="B147" s="2">
        <v>3</v>
      </c>
      <c r="C147" s="2" t="s">
        <v>6</v>
      </c>
      <c r="D147" s="2" t="s">
        <v>9</v>
      </c>
      <c r="E147" s="5">
        <v>43328</v>
      </c>
      <c r="F147" s="2">
        <v>5</v>
      </c>
      <c r="G147" s="2">
        <v>184</v>
      </c>
      <c r="H147" s="2">
        <v>120</v>
      </c>
      <c r="I147" s="2">
        <f t="shared" si="2"/>
        <v>12.8</v>
      </c>
      <c r="J147" s="2" t="s">
        <v>25</v>
      </c>
    </row>
    <row r="148" spans="1:11" x14ac:dyDescent="0.2">
      <c r="A148" s="2">
        <v>2</v>
      </c>
      <c r="B148" s="2">
        <v>4</v>
      </c>
      <c r="C148" s="2" t="s">
        <v>6</v>
      </c>
      <c r="D148" s="2" t="s">
        <v>9</v>
      </c>
      <c r="E148" s="5">
        <v>43292</v>
      </c>
      <c r="F148" s="2">
        <v>0</v>
      </c>
      <c r="G148" s="2">
        <f>98.97+102.16</f>
        <v>201.13</v>
      </c>
      <c r="H148" s="2">
        <f>90.24+37.26</f>
        <v>127.5</v>
      </c>
      <c r="I148" s="2">
        <f t="shared" si="2"/>
        <v>14.725999999999999</v>
      </c>
      <c r="J148" s="2" t="s">
        <v>25</v>
      </c>
    </row>
    <row r="149" spans="1:11" x14ac:dyDescent="0.2">
      <c r="A149" s="2">
        <v>2</v>
      </c>
      <c r="B149" s="2">
        <v>4</v>
      </c>
      <c r="C149" s="2" t="s">
        <v>6</v>
      </c>
      <c r="D149" s="2" t="s">
        <v>9</v>
      </c>
      <c r="E149" s="5">
        <f>E148+7</f>
        <v>43299</v>
      </c>
      <c r="F149" s="2">
        <v>1</v>
      </c>
      <c r="G149" s="2">
        <v>172</v>
      </c>
      <c r="H149" s="2">
        <v>92</v>
      </c>
      <c r="I149" s="2">
        <f t="shared" si="2"/>
        <v>16</v>
      </c>
      <c r="J149" s="2" t="s">
        <v>25</v>
      </c>
    </row>
    <row r="150" spans="1:11" x14ac:dyDescent="0.2">
      <c r="A150" s="2">
        <v>2</v>
      </c>
      <c r="B150" s="2">
        <v>4</v>
      </c>
      <c r="C150" s="2" t="s">
        <v>6</v>
      </c>
      <c r="D150" s="2" t="s">
        <v>9</v>
      </c>
      <c r="E150" s="5">
        <f>E149+7</f>
        <v>43306</v>
      </c>
      <c r="F150" s="2">
        <v>2</v>
      </c>
      <c r="G150" s="2">
        <v>134</v>
      </c>
      <c r="H150" s="2">
        <v>56</v>
      </c>
      <c r="I150" s="2">
        <f t="shared" si="2"/>
        <v>15.6</v>
      </c>
      <c r="J150" s="2" t="s">
        <v>25</v>
      </c>
    </row>
    <row r="151" spans="1:11" x14ac:dyDescent="0.2">
      <c r="A151" s="2">
        <v>2</v>
      </c>
      <c r="B151" s="2">
        <v>4</v>
      </c>
      <c r="C151" s="2" t="s">
        <v>6</v>
      </c>
      <c r="D151" s="2" t="s">
        <v>9</v>
      </c>
      <c r="E151" s="5">
        <v>43314</v>
      </c>
      <c r="F151" s="2">
        <v>3</v>
      </c>
      <c r="G151" s="2">
        <f>94.17+94.98</f>
        <v>189.15</v>
      </c>
      <c r="H151" s="2">
        <f>87.28+46.11</f>
        <v>133.38999999999999</v>
      </c>
      <c r="I151" s="2">
        <f t="shared" si="2"/>
        <v>11.152000000000005</v>
      </c>
      <c r="J151" s="2" t="s">
        <v>25</v>
      </c>
    </row>
    <row r="152" spans="1:11" x14ac:dyDescent="0.2">
      <c r="A152" s="2">
        <v>2</v>
      </c>
      <c r="B152" s="2">
        <v>4</v>
      </c>
      <c r="C152" s="2" t="s">
        <v>6</v>
      </c>
      <c r="D152" s="2" t="s">
        <v>9</v>
      </c>
      <c r="E152" s="5">
        <v>43320</v>
      </c>
      <c r="F152" s="2">
        <v>4</v>
      </c>
      <c r="G152" s="2">
        <v>160</v>
      </c>
      <c r="H152" s="2">
        <v>79</v>
      </c>
      <c r="I152" s="2">
        <f t="shared" si="2"/>
        <v>16.2</v>
      </c>
      <c r="J152" s="2" t="s">
        <v>25</v>
      </c>
    </row>
    <row r="153" spans="1:11" x14ac:dyDescent="0.2">
      <c r="A153" s="2">
        <v>2</v>
      </c>
      <c r="B153" s="2">
        <v>4</v>
      </c>
      <c r="C153" s="2" t="s">
        <v>6</v>
      </c>
      <c r="D153" s="2" t="s">
        <v>9</v>
      </c>
      <c r="E153" s="5">
        <v>43328</v>
      </c>
      <c r="F153" s="2">
        <v>5</v>
      </c>
      <c r="G153" s="2">
        <v>200</v>
      </c>
      <c r="H153" s="2">
        <v>129</v>
      </c>
      <c r="I153" s="2">
        <f t="shared" si="2"/>
        <v>14.2</v>
      </c>
      <c r="J153" s="2" t="s">
        <v>25</v>
      </c>
    </row>
    <row r="154" spans="1:11" x14ac:dyDescent="0.2">
      <c r="A154" s="2">
        <v>2</v>
      </c>
      <c r="B154" s="2">
        <v>1</v>
      </c>
      <c r="C154" s="2" t="s">
        <v>6</v>
      </c>
      <c r="D154" s="2" t="s">
        <v>8</v>
      </c>
      <c r="E154" s="5">
        <v>43292</v>
      </c>
      <c r="F154" s="2">
        <v>0</v>
      </c>
      <c r="G154" s="2">
        <f>94.93+99.15</f>
        <v>194.08</v>
      </c>
      <c r="H154" s="2">
        <v>83.72</v>
      </c>
      <c r="I154" s="2">
        <f t="shared" si="2"/>
        <v>22.072000000000003</v>
      </c>
      <c r="J154" s="2" t="s">
        <v>25</v>
      </c>
    </row>
    <row r="155" spans="1:11" x14ac:dyDescent="0.2">
      <c r="A155" s="2">
        <v>2</v>
      </c>
      <c r="B155" s="2">
        <v>1</v>
      </c>
      <c r="C155" s="2" t="s">
        <v>6</v>
      </c>
      <c r="D155" s="2" t="s">
        <v>8</v>
      </c>
      <c r="E155" s="5">
        <f>E154+7</f>
        <v>43299</v>
      </c>
      <c r="F155" s="2">
        <v>1</v>
      </c>
      <c r="G155" s="2">
        <f>66.92+108.23</f>
        <v>175.15</v>
      </c>
      <c r="I155" s="2">
        <f t="shared" si="2"/>
        <v>35.03</v>
      </c>
      <c r="J155" s="2" t="s">
        <v>25</v>
      </c>
      <c r="K155" s="2" t="s">
        <v>29</v>
      </c>
    </row>
    <row r="156" spans="1:11" x14ac:dyDescent="0.2">
      <c r="A156" s="2">
        <v>2</v>
      </c>
      <c r="B156" s="2">
        <v>1</v>
      </c>
      <c r="C156" s="2" t="s">
        <v>6</v>
      </c>
      <c r="D156" s="2" t="s">
        <v>8</v>
      </c>
      <c r="E156" s="5">
        <f>E155+7</f>
        <v>43306</v>
      </c>
      <c r="F156" s="2">
        <v>2</v>
      </c>
      <c r="I156" s="2">
        <f t="shared" si="2"/>
        <v>0</v>
      </c>
      <c r="J156" s="2" t="s">
        <v>25</v>
      </c>
    </row>
    <row r="157" spans="1:11" x14ac:dyDescent="0.2">
      <c r="A157" s="2">
        <v>2</v>
      </c>
      <c r="B157" s="2">
        <v>1</v>
      </c>
      <c r="C157" s="2" t="s">
        <v>6</v>
      </c>
      <c r="D157" s="2" t="s">
        <v>8</v>
      </c>
      <c r="E157" s="5">
        <v>43314</v>
      </c>
      <c r="F157" s="2">
        <v>3</v>
      </c>
      <c r="G157" s="2">
        <v>173</v>
      </c>
      <c r="H157" s="2">
        <f>88.63+65.18</f>
        <v>153.81</v>
      </c>
      <c r="I157" s="2">
        <f t="shared" si="2"/>
        <v>3.8379999999999996</v>
      </c>
      <c r="J157" s="2" t="s">
        <v>25</v>
      </c>
    </row>
    <row r="158" spans="1:11" x14ac:dyDescent="0.2">
      <c r="A158" s="2">
        <v>2</v>
      </c>
      <c r="B158" s="2">
        <v>1</v>
      </c>
      <c r="C158" s="2" t="s">
        <v>6</v>
      </c>
      <c r="D158" s="2" t="s">
        <v>8</v>
      </c>
      <c r="E158" s="5">
        <v>43320</v>
      </c>
      <c r="F158" s="2">
        <v>4</v>
      </c>
      <c r="G158" s="2">
        <v>208</v>
      </c>
      <c r="H158" s="2">
        <v>104</v>
      </c>
      <c r="I158" s="2">
        <f t="shared" si="2"/>
        <v>20.8</v>
      </c>
      <c r="J158" s="2" t="s">
        <v>25</v>
      </c>
    </row>
    <row r="159" spans="1:11" x14ac:dyDescent="0.2">
      <c r="A159" s="2">
        <v>2</v>
      </c>
      <c r="B159" s="2">
        <v>1</v>
      </c>
      <c r="C159" s="2" t="s">
        <v>6</v>
      </c>
      <c r="D159" s="2" t="s">
        <v>8</v>
      </c>
      <c r="E159" s="5">
        <v>43328</v>
      </c>
      <c r="F159" s="2">
        <v>5</v>
      </c>
      <c r="G159" s="2">
        <v>238</v>
      </c>
      <c r="H159" s="2">
        <v>158</v>
      </c>
      <c r="I159" s="2">
        <f t="shared" si="2"/>
        <v>16</v>
      </c>
      <c r="J159" s="2" t="s">
        <v>25</v>
      </c>
    </row>
    <row r="160" spans="1:11" x14ac:dyDescent="0.2">
      <c r="A160" s="2">
        <v>2</v>
      </c>
      <c r="B160" s="2">
        <v>2</v>
      </c>
      <c r="C160" s="2" t="s">
        <v>6</v>
      </c>
      <c r="D160" s="2" t="s">
        <v>8</v>
      </c>
      <c r="E160" s="5">
        <v>43292</v>
      </c>
      <c r="F160" s="2">
        <v>0</v>
      </c>
      <c r="G160" s="2">
        <f>95+85.03</f>
        <v>180.03</v>
      </c>
      <c r="H160" s="2">
        <v>69.400000000000006</v>
      </c>
      <c r="I160" s="2">
        <f t="shared" si="2"/>
        <v>22.125999999999998</v>
      </c>
      <c r="J160" s="2" t="s">
        <v>25</v>
      </c>
    </row>
    <row r="161" spans="1:11" x14ac:dyDescent="0.2">
      <c r="A161" s="2">
        <v>2</v>
      </c>
      <c r="B161" s="2">
        <v>2</v>
      </c>
      <c r="C161" s="2" t="s">
        <v>6</v>
      </c>
      <c r="D161" s="2" t="s">
        <v>8</v>
      </c>
      <c r="E161" s="5">
        <f>E160+7</f>
        <v>43299</v>
      </c>
      <c r="F161" s="2">
        <v>1</v>
      </c>
      <c r="G161" s="2">
        <f>91.9+93.51</f>
        <v>185.41000000000003</v>
      </c>
      <c r="I161" s="2">
        <f t="shared" si="2"/>
        <v>37.082000000000008</v>
      </c>
      <c r="J161" s="2" t="s">
        <v>25</v>
      </c>
      <c r="K161" s="2" t="s">
        <v>29</v>
      </c>
    </row>
    <row r="162" spans="1:11" x14ac:dyDescent="0.2">
      <c r="A162" s="2">
        <v>2</v>
      </c>
      <c r="B162" s="2">
        <v>2</v>
      </c>
      <c r="C162" s="2" t="s">
        <v>6</v>
      </c>
      <c r="D162" s="2" t="s">
        <v>8</v>
      </c>
      <c r="E162" s="5">
        <f>E161+7</f>
        <v>43306</v>
      </c>
      <c r="F162" s="2">
        <v>2</v>
      </c>
      <c r="I162" s="2">
        <f t="shared" si="2"/>
        <v>0</v>
      </c>
      <c r="J162" s="2" t="s">
        <v>25</v>
      </c>
    </row>
    <row r="163" spans="1:11" x14ac:dyDescent="0.2">
      <c r="A163" s="2">
        <v>2</v>
      </c>
      <c r="B163" s="2">
        <v>2</v>
      </c>
      <c r="C163" s="2" t="s">
        <v>6</v>
      </c>
      <c r="D163" s="2" t="s">
        <v>8</v>
      </c>
      <c r="E163" s="5">
        <v>43314</v>
      </c>
      <c r="F163" s="2">
        <v>3</v>
      </c>
      <c r="G163" s="2">
        <v>182</v>
      </c>
      <c r="H163" s="2">
        <f>92.72+11.31</f>
        <v>104.03</v>
      </c>
      <c r="I163" s="2">
        <f t="shared" si="2"/>
        <v>15.593999999999999</v>
      </c>
      <c r="J163" s="2" t="s">
        <v>25</v>
      </c>
    </row>
    <row r="164" spans="1:11" x14ac:dyDescent="0.2">
      <c r="A164" s="2">
        <v>2</v>
      </c>
      <c r="B164" s="2">
        <v>2</v>
      </c>
      <c r="C164" s="2" t="s">
        <v>6</v>
      </c>
      <c r="D164" s="2" t="s">
        <v>8</v>
      </c>
      <c r="E164" s="5">
        <v>43320</v>
      </c>
      <c r="F164" s="2">
        <v>4</v>
      </c>
      <c r="G164" s="2">
        <v>211</v>
      </c>
      <c r="H164" s="2">
        <v>98</v>
      </c>
      <c r="I164" s="2">
        <f t="shared" si="2"/>
        <v>22.6</v>
      </c>
      <c r="J164" s="2" t="s">
        <v>25</v>
      </c>
    </row>
    <row r="165" spans="1:11" x14ac:dyDescent="0.2">
      <c r="A165" s="2">
        <v>2</v>
      </c>
      <c r="B165" s="2">
        <v>2</v>
      </c>
      <c r="C165" s="2" t="s">
        <v>6</v>
      </c>
      <c r="D165" s="2" t="s">
        <v>8</v>
      </c>
      <c r="E165" s="5">
        <v>43328</v>
      </c>
      <c r="F165" s="2">
        <v>5</v>
      </c>
      <c r="G165" s="2">
        <v>217</v>
      </c>
      <c r="H165" s="2">
        <v>127</v>
      </c>
      <c r="I165" s="2">
        <f t="shared" si="2"/>
        <v>18</v>
      </c>
      <c r="J165" s="2" t="s">
        <v>25</v>
      </c>
    </row>
    <row r="166" spans="1:11" x14ac:dyDescent="0.2">
      <c r="A166" s="2">
        <v>2</v>
      </c>
      <c r="B166" s="2">
        <v>3</v>
      </c>
      <c r="C166" s="2" t="s">
        <v>6</v>
      </c>
      <c r="D166" s="2" t="s">
        <v>8</v>
      </c>
      <c r="E166" s="5">
        <v>43292</v>
      </c>
      <c r="F166" s="2">
        <v>0</v>
      </c>
      <c r="G166" s="2">
        <f>90.39+94.1</f>
        <v>184.49</v>
      </c>
      <c r="H166" s="2">
        <v>75.55</v>
      </c>
      <c r="I166" s="2">
        <f t="shared" si="2"/>
        <v>21.788000000000004</v>
      </c>
      <c r="J166" s="2" t="s">
        <v>25</v>
      </c>
    </row>
    <row r="167" spans="1:11" x14ac:dyDescent="0.2">
      <c r="A167" s="2">
        <v>2</v>
      </c>
      <c r="B167" s="2">
        <v>3</v>
      </c>
      <c r="C167" s="2" t="s">
        <v>6</v>
      </c>
      <c r="D167" s="2" t="s">
        <v>8</v>
      </c>
      <c r="E167" s="5">
        <f>E166+7</f>
        <v>43299</v>
      </c>
      <c r="F167" s="2">
        <v>1</v>
      </c>
      <c r="G167" s="2">
        <f>94.6+85.87</f>
        <v>180.47</v>
      </c>
      <c r="I167" s="2">
        <f t="shared" si="2"/>
        <v>36.094000000000001</v>
      </c>
      <c r="J167" s="2" t="s">
        <v>25</v>
      </c>
    </row>
    <row r="168" spans="1:11" x14ac:dyDescent="0.2">
      <c r="A168" s="2">
        <v>2</v>
      </c>
      <c r="B168" s="2">
        <v>3</v>
      </c>
      <c r="C168" s="2" t="s">
        <v>6</v>
      </c>
      <c r="D168" s="2" t="s">
        <v>8</v>
      </c>
      <c r="E168" s="5">
        <f>E167+7</f>
        <v>43306</v>
      </c>
      <c r="F168" s="2">
        <v>2</v>
      </c>
      <c r="I168" s="2">
        <f t="shared" si="2"/>
        <v>0</v>
      </c>
      <c r="J168" s="2" t="s">
        <v>25</v>
      </c>
    </row>
    <row r="169" spans="1:11" x14ac:dyDescent="0.2">
      <c r="A169" s="2">
        <v>2</v>
      </c>
      <c r="B169" s="2">
        <v>3</v>
      </c>
      <c r="C169" s="2" t="s">
        <v>6</v>
      </c>
      <c r="D169" s="2" t="s">
        <v>8</v>
      </c>
      <c r="E169" s="5">
        <v>43314</v>
      </c>
      <c r="F169" s="2">
        <v>3</v>
      </c>
      <c r="G169" s="2">
        <v>182</v>
      </c>
      <c r="H169" s="2">
        <f>83.58+25.59</f>
        <v>109.17</v>
      </c>
      <c r="I169" s="2">
        <f t="shared" si="2"/>
        <v>14.565999999999999</v>
      </c>
      <c r="J169" s="2" t="s">
        <v>25</v>
      </c>
    </row>
    <row r="170" spans="1:11" x14ac:dyDescent="0.2">
      <c r="A170" s="2">
        <v>2</v>
      </c>
      <c r="B170" s="2">
        <v>3</v>
      </c>
      <c r="C170" s="2" t="s">
        <v>6</v>
      </c>
      <c r="D170" s="2" t="s">
        <v>8</v>
      </c>
      <c r="E170" s="5">
        <v>43320</v>
      </c>
      <c r="F170" s="2">
        <v>4</v>
      </c>
      <c r="G170" s="2">
        <v>219</v>
      </c>
      <c r="H170" s="2">
        <v>132</v>
      </c>
      <c r="I170" s="2">
        <f t="shared" si="2"/>
        <v>17.399999999999999</v>
      </c>
      <c r="J170" s="2" t="s">
        <v>25</v>
      </c>
    </row>
    <row r="171" spans="1:11" x14ac:dyDescent="0.2">
      <c r="A171" s="2">
        <v>2</v>
      </c>
      <c r="B171" s="2">
        <v>3</v>
      </c>
      <c r="C171" s="2" t="s">
        <v>6</v>
      </c>
      <c r="D171" s="2" t="s">
        <v>8</v>
      </c>
      <c r="E171" s="5">
        <v>43328</v>
      </c>
      <c r="F171" s="2">
        <v>5</v>
      </c>
      <c r="G171" s="2">
        <v>216</v>
      </c>
      <c r="H171" s="2">
        <v>239</v>
      </c>
      <c r="I171" s="2">
        <f t="shared" si="2"/>
        <v>-4.5999999999999996</v>
      </c>
      <c r="J171" s="2" t="s">
        <v>25</v>
      </c>
    </row>
    <row r="172" spans="1:11" x14ac:dyDescent="0.2">
      <c r="A172" s="2">
        <v>2</v>
      </c>
      <c r="B172" s="2">
        <v>1</v>
      </c>
      <c r="C172" s="2" t="s">
        <v>19</v>
      </c>
      <c r="D172" s="2" t="s">
        <v>9</v>
      </c>
      <c r="E172" s="5">
        <v>43293</v>
      </c>
      <c r="F172" s="2">
        <v>0</v>
      </c>
      <c r="G172" s="2">
        <f>94.08+93.09</f>
        <v>187.17000000000002</v>
      </c>
      <c r="H172" s="2">
        <f>79.19+35.5</f>
        <v>114.69</v>
      </c>
      <c r="I172" s="2">
        <f t="shared" si="2"/>
        <v>14.496000000000004</v>
      </c>
      <c r="J172" s="2" t="s">
        <v>25</v>
      </c>
    </row>
    <row r="173" spans="1:11" x14ac:dyDescent="0.2">
      <c r="A173" s="2">
        <v>2</v>
      </c>
      <c r="B173" s="2">
        <v>1</v>
      </c>
      <c r="C173" s="2" t="s">
        <v>19</v>
      </c>
      <c r="D173" s="2" t="s">
        <v>9</v>
      </c>
      <c r="E173" s="5">
        <v>43301</v>
      </c>
      <c r="F173" s="2">
        <v>1</v>
      </c>
      <c r="G173" s="2">
        <f>79.19+88.26</f>
        <v>167.45</v>
      </c>
      <c r="H173" s="2">
        <f>87.3+19.87</f>
        <v>107.17</v>
      </c>
      <c r="I173" s="2">
        <f t="shared" si="2"/>
        <v>12.055999999999997</v>
      </c>
      <c r="J173" s="2" t="s">
        <v>25</v>
      </c>
    </row>
    <row r="174" spans="1:11" x14ac:dyDescent="0.2">
      <c r="A174" s="2">
        <v>2</v>
      </c>
      <c r="B174" s="2">
        <v>1</v>
      </c>
      <c r="C174" s="2" t="s">
        <v>19</v>
      </c>
      <c r="D174" s="2" t="s">
        <v>9</v>
      </c>
      <c r="E174" s="5">
        <v>43307</v>
      </c>
      <c r="F174" s="2">
        <v>2</v>
      </c>
      <c r="G174" s="2">
        <f>87.3+93.94</f>
        <v>181.24</v>
      </c>
      <c r="H174" s="2">
        <f>91.82+11.88</f>
        <v>103.69999999999999</v>
      </c>
      <c r="I174" s="2">
        <f t="shared" si="2"/>
        <v>15.508000000000004</v>
      </c>
      <c r="J174" s="2" t="s">
        <v>25</v>
      </c>
    </row>
    <row r="175" spans="1:11" x14ac:dyDescent="0.2">
      <c r="A175" s="2">
        <v>2</v>
      </c>
      <c r="B175" s="2">
        <v>1</v>
      </c>
      <c r="C175" s="2" t="s">
        <v>19</v>
      </c>
      <c r="D175" s="2" t="s">
        <v>9</v>
      </c>
      <c r="E175" s="5">
        <v>43315</v>
      </c>
      <c r="F175" s="2">
        <v>3</v>
      </c>
      <c r="G175" s="2">
        <f>91.82+89.93</f>
        <v>181.75</v>
      </c>
      <c r="H175" s="2">
        <f>80.82+34.55</f>
        <v>115.36999999999999</v>
      </c>
      <c r="I175" s="2">
        <f t="shared" si="2"/>
        <v>13.276000000000002</v>
      </c>
      <c r="J175" s="2" t="s">
        <v>25</v>
      </c>
    </row>
    <row r="176" spans="1:11" x14ac:dyDescent="0.2">
      <c r="A176" s="2">
        <v>2</v>
      </c>
      <c r="B176" s="2">
        <v>1</v>
      </c>
      <c r="C176" s="2" t="s">
        <v>19</v>
      </c>
      <c r="D176" s="2" t="s">
        <v>9</v>
      </c>
      <c r="E176" s="5">
        <v>43321</v>
      </c>
      <c r="F176" s="2">
        <v>4</v>
      </c>
      <c r="G176" s="2">
        <f>80.82+75.56</f>
        <v>156.38</v>
      </c>
      <c r="H176" s="2">
        <v>73.63</v>
      </c>
      <c r="I176" s="2">
        <f t="shared" si="2"/>
        <v>16.55</v>
      </c>
      <c r="J176" s="2" t="s">
        <v>25</v>
      </c>
    </row>
    <row r="177" spans="1:10" x14ac:dyDescent="0.2">
      <c r="A177" s="2">
        <v>2</v>
      </c>
      <c r="B177" s="2">
        <v>1</v>
      </c>
      <c r="C177" s="2" t="s">
        <v>19</v>
      </c>
      <c r="D177" s="2" t="s">
        <v>9</v>
      </c>
      <c r="E177" s="5">
        <v>43329</v>
      </c>
      <c r="F177" s="2">
        <v>5</v>
      </c>
      <c r="G177" s="2">
        <f>73.63+75.83</f>
        <v>149.45999999999998</v>
      </c>
      <c r="H177" s="2">
        <v>76.36</v>
      </c>
      <c r="I177" s="2">
        <f t="shared" si="2"/>
        <v>14.619999999999996</v>
      </c>
      <c r="J177" s="2" t="s">
        <v>25</v>
      </c>
    </row>
    <row r="178" spans="1:10" x14ac:dyDescent="0.2">
      <c r="A178" s="2">
        <v>2</v>
      </c>
      <c r="B178" s="2">
        <v>2</v>
      </c>
      <c r="C178" s="2" t="s">
        <v>19</v>
      </c>
      <c r="D178" s="2" t="s">
        <v>9</v>
      </c>
      <c r="E178" s="5">
        <v>43293</v>
      </c>
      <c r="F178" s="2">
        <v>0</v>
      </c>
      <c r="G178" s="2">
        <f>96.34+85.33</f>
        <v>181.67000000000002</v>
      </c>
      <c r="H178" s="2">
        <v>75.02</v>
      </c>
      <c r="I178" s="2">
        <f t="shared" si="2"/>
        <v>21.330000000000005</v>
      </c>
      <c r="J178" s="2" t="s">
        <v>25</v>
      </c>
    </row>
    <row r="179" spans="1:10" x14ac:dyDescent="0.2">
      <c r="A179" s="2">
        <v>2</v>
      </c>
      <c r="B179" s="2">
        <v>2</v>
      </c>
      <c r="C179" s="2" t="s">
        <v>19</v>
      </c>
      <c r="D179" s="2" t="s">
        <v>9</v>
      </c>
      <c r="E179" s="5">
        <v>43301</v>
      </c>
      <c r="F179" s="2">
        <v>1</v>
      </c>
      <c r="G179" s="2">
        <f>75.02+96</f>
        <v>171.01999999999998</v>
      </c>
      <c r="H179" s="2">
        <f>90.32+15.27</f>
        <v>105.58999999999999</v>
      </c>
      <c r="I179" s="2">
        <f t="shared" si="2"/>
        <v>13.085999999999999</v>
      </c>
      <c r="J179" s="2" t="s">
        <v>25</v>
      </c>
    </row>
    <row r="180" spans="1:10" x14ac:dyDescent="0.2">
      <c r="A180" s="2">
        <v>2</v>
      </c>
      <c r="B180" s="2">
        <v>2</v>
      </c>
      <c r="C180" s="2" t="s">
        <v>19</v>
      </c>
      <c r="D180" s="2" t="s">
        <v>9</v>
      </c>
      <c r="E180" s="5">
        <v>43307</v>
      </c>
      <c r="F180" s="2">
        <v>2</v>
      </c>
      <c r="G180" s="2">
        <f>90.32+81.35</f>
        <v>171.67</v>
      </c>
      <c r="H180" s="2">
        <f>85.7</f>
        <v>85.7</v>
      </c>
      <c r="I180" s="2">
        <f t="shared" si="2"/>
        <v>17.193999999999996</v>
      </c>
      <c r="J180" s="2" t="s">
        <v>25</v>
      </c>
    </row>
    <row r="181" spans="1:10" x14ac:dyDescent="0.2">
      <c r="A181" s="2">
        <v>2</v>
      </c>
      <c r="B181" s="2">
        <v>2</v>
      </c>
      <c r="C181" s="2" t="s">
        <v>19</v>
      </c>
      <c r="D181" s="2" t="s">
        <v>9</v>
      </c>
      <c r="E181" s="5">
        <v>43315</v>
      </c>
      <c r="F181" s="2">
        <v>3</v>
      </c>
      <c r="G181" s="2">
        <f>85.7+95.75</f>
        <v>181.45</v>
      </c>
      <c r="H181" s="2">
        <f>91.47+23.26</f>
        <v>114.73</v>
      </c>
      <c r="I181" s="2">
        <f t="shared" si="2"/>
        <v>13.343999999999998</v>
      </c>
      <c r="J181" s="2" t="s">
        <v>25</v>
      </c>
    </row>
    <row r="182" spans="1:10" x14ac:dyDescent="0.2">
      <c r="A182" s="2">
        <v>2</v>
      </c>
      <c r="B182" s="2">
        <v>2</v>
      </c>
      <c r="C182" s="2" t="s">
        <v>19</v>
      </c>
      <c r="D182" s="2" t="s">
        <v>9</v>
      </c>
      <c r="E182" s="5">
        <v>43321</v>
      </c>
      <c r="F182" s="2">
        <v>4</v>
      </c>
      <c r="G182" s="2">
        <f>91.47+88.77</f>
        <v>180.24</v>
      </c>
      <c r="H182" s="2">
        <v>71.81</v>
      </c>
      <c r="I182" s="2">
        <f t="shared" si="2"/>
        <v>21.686</v>
      </c>
      <c r="J182" s="2" t="s">
        <v>25</v>
      </c>
    </row>
    <row r="183" spans="1:10" x14ac:dyDescent="0.2">
      <c r="A183" s="2">
        <v>2</v>
      </c>
      <c r="B183" s="2">
        <v>2</v>
      </c>
      <c r="C183" s="2" t="s">
        <v>19</v>
      </c>
      <c r="D183" s="2" t="s">
        <v>9</v>
      </c>
      <c r="E183" s="5">
        <v>43329</v>
      </c>
      <c r="F183" s="2">
        <v>5</v>
      </c>
      <c r="G183" s="2">
        <f>71.81+71</f>
        <v>142.81</v>
      </c>
      <c r="H183" s="2">
        <v>81.11</v>
      </c>
      <c r="I183" s="2">
        <f t="shared" si="2"/>
        <v>12.34</v>
      </c>
      <c r="J183" s="2" t="s">
        <v>25</v>
      </c>
    </row>
    <row r="184" spans="1:10" x14ac:dyDescent="0.2">
      <c r="A184" s="2">
        <v>2</v>
      </c>
      <c r="B184" s="2">
        <v>3</v>
      </c>
      <c r="C184" s="2" t="s">
        <v>19</v>
      </c>
      <c r="D184" s="2" t="s">
        <v>9</v>
      </c>
      <c r="E184" s="5">
        <v>43293</v>
      </c>
      <c r="F184" s="2">
        <v>0</v>
      </c>
      <c r="G184" s="2">
        <f>93.69+95.73</f>
        <v>189.42000000000002</v>
      </c>
      <c r="H184" s="2">
        <v>96.3</v>
      </c>
      <c r="I184" s="2">
        <f t="shared" si="2"/>
        <v>18.624000000000002</v>
      </c>
      <c r="J184" s="2" t="s">
        <v>25</v>
      </c>
    </row>
    <row r="185" spans="1:10" x14ac:dyDescent="0.2">
      <c r="A185" s="2">
        <v>2</v>
      </c>
      <c r="B185" s="2">
        <v>3</v>
      </c>
      <c r="C185" s="2" t="s">
        <v>19</v>
      </c>
      <c r="D185" s="2" t="s">
        <v>9</v>
      </c>
      <c r="E185" s="5">
        <v>43301</v>
      </c>
      <c r="F185" s="2">
        <v>1</v>
      </c>
      <c r="G185" s="2">
        <f>96.3+81.73</f>
        <v>178.03</v>
      </c>
      <c r="H185" s="2">
        <f>90.95+21.06</f>
        <v>112.01</v>
      </c>
      <c r="I185" s="2">
        <f t="shared" si="2"/>
        <v>13.203999999999999</v>
      </c>
      <c r="J185" s="2" t="s">
        <v>25</v>
      </c>
    </row>
    <row r="186" spans="1:10" x14ac:dyDescent="0.2">
      <c r="A186" s="2">
        <v>2</v>
      </c>
      <c r="B186" s="2">
        <v>3</v>
      </c>
      <c r="C186" s="2" t="s">
        <v>19</v>
      </c>
      <c r="D186" s="2" t="s">
        <v>9</v>
      </c>
      <c r="E186" s="5">
        <v>43307</v>
      </c>
      <c r="F186" s="2">
        <v>2</v>
      </c>
      <c r="G186" s="2">
        <f>90.95+91.02</f>
        <v>181.97</v>
      </c>
      <c r="H186" s="2">
        <f>94.76+13.48</f>
        <v>108.24000000000001</v>
      </c>
      <c r="I186" s="2">
        <f t="shared" si="2"/>
        <v>14.745999999999999</v>
      </c>
      <c r="J186" s="2" t="s">
        <v>25</v>
      </c>
    </row>
    <row r="187" spans="1:10" x14ac:dyDescent="0.2">
      <c r="A187" s="2">
        <v>2</v>
      </c>
      <c r="B187" s="2">
        <v>3</v>
      </c>
      <c r="C187" s="2" t="s">
        <v>19</v>
      </c>
      <c r="D187" s="2" t="s">
        <v>9</v>
      </c>
      <c r="E187" s="5">
        <v>43315</v>
      </c>
      <c r="F187" s="2">
        <v>3</v>
      </c>
      <c r="G187" s="2">
        <f>94.76+83.8</f>
        <v>178.56</v>
      </c>
      <c r="H187" s="2">
        <f>89.68+28.95</f>
        <v>118.63000000000001</v>
      </c>
      <c r="I187" s="2">
        <f t="shared" si="2"/>
        <v>11.985999999999999</v>
      </c>
      <c r="J187" s="2" t="s">
        <v>25</v>
      </c>
    </row>
    <row r="188" spans="1:10" x14ac:dyDescent="0.2">
      <c r="A188" s="2">
        <v>2</v>
      </c>
      <c r="B188" s="2">
        <v>3</v>
      </c>
      <c r="C188" s="2" t="s">
        <v>19</v>
      </c>
      <c r="D188" s="2" t="s">
        <v>9</v>
      </c>
      <c r="E188" s="5">
        <v>43321</v>
      </c>
      <c r="F188" s="2">
        <v>4</v>
      </c>
      <c r="G188" s="2">
        <f>89.68+94.45</f>
        <v>184.13</v>
      </c>
      <c r="H188" s="2">
        <f>92.75+13.61</f>
        <v>106.36</v>
      </c>
      <c r="I188" s="2">
        <f t="shared" si="2"/>
        <v>15.553999999999998</v>
      </c>
      <c r="J188" s="2" t="s">
        <v>25</v>
      </c>
    </row>
    <row r="189" spans="1:10" x14ac:dyDescent="0.2">
      <c r="A189" s="2">
        <v>2</v>
      </c>
      <c r="B189" s="2">
        <v>3</v>
      </c>
      <c r="C189" s="2" t="s">
        <v>19</v>
      </c>
      <c r="D189" s="2" t="s">
        <v>9</v>
      </c>
      <c r="E189" s="5">
        <v>43329</v>
      </c>
      <c r="F189" s="2">
        <v>5</v>
      </c>
      <c r="G189" s="2">
        <f>92.75+67.71</f>
        <v>160.45999999999998</v>
      </c>
      <c r="H189" s="2">
        <v>94.83</v>
      </c>
      <c r="I189" s="2">
        <f t="shared" si="2"/>
        <v>13.125999999999996</v>
      </c>
      <c r="J189" s="2" t="s">
        <v>25</v>
      </c>
    </row>
    <row r="190" spans="1:10" x14ac:dyDescent="0.2">
      <c r="A190" s="2">
        <v>2</v>
      </c>
      <c r="B190" s="2">
        <v>4</v>
      </c>
      <c r="C190" s="2" t="s">
        <v>19</v>
      </c>
      <c r="D190" s="2" t="s">
        <v>9</v>
      </c>
      <c r="E190" s="5">
        <v>43293</v>
      </c>
      <c r="F190" s="2">
        <v>0</v>
      </c>
      <c r="G190" s="2">
        <f>93.36+93.58</f>
        <v>186.94</v>
      </c>
      <c r="H190" s="2">
        <v>94.7</v>
      </c>
      <c r="I190" s="2">
        <f t="shared" si="2"/>
        <v>18.448</v>
      </c>
      <c r="J190" s="2" t="s">
        <v>25</v>
      </c>
    </row>
    <row r="191" spans="1:10" x14ac:dyDescent="0.2">
      <c r="A191" s="2">
        <v>2</v>
      </c>
      <c r="B191" s="2">
        <v>4</v>
      </c>
      <c r="C191" s="2" t="s">
        <v>19</v>
      </c>
      <c r="D191" s="2" t="s">
        <v>9</v>
      </c>
      <c r="E191" s="5">
        <v>43301</v>
      </c>
      <c r="F191" s="2">
        <v>1</v>
      </c>
      <c r="G191" s="2">
        <f>94.7+91.49</f>
        <v>186.19</v>
      </c>
      <c r="H191" s="2">
        <f>94.95+30.47</f>
        <v>125.42</v>
      </c>
      <c r="I191" s="2">
        <f t="shared" si="2"/>
        <v>12.154</v>
      </c>
      <c r="J191" s="2" t="s">
        <v>25</v>
      </c>
    </row>
    <row r="192" spans="1:10" x14ac:dyDescent="0.2">
      <c r="A192" s="2">
        <v>2</v>
      </c>
      <c r="B192" s="2">
        <v>4</v>
      </c>
      <c r="C192" s="2" t="s">
        <v>19</v>
      </c>
      <c r="D192" s="2" t="s">
        <v>9</v>
      </c>
      <c r="E192" s="5">
        <v>43307</v>
      </c>
      <c r="F192" s="2">
        <v>2</v>
      </c>
      <c r="G192" s="2">
        <f>94.95+82.24</f>
        <v>177.19</v>
      </c>
      <c r="H192" s="2">
        <f>82.64</f>
        <v>82.64</v>
      </c>
      <c r="I192" s="2">
        <f t="shared" si="2"/>
        <v>18.91</v>
      </c>
      <c r="J192" s="2" t="s">
        <v>25</v>
      </c>
    </row>
    <row r="193" spans="1:10" x14ac:dyDescent="0.2">
      <c r="A193" s="2">
        <v>2</v>
      </c>
      <c r="B193" s="2">
        <v>4</v>
      </c>
      <c r="C193" s="2" t="s">
        <v>19</v>
      </c>
      <c r="D193" s="2" t="s">
        <v>9</v>
      </c>
      <c r="E193" s="5">
        <v>43315</v>
      </c>
      <c r="F193" s="2">
        <v>3</v>
      </c>
      <c r="G193" s="2">
        <f>82.64+87.6</f>
        <v>170.24</v>
      </c>
      <c r="H193" s="2">
        <f>88.8+18.38</f>
        <v>107.17999999999999</v>
      </c>
      <c r="I193" s="2">
        <f t="shared" si="2"/>
        <v>12.612000000000004</v>
      </c>
      <c r="J193" s="2" t="s">
        <v>25</v>
      </c>
    </row>
    <row r="194" spans="1:10" x14ac:dyDescent="0.2">
      <c r="A194" s="2">
        <v>2</v>
      </c>
      <c r="B194" s="2">
        <v>4</v>
      </c>
      <c r="C194" s="2" t="s">
        <v>19</v>
      </c>
      <c r="D194" s="2" t="s">
        <v>9</v>
      </c>
      <c r="E194" s="5">
        <v>43321</v>
      </c>
      <c r="F194" s="2">
        <v>4</v>
      </c>
      <c r="G194" s="2">
        <f>88.8+87.57</f>
        <v>176.37</v>
      </c>
      <c r="H194" s="2">
        <v>91.64</v>
      </c>
      <c r="I194" s="2">
        <f t="shared" ref="I194:I233" si="3">(G194-H194)/5</f>
        <v>16.946000000000002</v>
      </c>
      <c r="J194" s="2" t="s">
        <v>25</v>
      </c>
    </row>
    <row r="195" spans="1:10" x14ac:dyDescent="0.2">
      <c r="A195" s="2">
        <v>2</v>
      </c>
      <c r="B195" s="2">
        <v>4</v>
      </c>
      <c r="C195" s="2" t="s">
        <v>19</v>
      </c>
      <c r="D195" s="2" t="s">
        <v>9</v>
      </c>
      <c r="E195" s="5">
        <v>43329</v>
      </c>
      <c r="F195" s="2">
        <v>5</v>
      </c>
      <c r="G195" s="2">
        <f>91.64+78.27</f>
        <v>169.91</v>
      </c>
      <c r="H195" s="2">
        <f>90.35+14.98</f>
        <v>105.33</v>
      </c>
      <c r="I195" s="2">
        <f t="shared" si="3"/>
        <v>12.916</v>
      </c>
      <c r="J195" s="2" t="s">
        <v>25</v>
      </c>
    </row>
    <row r="196" spans="1:10" x14ac:dyDescent="0.2">
      <c r="A196" s="2">
        <v>2</v>
      </c>
      <c r="B196" s="2">
        <v>1</v>
      </c>
      <c r="C196" s="2" t="s">
        <v>19</v>
      </c>
      <c r="D196" s="2" t="s">
        <v>8</v>
      </c>
      <c r="E196" s="5">
        <v>43293</v>
      </c>
      <c r="F196" s="2">
        <v>0</v>
      </c>
      <c r="G196" s="2">
        <f>86.33+91.19</f>
        <v>177.51999999999998</v>
      </c>
      <c r="H196" s="2">
        <v>41.08</v>
      </c>
      <c r="I196" s="2">
        <f t="shared" si="3"/>
        <v>27.288</v>
      </c>
      <c r="J196" s="2" t="s">
        <v>25</v>
      </c>
    </row>
    <row r="197" spans="1:10" x14ac:dyDescent="0.2">
      <c r="A197" s="2">
        <v>2</v>
      </c>
      <c r="B197" s="2">
        <v>1</v>
      </c>
      <c r="C197" s="2" t="s">
        <v>19</v>
      </c>
      <c r="D197" s="2" t="s">
        <v>8</v>
      </c>
      <c r="E197" s="5">
        <v>43301</v>
      </c>
      <c r="F197" s="2">
        <v>1</v>
      </c>
      <c r="G197" s="2">
        <f>85.59+86.02</f>
        <v>171.61</v>
      </c>
      <c r="H197" s="2">
        <f>78.4</f>
        <v>78.400000000000006</v>
      </c>
      <c r="I197" s="2">
        <f t="shared" si="3"/>
        <v>18.642000000000003</v>
      </c>
      <c r="J197" s="2" t="s">
        <v>25</v>
      </c>
    </row>
    <row r="198" spans="1:10" x14ac:dyDescent="0.2">
      <c r="A198" s="2">
        <v>2</v>
      </c>
      <c r="B198" s="2">
        <v>1</v>
      </c>
      <c r="C198" s="2" t="s">
        <v>19</v>
      </c>
      <c r="D198" s="2" t="s">
        <v>8</v>
      </c>
      <c r="E198" s="5">
        <v>43307</v>
      </c>
      <c r="F198" s="2">
        <v>2</v>
      </c>
      <c r="G198" s="2">
        <f>78.4+96.22</f>
        <v>174.62</v>
      </c>
      <c r="H198" s="2">
        <v>64.67</v>
      </c>
      <c r="I198" s="2">
        <f t="shared" si="3"/>
        <v>21.990000000000002</v>
      </c>
      <c r="J198" s="2" t="s">
        <v>25</v>
      </c>
    </row>
    <row r="199" spans="1:10" x14ac:dyDescent="0.2">
      <c r="A199" s="2">
        <v>2</v>
      </c>
      <c r="B199" s="2">
        <v>1</v>
      </c>
      <c r="C199" s="2" t="s">
        <v>19</v>
      </c>
      <c r="D199" s="2" t="s">
        <v>8</v>
      </c>
      <c r="E199" s="5">
        <v>43315</v>
      </c>
      <c r="F199" s="2">
        <v>3</v>
      </c>
      <c r="G199" s="2">
        <f>90.33+64.67+28.41</f>
        <v>183.41</v>
      </c>
      <c r="H199" s="2">
        <f>90.05</f>
        <v>90.05</v>
      </c>
      <c r="I199" s="2">
        <f t="shared" si="3"/>
        <v>18.672000000000001</v>
      </c>
      <c r="J199" s="2" t="s">
        <v>25</v>
      </c>
    </row>
    <row r="200" spans="1:10" x14ac:dyDescent="0.2">
      <c r="A200" s="2">
        <v>2</v>
      </c>
      <c r="B200" s="2">
        <v>1</v>
      </c>
      <c r="C200" s="2" t="s">
        <v>19</v>
      </c>
      <c r="D200" s="2" t="s">
        <v>8</v>
      </c>
      <c r="E200" s="5">
        <v>43321</v>
      </c>
      <c r="F200" s="2">
        <v>4</v>
      </c>
      <c r="G200" s="2">
        <f>90.05+93.4</f>
        <v>183.45</v>
      </c>
      <c r="H200" s="2">
        <v>70.63</v>
      </c>
      <c r="I200" s="2">
        <f t="shared" si="3"/>
        <v>22.564</v>
      </c>
      <c r="J200" s="2" t="s">
        <v>25</v>
      </c>
    </row>
    <row r="201" spans="1:10" x14ac:dyDescent="0.2">
      <c r="A201" s="2">
        <v>2</v>
      </c>
      <c r="B201" s="2">
        <v>1</v>
      </c>
      <c r="C201" s="2" t="s">
        <v>19</v>
      </c>
      <c r="D201" s="2" t="s">
        <v>8</v>
      </c>
      <c r="E201" s="5">
        <v>43329</v>
      </c>
      <c r="F201" s="2">
        <v>5</v>
      </c>
      <c r="G201" s="2">
        <f>70.63+92.9</f>
        <v>163.53</v>
      </c>
      <c r="H201" s="2">
        <v>73.22</v>
      </c>
      <c r="I201" s="2">
        <f t="shared" si="3"/>
        <v>18.062000000000001</v>
      </c>
      <c r="J201" s="2" t="s">
        <v>25</v>
      </c>
    </row>
    <row r="202" spans="1:10" x14ac:dyDescent="0.2">
      <c r="A202" s="2">
        <v>2</v>
      </c>
      <c r="B202" s="2">
        <v>2</v>
      </c>
      <c r="C202" s="2" t="s">
        <v>19</v>
      </c>
      <c r="D202" s="2" t="s">
        <v>8</v>
      </c>
      <c r="E202" s="5">
        <v>43293</v>
      </c>
      <c r="F202" s="2">
        <v>0</v>
      </c>
      <c r="G202" s="2">
        <f>92.19+91.83</f>
        <v>184.01999999999998</v>
      </c>
      <c r="H202" s="2">
        <v>57.33</v>
      </c>
      <c r="I202" s="2">
        <f t="shared" si="3"/>
        <v>25.337999999999997</v>
      </c>
      <c r="J202" s="2" t="s">
        <v>25</v>
      </c>
    </row>
    <row r="203" spans="1:10" x14ac:dyDescent="0.2">
      <c r="A203" s="2">
        <v>2</v>
      </c>
      <c r="B203" s="2">
        <v>2</v>
      </c>
      <c r="C203" s="2" t="s">
        <v>19</v>
      </c>
      <c r="D203" s="2" t="s">
        <v>8</v>
      </c>
      <c r="E203" s="5">
        <v>43301</v>
      </c>
      <c r="F203" s="2">
        <v>1</v>
      </c>
      <c r="G203" s="2">
        <f>94.58+92.42</f>
        <v>187</v>
      </c>
      <c r="H203" s="2">
        <f>94.12</f>
        <v>94.12</v>
      </c>
      <c r="I203" s="2">
        <f t="shared" si="3"/>
        <v>18.576000000000001</v>
      </c>
      <c r="J203" s="2" t="s">
        <v>25</v>
      </c>
    </row>
    <row r="204" spans="1:10" x14ac:dyDescent="0.2">
      <c r="A204" s="2">
        <v>2</v>
      </c>
      <c r="B204" s="2">
        <v>2</v>
      </c>
      <c r="C204" s="2" t="s">
        <v>19</v>
      </c>
      <c r="D204" s="2" t="s">
        <v>8</v>
      </c>
      <c r="E204" s="5">
        <v>43307</v>
      </c>
      <c r="F204" s="2">
        <v>2</v>
      </c>
      <c r="G204" s="2">
        <f>94.12+84.02</f>
        <v>178.14</v>
      </c>
      <c r="H204" s="2">
        <v>57.34</v>
      </c>
      <c r="I204" s="2">
        <f t="shared" si="3"/>
        <v>24.159999999999997</v>
      </c>
      <c r="J204" s="2" t="s">
        <v>25</v>
      </c>
    </row>
    <row r="205" spans="1:10" x14ac:dyDescent="0.2">
      <c r="A205" s="2">
        <v>2</v>
      </c>
      <c r="B205" s="2">
        <v>2</v>
      </c>
      <c r="C205" s="2" t="s">
        <v>19</v>
      </c>
      <c r="D205" s="2" t="s">
        <v>8</v>
      </c>
      <c r="E205" s="5">
        <v>43315</v>
      </c>
      <c r="F205" s="2">
        <v>3</v>
      </c>
      <c r="G205" s="2">
        <f>88.87+91.43</f>
        <v>180.3</v>
      </c>
      <c r="H205" s="2">
        <f>83.54</f>
        <v>83.54</v>
      </c>
      <c r="I205" s="2">
        <f t="shared" si="3"/>
        <v>19.352</v>
      </c>
      <c r="J205" s="2" t="s">
        <v>25</v>
      </c>
    </row>
    <row r="206" spans="1:10" x14ac:dyDescent="0.2">
      <c r="A206" s="2">
        <v>2</v>
      </c>
      <c r="B206" s="2">
        <v>2</v>
      </c>
      <c r="C206" s="2" t="s">
        <v>19</v>
      </c>
      <c r="D206" s="2" t="s">
        <v>8</v>
      </c>
      <c r="E206" s="5">
        <v>43321</v>
      </c>
      <c r="F206" s="2">
        <v>4</v>
      </c>
      <c r="G206" s="2">
        <f>83.54+87.29</f>
        <v>170.83</v>
      </c>
      <c r="H206" s="2">
        <v>48.18</v>
      </c>
      <c r="I206" s="2">
        <f t="shared" si="3"/>
        <v>24.53</v>
      </c>
      <c r="J206" s="2" t="s">
        <v>25</v>
      </c>
    </row>
    <row r="207" spans="1:10" x14ac:dyDescent="0.2">
      <c r="A207" s="2">
        <v>2</v>
      </c>
      <c r="B207" s="2">
        <v>2</v>
      </c>
      <c r="C207" s="2" t="s">
        <v>19</v>
      </c>
      <c r="D207" s="2" t="s">
        <v>8</v>
      </c>
      <c r="E207" s="5">
        <v>43329</v>
      </c>
      <c r="F207" s="2">
        <v>5</v>
      </c>
      <c r="G207" s="2">
        <f>94.97+69.02</f>
        <v>163.99</v>
      </c>
      <c r="H207" s="2">
        <v>61.17</v>
      </c>
      <c r="I207" s="2">
        <f t="shared" si="3"/>
        <v>20.564</v>
      </c>
      <c r="J207" s="2" t="s">
        <v>25</v>
      </c>
    </row>
    <row r="208" spans="1:10" x14ac:dyDescent="0.2">
      <c r="A208" s="2">
        <v>3</v>
      </c>
      <c r="B208" s="2">
        <v>1</v>
      </c>
      <c r="C208" s="2" t="s">
        <v>19</v>
      </c>
      <c r="D208" s="5" t="s">
        <v>9</v>
      </c>
      <c r="E208" s="5">
        <v>43329</v>
      </c>
      <c r="F208" s="2">
        <v>1</v>
      </c>
      <c r="G208" s="2">
        <f>59.42+93.78</f>
        <v>153.19999999999999</v>
      </c>
      <c r="H208" s="2">
        <v>71.5</v>
      </c>
      <c r="I208" s="2">
        <f t="shared" si="3"/>
        <v>16.339999999999996</v>
      </c>
      <c r="J208" s="2" t="s">
        <v>25</v>
      </c>
    </row>
    <row r="209" spans="1:11" x14ac:dyDescent="0.2">
      <c r="A209" s="2">
        <v>3</v>
      </c>
      <c r="B209" s="2">
        <v>2</v>
      </c>
      <c r="C209" s="2" t="s">
        <v>19</v>
      </c>
      <c r="D209" s="5" t="s">
        <v>9</v>
      </c>
      <c r="E209" s="5">
        <v>43329</v>
      </c>
      <c r="F209" s="2">
        <v>1</v>
      </c>
      <c r="G209" s="2">
        <f>92.51+64.95</f>
        <v>157.46</v>
      </c>
      <c r="H209" s="2">
        <v>89.8</v>
      </c>
      <c r="I209" s="2">
        <f t="shared" si="3"/>
        <v>13.532000000000002</v>
      </c>
      <c r="J209" s="2" t="s">
        <v>25</v>
      </c>
    </row>
    <row r="210" spans="1:11" x14ac:dyDescent="0.2">
      <c r="A210" s="2">
        <v>3</v>
      </c>
      <c r="B210" s="2">
        <v>3</v>
      </c>
      <c r="C210" s="2" t="s">
        <v>19</v>
      </c>
      <c r="D210" s="5" t="s">
        <v>9</v>
      </c>
      <c r="E210" s="5">
        <v>43329</v>
      </c>
      <c r="F210" s="2">
        <v>1</v>
      </c>
      <c r="G210" s="2">
        <f>95.47+66.48</f>
        <v>161.94999999999999</v>
      </c>
      <c r="H210" s="2">
        <f>90.3+11.18</f>
        <v>101.47999999999999</v>
      </c>
      <c r="I210" s="2">
        <f t="shared" si="3"/>
        <v>12.093999999999999</v>
      </c>
      <c r="J210" s="2" t="s">
        <v>25</v>
      </c>
    </row>
    <row r="211" spans="1:11" x14ac:dyDescent="0.2">
      <c r="A211" s="2">
        <v>3</v>
      </c>
      <c r="B211" s="2">
        <v>4</v>
      </c>
      <c r="C211" s="2" t="s">
        <v>19</v>
      </c>
      <c r="D211" s="5" t="s">
        <v>9</v>
      </c>
      <c r="E211" s="5">
        <v>43329</v>
      </c>
      <c r="F211" s="2">
        <v>1</v>
      </c>
      <c r="G211" s="2">
        <f>94.3+59.08</f>
        <v>153.38</v>
      </c>
      <c r="H211" s="2">
        <v>87.69</v>
      </c>
      <c r="I211" s="2">
        <f t="shared" si="3"/>
        <v>13.138</v>
      </c>
      <c r="J211" s="2" t="s">
        <v>25</v>
      </c>
    </row>
    <row r="212" spans="1:11" x14ac:dyDescent="0.2">
      <c r="A212" s="2">
        <v>3</v>
      </c>
      <c r="B212" s="2">
        <v>1</v>
      </c>
      <c r="C212" s="2" t="s">
        <v>19</v>
      </c>
      <c r="D212" s="5" t="s">
        <v>8</v>
      </c>
      <c r="E212" s="5">
        <v>43329</v>
      </c>
      <c r="F212" s="2">
        <v>1</v>
      </c>
      <c r="G212" s="2">
        <f>81.74+94.17</f>
        <v>175.91</v>
      </c>
      <c r="H212" s="2">
        <v>82.4</v>
      </c>
      <c r="I212" s="2">
        <f t="shared" si="3"/>
        <v>18.701999999999998</v>
      </c>
      <c r="J212" s="2" t="s">
        <v>25</v>
      </c>
    </row>
    <row r="213" spans="1:11" x14ac:dyDescent="0.2">
      <c r="A213" s="2">
        <v>3</v>
      </c>
      <c r="B213" s="2">
        <v>2</v>
      </c>
      <c r="C213" s="2" t="s">
        <v>19</v>
      </c>
      <c r="D213" s="5" t="s">
        <v>8</v>
      </c>
      <c r="E213" s="5">
        <v>43329</v>
      </c>
      <c r="F213" s="2">
        <v>1</v>
      </c>
      <c r="G213" s="2">
        <f>86.44+89.77</f>
        <v>176.20999999999998</v>
      </c>
      <c r="H213" s="2">
        <v>74.7</v>
      </c>
      <c r="I213" s="2">
        <f t="shared" si="3"/>
        <v>20.301999999999996</v>
      </c>
      <c r="J213" s="2" t="s">
        <v>25</v>
      </c>
    </row>
    <row r="214" spans="1:11" x14ac:dyDescent="0.2">
      <c r="A214" s="2">
        <v>1</v>
      </c>
      <c r="B214" s="2">
        <v>1</v>
      </c>
      <c r="C214" s="2" t="s">
        <v>6</v>
      </c>
      <c r="D214" s="2" t="s">
        <v>9</v>
      </c>
      <c r="E214" s="5">
        <v>43334</v>
      </c>
      <c r="F214" s="2">
        <v>9</v>
      </c>
      <c r="G214" s="2">
        <v>196</v>
      </c>
      <c r="H214" s="2">
        <v>121</v>
      </c>
      <c r="I214" s="2">
        <f>(G214-H214)/3</f>
        <v>25</v>
      </c>
      <c r="J214" s="2" t="s">
        <v>25</v>
      </c>
    </row>
    <row r="215" spans="1:11" x14ac:dyDescent="0.2">
      <c r="A215" s="2">
        <v>1</v>
      </c>
      <c r="B215" s="2">
        <v>2</v>
      </c>
      <c r="C215" s="2" t="s">
        <v>6</v>
      </c>
      <c r="D215" s="2" t="s">
        <v>9</v>
      </c>
      <c r="E215" s="5">
        <v>43334</v>
      </c>
      <c r="F215" s="2">
        <v>9</v>
      </c>
      <c r="G215" s="2">
        <v>187</v>
      </c>
      <c r="H215" s="2">
        <v>117</v>
      </c>
      <c r="I215" s="2">
        <f>(G215-H214)/3</f>
        <v>22</v>
      </c>
      <c r="J215" s="2" t="s">
        <v>25</v>
      </c>
    </row>
    <row r="216" spans="1:11" x14ac:dyDescent="0.2">
      <c r="A216" s="2">
        <v>1</v>
      </c>
      <c r="B216" s="2">
        <v>3</v>
      </c>
      <c r="C216" s="2" t="s">
        <v>6</v>
      </c>
      <c r="D216" s="2" t="s">
        <v>9</v>
      </c>
      <c r="E216" s="5">
        <v>43334</v>
      </c>
      <c r="F216" s="2">
        <v>9</v>
      </c>
      <c r="G216" s="2">
        <v>188</v>
      </c>
      <c r="H216" s="2">
        <v>127</v>
      </c>
      <c r="I216" s="2">
        <f>(G216-H216)/4</f>
        <v>15.25</v>
      </c>
      <c r="J216" s="2" t="s">
        <v>25</v>
      </c>
      <c r="K216" s="2" t="s">
        <v>27</v>
      </c>
    </row>
    <row r="217" spans="1:11" x14ac:dyDescent="0.2">
      <c r="A217" s="2">
        <v>1</v>
      </c>
      <c r="B217" s="2">
        <v>1</v>
      </c>
      <c r="C217" s="2" t="s">
        <v>6</v>
      </c>
      <c r="D217" s="2" t="s">
        <v>8</v>
      </c>
      <c r="E217" s="5">
        <v>43334</v>
      </c>
      <c r="F217" s="2">
        <v>9</v>
      </c>
      <c r="G217" s="2">
        <v>225</v>
      </c>
      <c r="H217" s="2">
        <v>140</v>
      </c>
      <c r="I217" s="2">
        <f>(G217-H217)/3</f>
        <v>28.333333333333332</v>
      </c>
      <c r="J217" s="2" t="s">
        <v>25</v>
      </c>
    </row>
    <row r="218" spans="1:11" x14ac:dyDescent="0.2">
      <c r="A218" s="2">
        <v>1</v>
      </c>
      <c r="B218" s="2">
        <v>2</v>
      </c>
      <c r="C218" s="2" t="s">
        <v>6</v>
      </c>
      <c r="D218" s="2" t="s">
        <v>8</v>
      </c>
      <c r="E218" s="5">
        <v>43334</v>
      </c>
      <c r="F218" s="2">
        <v>9</v>
      </c>
      <c r="G218" s="2">
        <v>233</v>
      </c>
      <c r="H218" s="2">
        <v>146</v>
      </c>
      <c r="I218" s="2">
        <f>(G218-H218)/3</f>
        <v>29</v>
      </c>
      <c r="J218" s="2" t="s">
        <v>25</v>
      </c>
    </row>
    <row r="219" spans="1:11" x14ac:dyDescent="0.2">
      <c r="A219" s="2">
        <v>1</v>
      </c>
      <c r="B219" s="2">
        <v>3</v>
      </c>
      <c r="C219" s="2" t="s">
        <v>6</v>
      </c>
      <c r="D219" s="2" t="s">
        <v>8</v>
      </c>
      <c r="E219" s="5">
        <v>43334</v>
      </c>
      <c r="F219" s="2">
        <v>9</v>
      </c>
      <c r="G219" s="2">
        <v>235</v>
      </c>
      <c r="I219" s="2">
        <f>(G219-H219)/4</f>
        <v>58.75</v>
      </c>
      <c r="J219" s="2" t="s">
        <v>25</v>
      </c>
    </row>
    <row r="220" spans="1:11" x14ac:dyDescent="0.2">
      <c r="A220" s="2">
        <v>2</v>
      </c>
      <c r="B220" s="2">
        <v>1</v>
      </c>
      <c r="C220" s="2" t="s">
        <v>6</v>
      </c>
      <c r="D220" s="2" t="s">
        <v>9</v>
      </c>
      <c r="E220" s="5">
        <v>43334</v>
      </c>
      <c r="F220" s="2">
        <v>6</v>
      </c>
      <c r="G220" s="2">
        <v>209</v>
      </c>
      <c r="H220" s="2">
        <v>131</v>
      </c>
      <c r="I220" s="2">
        <f t="shared" si="3"/>
        <v>15.6</v>
      </c>
      <c r="J220" s="2" t="s">
        <v>25</v>
      </c>
    </row>
    <row r="221" spans="1:11" x14ac:dyDescent="0.2">
      <c r="A221" s="2">
        <v>2</v>
      </c>
      <c r="B221" s="2">
        <v>2</v>
      </c>
      <c r="C221" s="2" t="s">
        <v>6</v>
      </c>
      <c r="D221" s="2" t="s">
        <v>9</v>
      </c>
      <c r="E221" s="5">
        <v>43334</v>
      </c>
      <c r="F221" s="2">
        <v>6</v>
      </c>
      <c r="G221" s="2">
        <v>198</v>
      </c>
      <c r="H221" s="2">
        <v>125</v>
      </c>
      <c r="I221" s="2">
        <f t="shared" si="3"/>
        <v>14.6</v>
      </c>
      <c r="J221" s="2" t="s">
        <v>25</v>
      </c>
    </row>
    <row r="222" spans="1:11" x14ac:dyDescent="0.2">
      <c r="A222" s="2">
        <v>2</v>
      </c>
      <c r="B222" s="2">
        <v>3</v>
      </c>
      <c r="C222" s="2" t="s">
        <v>6</v>
      </c>
      <c r="D222" s="2" t="s">
        <v>9</v>
      </c>
      <c r="E222" s="5">
        <v>43334</v>
      </c>
      <c r="F222" s="2">
        <v>6</v>
      </c>
      <c r="G222" s="2">
        <v>187</v>
      </c>
      <c r="H222" s="2">
        <v>109</v>
      </c>
      <c r="I222" s="2">
        <f t="shared" si="3"/>
        <v>15.6</v>
      </c>
      <c r="J222" s="2" t="s">
        <v>25</v>
      </c>
    </row>
    <row r="223" spans="1:11" x14ac:dyDescent="0.2">
      <c r="A223" s="2">
        <v>2</v>
      </c>
      <c r="B223" s="2">
        <v>4</v>
      </c>
      <c r="C223" s="2" t="s">
        <v>6</v>
      </c>
      <c r="D223" s="2" t="s">
        <v>9</v>
      </c>
      <c r="E223" s="5">
        <v>43334</v>
      </c>
      <c r="F223" s="2">
        <v>6</v>
      </c>
      <c r="G223" s="2">
        <v>180</v>
      </c>
      <c r="H223" s="2">
        <v>97</v>
      </c>
      <c r="I223" s="2">
        <f t="shared" si="3"/>
        <v>16.600000000000001</v>
      </c>
      <c r="J223" s="2" t="s">
        <v>25</v>
      </c>
    </row>
    <row r="224" spans="1:11" x14ac:dyDescent="0.2">
      <c r="A224" s="2">
        <v>2</v>
      </c>
      <c r="B224" s="2">
        <v>1</v>
      </c>
      <c r="C224" s="2" t="s">
        <v>6</v>
      </c>
      <c r="D224" s="2" t="s">
        <v>8</v>
      </c>
      <c r="E224" s="5">
        <v>43334</v>
      </c>
      <c r="F224" s="2">
        <v>6</v>
      </c>
      <c r="G224" s="2">
        <v>226</v>
      </c>
      <c r="H224" s="2">
        <v>110</v>
      </c>
      <c r="I224" s="2">
        <f t="shared" si="3"/>
        <v>23.2</v>
      </c>
      <c r="J224" s="2" t="s">
        <v>25</v>
      </c>
    </row>
    <row r="225" spans="1:11" x14ac:dyDescent="0.2">
      <c r="A225" s="2">
        <v>2</v>
      </c>
      <c r="B225" s="2">
        <v>2</v>
      </c>
      <c r="C225" s="2" t="s">
        <v>6</v>
      </c>
      <c r="D225" s="2" t="s">
        <v>8</v>
      </c>
      <c r="E225" s="5">
        <v>43334</v>
      </c>
      <c r="F225" s="2">
        <v>6</v>
      </c>
      <c r="G225" s="2">
        <v>215</v>
      </c>
      <c r="H225" s="2">
        <v>107</v>
      </c>
      <c r="I225" s="2">
        <f t="shared" si="3"/>
        <v>21.6</v>
      </c>
      <c r="J225" s="2" t="s">
        <v>25</v>
      </c>
    </row>
    <row r="226" spans="1:11" x14ac:dyDescent="0.2">
      <c r="A226" s="2">
        <v>2</v>
      </c>
      <c r="B226" s="2">
        <v>3</v>
      </c>
      <c r="C226" s="2" t="s">
        <v>6</v>
      </c>
      <c r="D226" s="2" t="s">
        <v>8</v>
      </c>
      <c r="E226" s="5">
        <v>43334</v>
      </c>
      <c r="F226" s="2">
        <v>6</v>
      </c>
      <c r="G226" s="2">
        <v>226</v>
      </c>
      <c r="H226" s="2">
        <v>119</v>
      </c>
      <c r="I226" s="2">
        <f t="shared" si="3"/>
        <v>21.4</v>
      </c>
      <c r="J226" s="2" t="s">
        <v>25</v>
      </c>
    </row>
    <row r="227" spans="1:11" x14ac:dyDescent="0.2">
      <c r="A227" s="2">
        <v>3</v>
      </c>
      <c r="B227" s="2">
        <v>1</v>
      </c>
      <c r="C227" s="2" t="s">
        <v>6</v>
      </c>
      <c r="D227" s="2" t="s">
        <v>9</v>
      </c>
      <c r="E227" s="5">
        <v>43334</v>
      </c>
      <c r="F227" s="2">
        <v>2</v>
      </c>
      <c r="G227" s="2">
        <v>207</v>
      </c>
      <c r="H227" s="2">
        <v>121</v>
      </c>
      <c r="I227" s="2">
        <f>(G227-H227)/6</f>
        <v>14.333333333333334</v>
      </c>
      <c r="J227" s="2" t="s">
        <v>25</v>
      </c>
    </row>
    <row r="228" spans="1:11" x14ac:dyDescent="0.2">
      <c r="A228" s="2">
        <v>3</v>
      </c>
      <c r="B228" s="2">
        <v>2</v>
      </c>
      <c r="C228" s="2" t="s">
        <v>6</v>
      </c>
      <c r="D228" s="2" t="s">
        <v>9</v>
      </c>
      <c r="E228" s="5">
        <v>43334</v>
      </c>
      <c r="F228" s="2">
        <v>2</v>
      </c>
      <c r="G228" s="2">
        <v>198</v>
      </c>
      <c r="H228" s="2">
        <v>106</v>
      </c>
      <c r="I228" s="2">
        <f t="shared" si="3"/>
        <v>18.399999999999999</v>
      </c>
      <c r="J228" s="2" t="s">
        <v>25</v>
      </c>
    </row>
    <row r="229" spans="1:11" x14ac:dyDescent="0.2">
      <c r="A229" s="2">
        <v>3</v>
      </c>
      <c r="B229" s="2">
        <v>3</v>
      </c>
      <c r="C229" s="2" t="s">
        <v>6</v>
      </c>
      <c r="D229" s="2" t="s">
        <v>9</v>
      </c>
      <c r="E229" s="5">
        <v>43334</v>
      </c>
      <c r="F229" s="2">
        <v>2</v>
      </c>
      <c r="G229" s="2">
        <v>194</v>
      </c>
      <c r="H229" s="2">
        <v>105</v>
      </c>
      <c r="I229" s="2">
        <f t="shared" si="3"/>
        <v>17.8</v>
      </c>
      <c r="J229" s="2" t="s">
        <v>25</v>
      </c>
    </row>
    <row r="230" spans="1:11" x14ac:dyDescent="0.2">
      <c r="A230" s="2">
        <v>3</v>
      </c>
      <c r="B230" s="2">
        <v>4</v>
      </c>
      <c r="C230" s="2" t="s">
        <v>6</v>
      </c>
      <c r="D230" s="2" t="s">
        <v>9</v>
      </c>
      <c r="E230" s="5">
        <v>43334</v>
      </c>
      <c r="F230" s="2">
        <v>2</v>
      </c>
      <c r="G230" s="2">
        <v>181</v>
      </c>
      <c r="H230" s="2">
        <v>88</v>
      </c>
      <c r="I230" s="2">
        <f t="shared" si="3"/>
        <v>18.600000000000001</v>
      </c>
      <c r="J230" s="2" t="s">
        <v>25</v>
      </c>
    </row>
    <row r="231" spans="1:11" x14ac:dyDescent="0.2">
      <c r="A231" s="2">
        <v>3</v>
      </c>
      <c r="B231" s="2">
        <v>1</v>
      </c>
      <c r="C231" s="2" t="s">
        <v>6</v>
      </c>
      <c r="D231" s="2" t="s">
        <v>8</v>
      </c>
      <c r="E231" s="5">
        <v>43334</v>
      </c>
      <c r="F231" s="2">
        <v>2</v>
      </c>
      <c r="G231" s="2">
        <v>224</v>
      </c>
      <c r="H231" s="2">
        <v>107</v>
      </c>
      <c r="I231" s="2">
        <f t="shared" si="3"/>
        <v>23.4</v>
      </c>
      <c r="J231" s="2" t="s">
        <v>25</v>
      </c>
    </row>
    <row r="232" spans="1:11" x14ac:dyDescent="0.2">
      <c r="A232" s="2">
        <v>3</v>
      </c>
      <c r="B232" s="2">
        <v>2</v>
      </c>
      <c r="C232" s="2" t="s">
        <v>6</v>
      </c>
      <c r="D232" s="2" t="s">
        <v>8</v>
      </c>
      <c r="E232" s="5">
        <v>43334</v>
      </c>
      <c r="F232" s="2">
        <v>2</v>
      </c>
      <c r="G232" s="2">
        <v>227</v>
      </c>
      <c r="H232" s="2">
        <v>133</v>
      </c>
      <c r="I232" s="2">
        <f t="shared" si="3"/>
        <v>18.8</v>
      </c>
      <c r="J232" s="2" t="s">
        <v>25</v>
      </c>
    </row>
    <row r="233" spans="1:11" x14ac:dyDescent="0.2">
      <c r="A233" s="2">
        <v>3</v>
      </c>
      <c r="B233" s="2">
        <v>3</v>
      </c>
      <c r="C233" s="2" t="s">
        <v>6</v>
      </c>
      <c r="D233" s="2" t="s">
        <v>8</v>
      </c>
      <c r="E233" s="5">
        <v>43334</v>
      </c>
      <c r="F233" s="2">
        <v>2</v>
      </c>
      <c r="G233" s="2">
        <v>226</v>
      </c>
      <c r="H233" s="2">
        <v>154</v>
      </c>
      <c r="I233" s="2">
        <f t="shared" si="3"/>
        <v>14.4</v>
      </c>
      <c r="J233" s="2" t="s">
        <v>25</v>
      </c>
    </row>
    <row r="234" spans="1:11" x14ac:dyDescent="0.2">
      <c r="A234">
        <v>1</v>
      </c>
      <c r="B234">
        <v>1</v>
      </c>
      <c r="C234" t="s">
        <v>19</v>
      </c>
      <c r="D234" t="s">
        <v>9</v>
      </c>
      <c r="E234" s="5">
        <v>43335</v>
      </c>
      <c r="F234" s="2">
        <v>9</v>
      </c>
      <c r="G234" s="2">
        <f>93.92+61.73</f>
        <v>155.65</v>
      </c>
      <c r="H234" s="2">
        <v>64.430000000000007</v>
      </c>
      <c r="I234" s="2">
        <f>(G234-H234)/3</f>
        <v>30.406666666666666</v>
      </c>
      <c r="J234" s="2" t="s">
        <v>25</v>
      </c>
    </row>
    <row r="235" spans="1:11" x14ac:dyDescent="0.2">
      <c r="A235">
        <v>1</v>
      </c>
      <c r="B235">
        <v>2</v>
      </c>
      <c r="C235" t="s">
        <v>19</v>
      </c>
      <c r="D235" t="s">
        <v>9</v>
      </c>
      <c r="E235" s="5">
        <v>43335</v>
      </c>
      <c r="F235" s="2">
        <v>9</v>
      </c>
      <c r="G235" s="2">
        <f>89.61+66.25</f>
        <v>155.86000000000001</v>
      </c>
      <c r="H235" s="2">
        <v>79.59</v>
      </c>
      <c r="I235" s="2">
        <f>(G235-H235)/3</f>
        <v>25.423333333333336</v>
      </c>
      <c r="J235" s="2" t="s">
        <v>25</v>
      </c>
    </row>
    <row r="236" spans="1:11" x14ac:dyDescent="0.2">
      <c r="A236">
        <v>1</v>
      </c>
      <c r="B236">
        <v>3</v>
      </c>
      <c r="C236" t="s">
        <v>19</v>
      </c>
      <c r="D236" t="s">
        <v>9</v>
      </c>
      <c r="E236" s="5">
        <v>43335</v>
      </c>
      <c r="F236" s="2">
        <v>9</v>
      </c>
      <c r="G236" s="2">
        <f>94.25+50.35</f>
        <v>144.6</v>
      </c>
      <c r="H236" s="2">
        <v>60.4</v>
      </c>
      <c r="I236" s="2">
        <f>(G236-H236)/4</f>
        <v>21.049999999999997</v>
      </c>
      <c r="J236" s="2" t="s">
        <v>25</v>
      </c>
    </row>
    <row r="237" spans="1:11" x14ac:dyDescent="0.2">
      <c r="A237">
        <v>1</v>
      </c>
      <c r="B237">
        <v>4</v>
      </c>
      <c r="C237" t="s">
        <v>19</v>
      </c>
      <c r="D237" t="s">
        <v>9</v>
      </c>
      <c r="E237" s="5">
        <v>43335</v>
      </c>
      <c r="F237" s="2">
        <v>9</v>
      </c>
      <c r="G237" s="2">
        <f>95.54+55.58</f>
        <v>151.12</v>
      </c>
      <c r="H237" s="2">
        <v>63.63</v>
      </c>
      <c r="I237" s="2">
        <f t="shared" ref="I237" si="4">(G237-H237)/4</f>
        <v>21.872500000000002</v>
      </c>
      <c r="J237" s="2" t="s">
        <v>25</v>
      </c>
    </row>
    <row r="238" spans="1:11" x14ac:dyDescent="0.2">
      <c r="A238">
        <v>1</v>
      </c>
      <c r="B238">
        <v>1</v>
      </c>
      <c r="C238" t="s">
        <v>19</v>
      </c>
      <c r="D238" t="s">
        <v>8</v>
      </c>
      <c r="E238" s="5">
        <v>43335</v>
      </c>
      <c r="F238" s="2">
        <v>9</v>
      </c>
      <c r="G238" s="2">
        <f>81.53+88.38</f>
        <v>169.91</v>
      </c>
      <c r="H238" s="2">
        <v>46.25</v>
      </c>
      <c r="I238" s="2">
        <f>(G238-H238)/5</f>
        <v>24.731999999999999</v>
      </c>
      <c r="J238" s="2" t="s">
        <v>25</v>
      </c>
    </row>
    <row r="239" spans="1:11" x14ac:dyDescent="0.2">
      <c r="A239">
        <v>2</v>
      </c>
      <c r="B239">
        <v>1</v>
      </c>
      <c r="C239" t="s">
        <v>19</v>
      </c>
      <c r="D239" t="s">
        <v>9</v>
      </c>
      <c r="E239" s="5">
        <v>43335</v>
      </c>
      <c r="F239" s="2">
        <v>6</v>
      </c>
      <c r="G239" s="2">
        <f>76.36+69.45</f>
        <v>145.81</v>
      </c>
      <c r="H239" s="2">
        <v>64.62</v>
      </c>
      <c r="I239" s="2">
        <f t="shared" ref="I239:I250" si="5">(G239-K239)/5</f>
        <v>13.89</v>
      </c>
      <c r="J239" s="2" t="s">
        <v>25</v>
      </c>
      <c r="K239" s="2">
        <v>76.36</v>
      </c>
    </row>
    <row r="240" spans="1:11" x14ac:dyDescent="0.2">
      <c r="A240">
        <v>2</v>
      </c>
      <c r="B240">
        <v>2</v>
      </c>
      <c r="C240" t="s">
        <v>19</v>
      </c>
      <c r="D240" t="s">
        <v>9</v>
      </c>
      <c r="E240" s="5">
        <v>43335</v>
      </c>
      <c r="F240" s="2">
        <v>6</v>
      </c>
      <c r="G240" s="2">
        <f>81.11+50.45</f>
        <v>131.56</v>
      </c>
      <c r="H240" s="2">
        <v>4.21</v>
      </c>
      <c r="I240" s="2">
        <f t="shared" si="5"/>
        <v>10.09</v>
      </c>
      <c r="J240" s="2" t="s">
        <v>25</v>
      </c>
      <c r="K240" s="2">
        <v>81.11</v>
      </c>
    </row>
    <row r="241" spans="1:11" x14ac:dyDescent="0.2">
      <c r="A241">
        <v>2</v>
      </c>
      <c r="B241">
        <v>3</v>
      </c>
      <c r="C241" t="s">
        <v>19</v>
      </c>
      <c r="D241" t="s">
        <v>9</v>
      </c>
      <c r="E241" s="5">
        <v>43335</v>
      </c>
      <c r="F241" s="2">
        <v>6</v>
      </c>
      <c r="G241" s="2">
        <f>94.83+51.09</f>
        <v>145.92000000000002</v>
      </c>
      <c r="H241" s="2">
        <v>76.7</v>
      </c>
      <c r="I241" s="2">
        <f t="shared" si="5"/>
        <v>10.218000000000004</v>
      </c>
      <c r="J241" s="2" t="s">
        <v>25</v>
      </c>
      <c r="K241" s="2">
        <v>94.83</v>
      </c>
    </row>
    <row r="242" spans="1:11" x14ac:dyDescent="0.2">
      <c r="A242">
        <v>2</v>
      </c>
      <c r="B242">
        <v>4</v>
      </c>
      <c r="C242" t="s">
        <v>19</v>
      </c>
      <c r="D242" t="s">
        <v>9</v>
      </c>
      <c r="E242" s="5">
        <v>43335</v>
      </c>
      <c r="F242" s="2">
        <v>6</v>
      </c>
      <c r="G242" s="2">
        <f>90.35+60.15</f>
        <v>150.5</v>
      </c>
      <c r="H242" s="2">
        <v>63.54</v>
      </c>
      <c r="I242" s="2">
        <f t="shared" si="5"/>
        <v>9.0340000000000007</v>
      </c>
      <c r="J242" s="2" t="s">
        <v>25</v>
      </c>
      <c r="K242" s="2">
        <f>90.35+14.98</f>
        <v>105.33</v>
      </c>
    </row>
    <row r="243" spans="1:11" x14ac:dyDescent="0.2">
      <c r="A243">
        <v>2</v>
      </c>
      <c r="B243">
        <v>1</v>
      </c>
      <c r="C243" t="s">
        <v>19</v>
      </c>
      <c r="D243" t="s">
        <v>8</v>
      </c>
      <c r="E243" s="5">
        <v>43335</v>
      </c>
      <c r="F243" s="2">
        <v>6</v>
      </c>
      <c r="G243" s="2">
        <f>73.22+89.72</f>
        <v>162.94</v>
      </c>
      <c r="H243" s="2">
        <v>47.83</v>
      </c>
      <c r="I243" s="2">
        <f t="shared" si="5"/>
        <v>17.943999999999999</v>
      </c>
      <c r="J243" s="2" t="s">
        <v>25</v>
      </c>
      <c r="K243" s="2">
        <f>73.22</f>
        <v>73.22</v>
      </c>
    </row>
    <row r="244" spans="1:11" x14ac:dyDescent="0.2">
      <c r="A244">
        <v>2</v>
      </c>
      <c r="B244">
        <v>2</v>
      </c>
      <c r="C244" t="s">
        <v>19</v>
      </c>
      <c r="D244" t="s">
        <v>8</v>
      </c>
      <c r="E244" s="5">
        <v>43335</v>
      </c>
      <c r="F244" s="2">
        <v>6</v>
      </c>
      <c r="G244" s="2">
        <f>92.48+90.92</f>
        <v>183.4</v>
      </c>
      <c r="H244" s="2">
        <v>52.24</v>
      </c>
      <c r="I244" s="2">
        <f t="shared" si="5"/>
        <v>24.446000000000002</v>
      </c>
      <c r="J244" s="2" t="s">
        <v>25</v>
      </c>
      <c r="K244" s="2">
        <v>61.17</v>
      </c>
    </row>
    <row r="245" spans="1:11" x14ac:dyDescent="0.2">
      <c r="A245">
        <v>3</v>
      </c>
      <c r="B245">
        <v>1</v>
      </c>
      <c r="C245" t="s">
        <v>19</v>
      </c>
      <c r="D245" t="s">
        <v>9</v>
      </c>
      <c r="E245" s="5">
        <v>43335</v>
      </c>
      <c r="F245" s="2">
        <v>2</v>
      </c>
      <c r="G245" s="2">
        <f>71.5+63.57</f>
        <v>135.07</v>
      </c>
      <c r="H245" s="2">
        <v>25.56</v>
      </c>
      <c r="I245" s="2">
        <f t="shared" si="5"/>
        <v>12.713999999999999</v>
      </c>
      <c r="J245" s="2" t="s">
        <v>25</v>
      </c>
      <c r="K245" s="2">
        <v>71.5</v>
      </c>
    </row>
    <row r="246" spans="1:11" x14ac:dyDescent="0.2">
      <c r="A246">
        <v>3</v>
      </c>
      <c r="B246">
        <v>2</v>
      </c>
      <c r="C246" t="s">
        <v>19</v>
      </c>
      <c r="D246" t="s">
        <v>9</v>
      </c>
      <c r="E246" s="5">
        <v>43335</v>
      </c>
      <c r="F246" s="2">
        <v>2</v>
      </c>
      <c r="G246" s="2">
        <f>89.86+60.67</f>
        <v>150.53</v>
      </c>
      <c r="H246" s="2">
        <v>65.34</v>
      </c>
      <c r="I246" s="2">
        <f t="shared" si="5"/>
        <v>12.146000000000001</v>
      </c>
      <c r="J246" s="2" t="s">
        <v>25</v>
      </c>
      <c r="K246" s="2">
        <v>89.8</v>
      </c>
    </row>
    <row r="247" spans="1:11" x14ac:dyDescent="0.2">
      <c r="A247">
        <v>3</v>
      </c>
      <c r="B247">
        <v>3</v>
      </c>
      <c r="C247" t="s">
        <v>19</v>
      </c>
      <c r="D247" t="s">
        <v>9</v>
      </c>
      <c r="E247" s="5">
        <v>43335</v>
      </c>
      <c r="F247" s="2">
        <v>2</v>
      </c>
      <c r="G247" s="2">
        <f>90.3+59.32</f>
        <v>149.62</v>
      </c>
      <c r="H247" s="2">
        <v>71.83</v>
      </c>
      <c r="I247" s="2">
        <f t="shared" si="5"/>
        <v>9.6280000000000037</v>
      </c>
      <c r="J247" s="2" t="s">
        <v>25</v>
      </c>
      <c r="K247" s="2">
        <f>90.3+11.18</f>
        <v>101.47999999999999</v>
      </c>
    </row>
    <row r="248" spans="1:11" x14ac:dyDescent="0.2">
      <c r="A248">
        <v>3</v>
      </c>
      <c r="B248">
        <v>4</v>
      </c>
      <c r="C248" t="s">
        <v>19</v>
      </c>
      <c r="D248" t="s">
        <v>9</v>
      </c>
      <c r="E248" s="5">
        <v>43335</v>
      </c>
      <c r="F248" s="2">
        <v>2</v>
      </c>
      <c r="G248" s="2">
        <f>87.64+52.5</f>
        <v>140.13999999999999</v>
      </c>
      <c r="H248" s="2">
        <v>59.31</v>
      </c>
      <c r="I248" s="2">
        <f t="shared" si="5"/>
        <v>10.489999999999998</v>
      </c>
      <c r="J248" s="2" t="s">
        <v>25</v>
      </c>
      <c r="K248" s="2">
        <v>87.69</v>
      </c>
    </row>
    <row r="249" spans="1:11" x14ac:dyDescent="0.2">
      <c r="A249">
        <v>3</v>
      </c>
      <c r="B249">
        <v>1</v>
      </c>
      <c r="C249" t="s">
        <v>19</v>
      </c>
      <c r="D249" t="s">
        <v>8</v>
      </c>
      <c r="E249" s="5">
        <v>43335</v>
      </c>
      <c r="F249" s="2">
        <v>2</v>
      </c>
      <c r="G249" s="2">
        <f>82.4+83.89</f>
        <v>166.29000000000002</v>
      </c>
      <c r="H249" s="2">
        <v>56.72</v>
      </c>
      <c r="I249" s="2">
        <f t="shared" si="5"/>
        <v>16.778000000000002</v>
      </c>
      <c r="J249" s="2" t="s">
        <v>25</v>
      </c>
      <c r="K249" s="2">
        <v>82.4</v>
      </c>
    </row>
    <row r="250" spans="1:11" x14ac:dyDescent="0.2">
      <c r="A250">
        <v>3</v>
      </c>
      <c r="B250">
        <v>2</v>
      </c>
      <c r="C250" t="s">
        <v>19</v>
      </c>
      <c r="D250" t="s">
        <v>8</v>
      </c>
      <c r="E250" s="5">
        <v>43335</v>
      </c>
      <c r="F250" s="2">
        <v>2</v>
      </c>
      <c r="G250" s="2">
        <f>74.7+86.65</f>
        <v>161.35000000000002</v>
      </c>
      <c r="H250" s="2">
        <v>38.72</v>
      </c>
      <c r="I250" s="2">
        <f t="shared" si="5"/>
        <v>17.330000000000005</v>
      </c>
      <c r="J250" s="2" t="s">
        <v>25</v>
      </c>
      <c r="K250" s="2">
        <v>74.7</v>
      </c>
    </row>
    <row r="251" spans="1:11" x14ac:dyDescent="0.2">
      <c r="A251">
        <v>1</v>
      </c>
      <c r="B251"/>
      <c r="C251" t="s">
        <v>6</v>
      </c>
      <c r="D251" t="s">
        <v>9</v>
      </c>
      <c r="E251" s="1">
        <v>43336</v>
      </c>
      <c r="F251">
        <v>0</v>
      </c>
      <c r="G251" s="2">
        <v>86.48</v>
      </c>
      <c r="H251" s="2">
        <v>63</v>
      </c>
      <c r="I251" s="2">
        <f>(G251-H251)</f>
        <v>23.480000000000004</v>
      </c>
      <c r="J251" s="2" t="s">
        <v>28</v>
      </c>
    </row>
    <row r="252" spans="1:11" x14ac:dyDescent="0.2">
      <c r="A252">
        <v>1</v>
      </c>
      <c r="B252"/>
      <c r="C252" t="s">
        <v>6</v>
      </c>
      <c r="D252" t="s">
        <v>9</v>
      </c>
      <c r="E252" s="1">
        <v>43336</v>
      </c>
      <c r="F252">
        <v>0</v>
      </c>
      <c r="G252" s="2">
        <v>89.63</v>
      </c>
      <c r="H252" s="2">
        <v>71</v>
      </c>
      <c r="I252" s="2">
        <f t="shared" ref="I252:I265" si="6">(G252-H252)</f>
        <v>18.629999999999995</v>
      </c>
      <c r="J252" s="2" t="s">
        <v>28</v>
      </c>
    </row>
    <row r="253" spans="1:11" x14ac:dyDescent="0.2">
      <c r="A253">
        <v>1</v>
      </c>
      <c r="B253"/>
      <c r="C253" t="s">
        <v>6</v>
      </c>
      <c r="D253" t="s">
        <v>9</v>
      </c>
      <c r="E253" s="1">
        <v>43336</v>
      </c>
      <c r="F253">
        <v>0</v>
      </c>
      <c r="G253" s="2">
        <v>92.53</v>
      </c>
      <c r="H253" s="2">
        <v>73</v>
      </c>
      <c r="I253" s="2">
        <f t="shared" si="6"/>
        <v>19.53</v>
      </c>
      <c r="J253" s="2" t="s">
        <v>28</v>
      </c>
    </row>
    <row r="254" spans="1:11" x14ac:dyDescent="0.2">
      <c r="A254">
        <v>1</v>
      </c>
      <c r="B254"/>
      <c r="C254" t="s">
        <v>6</v>
      </c>
      <c r="D254" t="s">
        <v>9</v>
      </c>
      <c r="E254" s="1">
        <v>43336</v>
      </c>
      <c r="F254">
        <v>0</v>
      </c>
      <c r="G254" s="2">
        <v>80</v>
      </c>
      <c r="H254" s="2">
        <v>57</v>
      </c>
      <c r="I254" s="2">
        <f t="shared" si="6"/>
        <v>23</v>
      </c>
      <c r="J254" s="2" t="s">
        <v>28</v>
      </c>
    </row>
    <row r="255" spans="1:11" x14ac:dyDescent="0.2">
      <c r="A255">
        <v>1</v>
      </c>
      <c r="B255"/>
      <c r="C255" t="s">
        <v>6</v>
      </c>
      <c r="D255" t="s">
        <v>9</v>
      </c>
      <c r="E255" s="1">
        <v>43336</v>
      </c>
      <c r="F255">
        <v>0</v>
      </c>
      <c r="G255" s="2">
        <v>85.3</v>
      </c>
      <c r="H255" s="2">
        <v>64</v>
      </c>
      <c r="I255" s="2">
        <f t="shared" si="6"/>
        <v>21.299999999999997</v>
      </c>
      <c r="J255" s="2" t="s">
        <v>28</v>
      </c>
    </row>
    <row r="256" spans="1:11" x14ac:dyDescent="0.2">
      <c r="A256">
        <v>1</v>
      </c>
      <c r="B256"/>
      <c r="C256" t="s">
        <v>6</v>
      </c>
      <c r="D256" t="s">
        <v>9</v>
      </c>
      <c r="E256" s="1">
        <v>43336</v>
      </c>
      <c r="F256">
        <v>0</v>
      </c>
      <c r="G256" s="2">
        <v>93.71</v>
      </c>
      <c r="H256" s="2">
        <v>71</v>
      </c>
      <c r="I256" s="2">
        <f t="shared" si="6"/>
        <v>22.709999999999994</v>
      </c>
      <c r="J256" s="2" t="s">
        <v>28</v>
      </c>
    </row>
    <row r="257" spans="1:11" x14ac:dyDescent="0.2">
      <c r="A257">
        <v>1</v>
      </c>
      <c r="B257"/>
      <c r="C257" t="s">
        <v>6</v>
      </c>
      <c r="D257" t="s">
        <v>9</v>
      </c>
      <c r="E257" s="1">
        <v>43336</v>
      </c>
      <c r="F257">
        <v>0</v>
      </c>
      <c r="H257" s="2">
        <v>64</v>
      </c>
      <c r="I257" s="2">
        <f t="shared" si="6"/>
        <v>-64</v>
      </c>
      <c r="J257" s="2" t="s">
        <v>28</v>
      </c>
    </row>
    <row r="258" spans="1:11" x14ac:dyDescent="0.2">
      <c r="A258">
        <v>1</v>
      </c>
      <c r="B258"/>
      <c r="C258" t="s">
        <v>6</v>
      </c>
      <c r="D258" t="s">
        <v>9</v>
      </c>
      <c r="E258" s="1">
        <v>43336</v>
      </c>
      <c r="F258">
        <v>0</v>
      </c>
      <c r="G258" s="2">
        <v>81.099999999999994</v>
      </c>
      <c r="H258" s="2">
        <v>73</v>
      </c>
      <c r="I258" s="2">
        <f t="shared" si="6"/>
        <v>8.0999999999999943</v>
      </c>
      <c r="J258" s="2" t="s">
        <v>28</v>
      </c>
    </row>
    <row r="259" spans="1:11" x14ac:dyDescent="0.2">
      <c r="A259">
        <v>1</v>
      </c>
      <c r="B259"/>
      <c r="C259" t="s">
        <v>6</v>
      </c>
      <c r="D259" t="s">
        <v>8</v>
      </c>
      <c r="E259" s="1">
        <v>43336</v>
      </c>
      <c r="F259">
        <v>0</v>
      </c>
      <c r="G259" s="2">
        <v>92.08</v>
      </c>
      <c r="H259" s="2">
        <v>74</v>
      </c>
      <c r="I259" s="2">
        <f t="shared" si="6"/>
        <v>18.079999999999998</v>
      </c>
      <c r="J259" s="2" t="s">
        <v>28</v>
      </c>
      <c r="K259" s="2" t="s">
        <v>30</v>
      </c>
    </row>
    <row r="260" spans="1:11" x14ac:dyDescent="0.2">
      <c r="A260">
        <v>1</v>
      </c>
      <c r="B260"/>
      <c r="C260" t="s">
        <v>6</v>
      </c>
      <c r="D260" t="s">
        <v>8</v>
      </c>
      <c r="E260" s="1">
        <v>43336</v>
      </c>
      <c r="F260">
        <v>0</v>
      </c>
      <c r="G260" s="2">
        <v>84.13</v>
      </c>
      <c r="H260" s="2">
        <v>109</v>
      </c>
      <c r="I260" s="2">
        <f t="shared" si="6"/>
        <v>-24.870000000000005</v>
      </c>
      <c r="J260" s="2" t="s">
        <v>28</v>
      </c>
      <c r="K260" s="2" t="s">
        <v>30</v>
      </c>
    </row>
    <row r="261" spans="1:11" x14ac:dyDescent="0.2">
      <c r="A261">
        <v>1</v>
      </c>
      <c r="B261"/>
      <c r="C261" t="s">
        <v>6</v>
      </c>
      <c r="D261" t="s">
        <v>8</v>
      </c>
      <c r="E261" s="1">
        <v>43336</v>
      </c>
      <c r="F261">
        <v>0</v>
      </c>
      <c r="G261" s="2">
        <v>85.78</v>
      </c>
      <c r="H261" s="2">
        <v>92</v>
      </c>
      <c r="I261" s="2">
        <f t="shared" si="6"/>
        <v>-6.2199999999999989</v>
      </c>
      <c r="J261" s="2" t="s">
        <v>28</v>
      </c>
      <c r="K261" s="2" t="s">
        <v>30</v>
      </c>
    </row>
    <row r="262" spans="1:11" x14ac:dyDescent="0.2">
      <c r="A262">
        <v>1</v>
      </c>
      <c r="B262"/>
      <c r="C262" t="s">
        <v>6</v>
      </c>
      <c r="D262" t="s">
        <v>8</v>
      </c>
      <c r="E262" s="1">
        <v>43336</v>
      </c>
      <c r="F262">
        <v>0</v>
      </c>
      <c r="G262" s="2">
        <v>94.34</v>
      </c>
      <c r="H262" s="2">
        <v>93</v>
      </c>
      <c r="I262" s="2">
        <f t="shared" si="6"/>
        <v>1.3400000000000034</v>
      </c>
      <c r="J262" s="2" t="s">
        <v>28</v>
      </c>
      <c r="K262" s="2" t="s">
        <v>30</v>
      </c>
    </row>
    <row r="263" spans="1:11" x14ac:dyDescent="0.2">
      <c r="A263">
        <v>1</v>
      </c>
      <c r="B263"/>
      <c r="C263" t="s">
        <v>6</v>
      </c>
      <c r="D263" t="s">
        <v>8</v>
      </c>
      <c r="E263" s="1">
        <v>43336</v>
      </c>
      <c r="F263">
        <v>0</v>
      </c>
      <c r="G263" s="2">
        <v>89.83</v>
      </c>
      <c r="H263" s="2">
        <v>140</v>
      </c>
      <c r="I263" s="2">
        <f t="shared" si="6"/>
        <v>-50.17</v>
      </c>
      <c r="J263" s="2" t="s">
        <v>28</v>
      </c>
      <c r="K263" s="2" t="s">
        <v>30</v>
      </c>
    </row>
    <row r="264" spans="1:11" x14ac:dyDescent="0.2">
      <c r="A264">
        <v>1</v>
      </c>
      <c r="B264"/>
      <c r="C264" t="s">
        <v>6</v>
      </c>
      <c r="D264" t="s">
        <v>8</v>
      </c>
      <c r="E264" s="1">
        <v>43336</v>
      </c>
      <c r="F264">
        <v>0</v>
      </c>
      <c r="G264" s="2">
        <v>92.94</v>
      </c>
      <c r="H264" s="2">
        <v>140</v>
      </c>
      <c r="I264" s="2">
        <f t="shared" si="6"/>
        <v>-47.06</v>
      </c>
      <c r="J264" s="2" t="s">
        <v>28</v>
      </c>
      <c r="K264" s="2" t="s">
        <v>30</v>
      </c>
    </row>
    <row r="265" spans="1:11" x14ac:dyDescent="0.2">
      <c r="A265">
        <v>1</v>
      </c>
      <c r="B265"/>
      <c r="C265" t="s">
        <v>6</v>
      </c>
      <c r="D265" t="s">
        <v>8</v>
      </c>
      <c r="E265" s="1">
        <v>43336</v>
      </c>
      <c r="F265">
        <v>0</v>
      </c>
      <c r="G265" s="2">
        <v>88.07</v>
      </c>
      <c r="H265" s="2">
        <v>92</v>
      </c>
      <c r="I265" s="2">
        <f t="shared" si="6"/>
        <v>-3.9300000000000068</v>
      </c>
      <c r="J265" s="2" t="s">
        <v>28</v>
      </c>
      <c r="K265" s="2" t="s">
        <v>30</v>
      </c>
    </row>
    <row r="266" spans="1:11" customFormat="1" x14ac:dyDescent="0.2">
      <c r="A266">
        <v>1</v>
      </c>
      <c r="B266">
        <v>1</v>
      </c>
      <c r="C266" t="s">
        <v>6</v>
      </c>
      <c r="D266" t="s">
        <v>9</v>
      </c>
      <c r="E266" s="1">
        <v>43342</v>
      </c>
      <c r="F266" s="1"/>
      <c r="G266">
        <v>168</v>
      </c>
      <c r="H266">
        <v>118</v>
      </c>
      <c r="I266">
        <f>(G266-H266)/4</f>
        <v>12.5</v>
      </c>
      <c r="J266" t="s">
        <v>25</v>
      </c>
    </row>
    <row r="267" spans="1:11" customFormat="1" x14ac:dyDescent="0.2">
      <c r="A267">
        <v>1</v>
      </c>
      <c r="B267">
        <v>2</v>
      </c>
      <c r="C267" t="s">
        <v>6</v>
      </c>
      <c r="D267" t="s">
        <v>9</v>
      </c>
      <c r="E267" s="1">
        <v>43342</v>
      </c>
      <c r="F267" s="1"/>
      <c r="G267">
        <v>189</v>
      </c>
      <c r="H267">
        <v>128</v>
      </c>
      <c r="I267">
        <f>(G267-H267)/4</f>
        <v>15.25</v>
      </c>
      <c r="J267" t="s">
        <v>25</v>
      </c>
    </row>
    <row r="268" spans="1:11" customFormat="1" x14ac:dyDescent="0.2">
      <c r="A268">
        <v>1</v>
      </c>
      <c r="B268">
        <v>1</v>
      </c>
      <c r="C268" t="s">
        <v>6</v>
      </c>
      <c r="D268" t="s">
        <v>8</v>
      </c>
      <c r="E268" s="1">
        <v>43342</v>
      </c>
      <c r="F268" s="1"/>
      <c r="G268">
        <v>236</v>
      </c>
      <c r="H268">
        <v>195</v>
      </c>
      <c r="I268">
        <f>(G268-H268)/2</f>
        <v>20.5</v>
      </c>
      <c r="J268" t="s">
        <v>25</v>
      </c>
    </row>
    <row r="269" spans="1:11" customFormat="1" x14ac:dyDescent="0.2">
      <c r="A269">
        <v>1</v>
      </c>
      <c r="B269">
        <v>2</v>
      </c>
      <c r="C269" t="s">
        <v>6</v>
      </c>
      <c r="D269" t="s">
        <v>8</v>
      </c>
      <c r="E269" s="1">
        <v>43342</v>
      </c>
      <c r="F269" s="1"/>
      <c r="G269">
        <v>221</v>
      </c>
      <c r="H269">
        <v>158</v>
      </c>
      <c r="I269">
        <f>(G269-H269)/4</f>
        <v>15.75</v>
      </c>
      <c r="J269" t="s">
        <v>25</v>
      </c>
    </row>
    <row r="270" spans="1:11" customFormat="1" x14ac:dyDescent="0.2">
      <c r="A270">
        <v>2</v>
      </c>
      <c r="B270">
        <v>1</v>
      </c>
      <c r="C270" t="s">
        <v>6</v>
      </c>
      <c r="D270" t="s">
        <v>9</v>
      </c>
      <c r="E270" s="1">
        <v>43342</v>
      </c>
      <c r="F270" s="1"/>
      <c r="G270">
        <v>191</v>
      </c>
      <c r="H270">
        <v>118</v>
      </c>
      <c r="I270" s="2">
        <f t="shared" ref="I270:I330" si="7">(G270-H270)/5</f>
        <v>14.6</v>
      </c>
      <c r="J270" t="s">
        <v>25</v>
      </c>
    </row>
    <row r="271" spans="1:11" customFormat="1" x14ac:dyDescent="0.2">
      <c r="A271">
        <v>2</v>
      </c>
      <c r="B271">
        <v>2</v>
      </c>
      <c r="C271" t="s">
        <v>6</v>
      </c>
      <c r="D271" t="s">
        <v>9</v>
      </c>
      <c r="E271" s="1">
        <v>43342</v>
      </c>
      <c r="F271" s="1"/>
      <c r="G271">
        <v>188</v>
      </c>
      <c r="H271">
        <v>128</v>
      </c>
      <c r="I271" s="2">
        <f t="shared" si="7"/>
        <v>12</v>
      </c>
      <c r="J271" t="s">
        <v>25</v>
      </c>
    </row>
    <row r="272" spans="1:11" customFormat="1" x14ac:dyDescent="0.2">
      <c r="A272">
        <v>2</v>
      </c>
      <c r="B272">
        <v>3</v>
      </c>
      <c r="C272" t="s">
        <v>6</v>
      </c>
      <c r="D272" t="s">
        <v>9</v>
      </c>
      <c r="E272" s="1">
        <v>43342</v>
      </c>
      <c r="F272" s="1"/>
      <c r="G272">
        <v>188</v>
      </c>
      <c r="H272">
        <v>113</v>
      </c>
      <c r="I272" s="2">
        <f t="shared" si="7"/>
        <v>15</v>
      </c>
      <c r="J272" t="s">
        <v>25</v>
      </c>
    </row>
    <row r="273" spans="1:10" customFormat="1" x14ac:dyDescent="0.2">
      <c r="A273">
        <v>2</v>
      </c>
      <c r="B273">
        <v>4</v>
      </c>
      <c r="C273" t="s">
        <v>6</v>
      </c>
      <c r="D273" t="s">
        <v>9</v>
      </c>
      <c r="E273" s="1">
        <v>43342</v>
      </c>
      <c r="F273" s="1"/>
      <c r="G273">
        <v>173</v>
      </c>
      <c r="H273">
        <v>100</v>
      </c>
      <c r="I273" s="2">
        <f t="shared" si="7"/>
        <v>14.6</v>
      </c>
      <c r="J273" t="s">
        <v>25</v>
      </c>
    </row>
    <row r="274" spans="1:10" customFormat="1" x14ac:dyDescent="0.2">
      <c r="A274">
        <v>2</v>
      </c>
      <c r="B274">
        <v>1</v>
      </c>
      <c r="C274" t="s">
        <v>6</v>
      </c>
      <c r="D274" t="s">
        <v>8</v>
      </c>
      <c r="E274" s="1">
        <v>43342</v>
      </c>
      <c r="F274" s="1"/>
      <c r="G274">
        <v>238</v>
      </c>
      <c r="H274">
        <v>145</v>
      </c>
      <c r="I274" s="2">
        <f t="shared" si="7"/>
        <v>18.600000000000001</v>
      </c>
      <c r="J274" t="s">
        <v>25</v>
      </c>
    </row>
    <row r="275" spans="1:10" customFormat="1" x14ac:dyDescent="0.2">
      <c r="A275">
        <v>2</v>
      </c>
      <c r="B275">
        <v>2</v>
      </c>
      <c r="C275" t="s">
        <v>6</v>
      </c>
      <c r="D275" t="s">
        <v>8</v>
      </c>
      <c r="E275" s="1">
        <v>43342</v>
      </c>
      <c r="F275" s="1"/>
      <c r="G275">
        <v>217</v>
      </c>
      <c r="H275">
        <v>130</v>
      </c>
      <c r="I275" s="2">
        <f t="shared" si="7"/>
        <v>17.399999999999999</v>
      </c>
      <c r="J275" t="s">
        <v>25</v>
      </c>
    </row>
    <row r="276" spans="1:10" customFormat="1" x14ac:dyDescent="0.2">
      <c r="A276">
        <v>2</v>
      </c>
      <c r="B276">
        <v>3</v>
      </c>
      <c r="C276" t="s">
        <v>6</v>
      </c>
      <c r="D276" t="s">
        <v>8</v>
      </c>
      <c r="E276" s="1">
        <v>43342</v>
      </c>
      <c r="F276" s="1"/>
      <c r="G276">
        <v>226</v>
      </c>
      <c r="H276">
        <v>124</v>
      </c>
      <c r="I276" s="2">
        <f t="shared" si="7"/>
        <v>20.399999999999999</v>
      </c>
      <c r="J276" t="s">
        <v>25</v>
      </c>
    </row>
    <row r="277" spans="1:10" customFormat="1" x14ac:dyDescent="0.2">
      <c r="A277">
        <v>3</v>
      </c>
      <c r="B277">
        <v>1</v>
      </c>
      <c r="C277" t="s">
        <v>6</v>
      </c>
      <c r="D277" t="s">
        <v>9</v>
      </c>
      <c r="E277" s="1">
        <v>43342</v>
      </c>
      <c r="F277" s="1"/>
      <c r="G277">
        <v>182</v>
      </c>
      <c r="H277">
        <v>106</v>
      </c>
      <c r="I277" s="2">
        <f t="shared" si="7"/>
        <v>15.2</v>
      </c>
      <c r="J277" t="s">
        <v>25</v>
      </c>
    </row>
    <row r="278" spans="1:10" customFormat="1" x14ac:dyDescent="0.2">
      <c r="A278">
        <v>3</v>
      </c>
      <c r="B278">
        <v>2</v>
      </c>
      <c r="C278" t="s">
        <v>6</v>
      </c>
      <c r="D278" t="s">
        <v>9</v>
      </c>
      <c r="E278" s="1">
        <v>43342</v>
      </c>
      <c r="F278" s="1"/>
      <c r="G278">
        <v>171</v>
      </c>
      <c r="H278">
        <v>90</v>
      </c>
      <c r="I278" s="2">
        <f t="shared" si="7"/>
        <v>16.2</v>
      </c>
      <c r="J278" t="s">
        <v>25</v>
      </c>
    </row>
    <row r="279" spans="1:10" customFormat="1" x14ac:dyDescent="0.2">
      <c r="A279">
        <v>3</v>
      </c>
      <c r="B279">
        <v>3</v>
      </c>
      <c r="C279" t="s">
        <v>6</v>
      </c>
      <c r="D279" t="s">
        <v>9</v>
      </c>
      <c r="E279" s="1">
        <v>43342</v>
      </c>
      <c r="F279" s="1"/>
      <c r="G279">
        <v>185</v>
      </c>
      <c r="H279">
        <v>107</v>
      </c>
      <c r="I279" s="2">
        <f t="shared" si="7"/>
        <v>15.6</v>
      </c>
      <c r="J279" t="s">
        <v>25</v>
      </c>
    </row>
    <row r="280" spans="1:10" customFormat="1" x14ac:dyDescent="0.2">
      <c r="A280">
        <v>3</v>
      </c>
      <c r="B280">
        <v>4</v>
      </c>
      <c r="C280" t="s">
        <v>6</v>
      </c>
      <c r="D280" t="s">
        <v>9</v>
      </c>
      <c r="E280" s="1">
        <v>43342</v>
      </c>
      <c r="F280" s="1"/>
      <c r="G280">
        <v>204</v>
      </c>
      <c r="H280">
        <v>123</v>
      </c>
      <c r="I280" s="2">
        <f t="shared" si="7"/>
        <v>16.2</v>
      </c>
      <c r="J280" t="s">
        <v>25</v>
      </c>
    </row>
    <row r="281" spans="1:10" customFormat="1" x14ac:dyDescent="0.2">
      <c r="A281">
        <v>3</v>
      </c>
      <c r="B281">
        <v>1</v>
      </c>
      <c r="C281" t="s">
        <v>6</v>
      </c>
      <c r="D281" t="s">
        <v>8</v>
      </c>
      <c r="E281" s="1">
        <v>43342</v>
      </c>
      <c r="F281" s="1"/>
      <c r="G281">
        <v>229</v>
      </c>
      <c r="H281">
        <v>141</v>
      </c>
      <c r="I281" s="2">
        <f t="shared" si="7"/>
        <v>17.600000000000001</v>
      </c>
      <c r="J281" t="s">
        <v>25</v>
      </c>
    </row>
    <row r="282" spans="1:10" customFormat="1" x14ac:dyDescent="0.2">
      <c r="A282">
        <v>3</v>
      </c>
      <c r="B282">
        <v>2</v>
      </c>
      <c r="C282" t="s">
        <v>6</v>
      </c>
      <c r="D282" t="s">
        <v>8</v>
      </c>
      <c r="E282" s="1">
        <v>43342</v>
      </c>
      <c r="F282" s="1"/>
      <c r="G282">
        <v>231</v>
      </c>
      <c r="H282">
        <v>142</v>
      </c>
      <c r="I282" s="2">
        <f t="shared" si="7"/>
        <v>17.8</v>
      </c>
      <c r="J282" t="s">
        <v>25</v>
      </c>
    </row>
    <row r="283" spans="1:10" customFormat="1" x14ac:dyDescent="0.2">
      <c r="A283">
        <v>3</v>
      </c>
      <c r="B283">
        <v>3</v>
      </c>
      <c r="C283" t="s">
        <v>6</v>
      </c>
      <c r="D283" t="s">
        <v>8</v>
      </c>
      <c r="E283" s="1">
        <v>43342</v>
      </c>
      <c r="F283" s="1"/>
      <c r="G283">
        <v>230</v>
      </c>
      <c r="H283">
        <v>139</v>
      </c>
      <c r="I283" s="2">
        <f t="shared" si="7"/>
        <v>18.2</v>
      </c>
      <c r="J283" t="s">
        <v>25</v>
      </c>
    </row>
    <row r="284" spans="1:10" customFormat="1" x14ac:dyDescent="0.2">
      <c r="A284">
        <v>1</v>
      </c>
      <c r="B284">
        <v>1</v>
      </c>
      <c r="C284" t="s">
        <v>19</v>
      </c>
      <c r="D284" t="s">
        <v>9</v>
      </c>
      <c r="E284" s="1">
        <v>43343</v>
      </c>
      <c r="G284">
        <f>82.91+73.76</f>
        <v>156.67000000000002</v>
      </c>
      <c r="H284" s="2">
        <f>71.78+32.7</f>
        <v>104.48</v>
      </c>
      <c r="I284">
        <f>(G284-H284)/3</f>
        <v>17.396666666666672</v>
      </c>
      <c r="J284" t="s">
        <v>25</v>
      </c>
    </row>
    <row r="285" spans="1:10" customFormat="1" x14ac:dyDescent="0.2">
      <c r="A285">
        <v>1</v>
      </c>
      <c r="B285">
        <v>2</v>
      </c>
      <c r="C285" t="s">
        <v>19</v>
      </c>
      <c r="D285" t="s">
        <v>9</v>
      </c>
      <c r="E285" s="1">
        <v>43343</v>
      </c>
      <c r="G285">
        <f>79.54+87.75</f>
        <v>167.29000000000002</v>
      </c>
      <c r="H285">
        <f>83.66+28.86</f>
        <v>112.52</v>
      </c>
      <c r="I285">
        <f t="shared" ref="I285" si="8">(G285-H285)/3</f>
        <v>18.256666666666675</v>
      </c>
      <c r="J285" t="s">
        <v>25</v>
      </c>
    </row>
    <row r="286" spans="1:10" customFormat="1" x14ac:dyDescent="0.2">
      <c r="A286">
        <v>1</v>
      </c>
      <c r="B286">
        <v>3</v>
      </c>
      <c r="C286" t="s">
        <v>19</v>
      </c>
      <c r="D286" t="s">
        <v>9</v>
      </c>
      <c r="E286" s="1">
        <v>43343</v>
      </c>
      <c r="G286">
        <f>60.4+77.74</f>
        <v>138.13999999999999</v>
      </c>
      <c r="H286">
        <v>61.51</v>
      </c>
      <c r="I286">
        <f>(G286-H286)/4</f>
        <v>19.157499999999999</v>
      </c>
      <c r="J286" t="s">
        <v>25</v>
      </c>
    </row>
    <row r="287" spans="1:10" customFormat="1" x14ac:dyDescent="0.2">
      <c r="A287">
        <v>1</v>
      </c>
      <c r="B287">
        <v>4</v>
      </c>
      <c r="C287" t="s">
        <v>19</v>
      </c>
      <c r="D287" t="s">
        <v>9</v>
      </c>
      <c r="E287" s="1">
        <v>43343</v>
      </c>
      <c r="G287">
        <f>63.3+93.26</f>
        <v>156.56</v>
      </c>
      <c r="H287">
        <f>71.23+47.85</f>
        <v>119.08000000000001</v>
      </c>
      <c r="I287">
        <f>(G287-H287)/4</f>
        <v>9.3699999999999974</v>
      </c>
      <c r="J287" t="s">
        <v>25</v>
      </c>
    </row>
    <row r="288" spans="1:10" customFormat="1" x14ac:dyDescent="0.2">
      <c r="A288">
        <v>1</v>
      </c>
      <c r="B288">
        <v>1</v>
      </c>
      <c r="C288" t="s">
        <v>19</v>
      </c>
      <c r="D288" t="s">
        <v>8</v>
      </c>
      <c r="E288" s="1">
        <v>43343</v>
      </c>
      <c r="G288">
        <f>91+92.63</f>
        <v>183.63</v>
      </c>
      <c r="H288">
        <v>78.989999999999995</v>
      </c>
      <c r="I288">
        <f>(G288-H288)/5</f>
        <v>20.928000000000001</v>
      </c>
      <c r="J288" t="s">
        <v>25</v>
      </c>
    </row>
    <row r="289" spans="1:10" customFormat="1" x14ac:dyDescent="0.2">
      <c r="A289">
        <v>2</v>
      </c>
      <c r="B289">
        <v>1</v>
      </c>
      <c r="C289" t="s">
        <v>19</v>
      </c>
      <c r="D289" t="s">
        <v>9</v>
      </c>
      <c r="E289" s="1">
        <v>43343</v>
      </c>
      <c r="G289">
        <f>64.62+74.56</f>
        <v>139.18</v>
      </c>
      <c r="H289">
        <v>58.77</v>
      </c>
      <c r="I289" s="2">
        <f t="shared" si="7"/>
        <v>16.082000000000001</v>
      </c>
      <c r="J289" t="s">
        <v>25</v>
      </c>
    </row>
    <row r="290" spans="1:10" customFormat="1" x14ac:dyDescent="0.2">
      <c r="A290">
        <v>2</v>
      </c>
      <c r="B290">
        <v>2</v>
      </c>
      <c r="C290" t="s">
        <v>19</v>
      </c>
      <c r="D290" t="s">
        <v>9</v>
      </c>
      <c r="E290" s="1">
        <v>43343</v>
      </c>
      <c r="G290">
        <f>79.08+87.73</f>
        <v>166.81</v>
      </c>
      <c r="H290">
        <v>93.16</v>
      </c>
      <c r="I290" s="2">
        <f t="shared" si="7"/>
        <v>14.73</v>
      </c>
      <c r="J290" t="s">
        <v>25</v>
      </c>
    </row>
    <row r="291" spans="1:10" customFormat="1" x14ac:dyDescent="0.2">
      <c r="A291">
        <v>2</v>
      </c>
      <c r="B291">
        <v>3</v>
      </c>
      <c r="C291" t="s">
        <v>19</v>
      </c>
      <c r="D291" t="s">
        <v>9</v>
      </c>
      <c r="E291" s="1">
        <v>43343</v>
      </c>
      <c r="G291">
        <f>76.7+95.75</f>
        <v>172.45</v>
      </c>
      <c r="H291">
        <f>70.87+28.57</f>
        <v>99.44</v>
      </c>
      <c r="I291" s="2">
        <f t="shared" si="7"/>
        <v>14.601999999999999</v>
      </c>
      <c r="J291" t="s">
        <v>25</v>
      </c>
    </row>
    <row r="292" spans="1:10" customFormat="1" x14ac:dyDescent="0.2">
      <c r="A292">
        <v>2</v>
      </c>
      <c r="B292">
        <v>4</v>
      </c>
      <c r="C292" t="s">
        <v>19</v>
      </c>
      <c r="D292" t="s">
        <v>9</v>
      </c>
      <c r="E292" s="1">
        <v>43343</v>
      </c>
      <c r="G292">
        <f>63.54+94.45</f>
        <v>157.99</v>
      </c>
      <c r="H292">
        <v>80.92</v>
      </c>
      <c r="I292" s="2">
        <f t="shared" si="7"/>
        <v>15.414000000000001</v>
      </c>
      <c r="J292" t="s">
        <v>25</v>
      </c>
    </row>
    <row r="293" spans="1:10" customFormat="1" x14ac:dyDescent="0.2">
      <c r="A293">
        <v>2</v>
      </c>
      <c r="B293">
        <v>1</v>
      </c>
      <c r="C293" t="s">
        <v>19</v>
      </c>
      <c r="D293" t="s">
        <v>8</v>
      </c>
      <c r="E293" s="1">
        <v>43343</v>
      </c>
      <c r="G293">
        <f>79.58+93.72</f>
        <v>173.3</v>
      </c>
      <c r="H293">
        <v>90.31</v>
      </c>
      <c r="I293" s="2">
        <f t="shared" si="7"/>
        <v>16.598000000000003</v>
      </c>
      <c r="J293" t="s">
        <v>25</v>
      </c>
    </row>
    <row r="294" spans="1:10" customFormat="1" x14ac:dyDescent="0.2">
      <c r="A294">
        <v>2</v>
      </c>
      <c r="B294">
        <v>2</v>
      </c>
      <c r="C294" t="s">
        <v>19</v>
      </c>
      <c r="D294" t="s">
        <v>8</v>
      </c>
      <c r="E294" s="1">
        <v>43343</v>
      </c>
      <c r="G294">
        <f>91.91+91</f>
        <v>182.91</v>
      </c>
      <c r="H294">
        <v>61.36</v>
      </c>
      <c r="I294" s="2">
        <f t="shared" si="7"/>
        <v>24.31</v>
      </c>
      <c r="J294" t="s">
        <v>25</v>
      </c>
    </row>
    <row r="295" spans="1:10" customFormat="1" x14ac:dyDescent="0.2">
      <c r="A295">
        <v>3</v>
      </c>
      <c r="B295">
        <v>1</v>
      </c>
      <c r="C295" t="s">
        <v>19</v>
      </c>
      <c r="D295" t="s">
        <v>9</v>
      </c>
      <c r="E295" s="1">
        <v>43343</v>
      </c>
      <c r="G295">
        <f>70.56+91.66</f>
        <v>162.22</v>
      </c>
      <c r="H295">
        <v>81.150000000000006</v>
      </c>
      <c r="I295" s="2">
        <f t="shared" si="7"/>
        <v>16.213999999999999</v>
      </c>
      <c r="J295" t="s">
        <v>25</v>
      </c>
    </row>
    <row r="296" spans="1:10" customFormat="1" x14ac:dyDescent="0.2">
      <c r="A296">
        <v>3</v>
      </c>
      <c r="B296">
        <v>2</v>
      </c>
      <c r="C296" t="s">
        <v>19</v>
      </c>
      <c r="D296" t="s">
        <v>9</v>
      </c>
      <c r="E296" s="1">
        <v>43343</v>
      </c>
      <c r="G296">
        <f>65.34+86.74</f>
        <v>152.07999999999998</v>
      </c>
      <c r="H296">
        <v>83.25</v>
      </c>
      <c r="I296" s="2">
        <f t="shared" si="7"/>
        <v>13.765999999999996</v>
      </c>
      <c r="J296" t="s">
        <v>25</v>
      </c>
    </row>
    <row r="297" spans="1:10" customFormat="1" x14ac:dyDescent="0.2">
      <c r="A297">
        <v>3</v>
      </c>
      <c r="B297">
        <v>3</v>
      </c>
      <c r="C297" t="s">
        <v>19</v>
      </c>
      <c r="D297" t="s">
        <v>9</v>
      </c>
      <c r="E297" s="1">
        <v>43343</v>
      </c>
      <c r="G297" s="2">
        <f>71.83+85.53</f>
        <v>157.36000000000001</v>
      </c>
      <c r="H297">
        <v>87.29</v>
      </c>
      <c r="I297" s="2">
        <f t="shared" si="7"/>
        <v>14.014000000000001</v>
      </c>
      <c r="J297" t="s">
        <v>25</v>
      </c>
    </row>
    <row r="298" spans="1:10" customFormat="1" x14ac:dyDescent="0.2">
      <c r="A298">
        <v>3</v>
      </c>
      <c r="B298">
        <v>4</v>
      </c>
      <c r="C298" t="s">
        <v>19</v>
      </c>
      <c r="D298" t="s">
        <v>9</v>
      </c>
      <c r="E298" s="1">
        <v>43343</v>
      </c>
      <c r="G298">
        <f>87.45+83.07</f>
        <v>170.51999999999998</v>
      </c>
      <c r="H298">
        <f>80.5+29.65</f>
        <v>110.15</v>
      </c>
      <c r="I298" s="2">
        <f t="shared" si="7"/>
        <v>12.073999999999995</v>
      </c>
      <c r="J298" t="s">
        <v>25</v>
      </c>
    </row>
    <row r="299" spans="1:10" customFormat="1" x14ac:dyDescent="0.2">
      <c r="A299">
        <v>3</v>
      </c>
      <c r="B299">
        <v>1</v>
      </c>
      <c r="C299" t="s">
        <v>19</v>
      </c>
      <c r="D299" t="s">
        <v>8</v>
      </c>
      <c r="E299" s="1">
        <v>43343</v>
      </c>
      <c r="G299">
        <f>90.13+91.74</f>
        <v>181.87</v>
      </c>
      <c r="H299">
        <v>85.2</v>
      </c>
      <c r="I299" s="2">
        <f t="shared" si="7"/>
        <v>19.334</v>
      </c>
      <c r="J299" t="s">
        <v>25</v>
      </c>
    </row>
    <row r="300" spans="1:10" customFormat="1" x14ac:dyDescent="0.2">
      <c r="A300">
        <v>3</v>
      </c>
      <c r="B300">
        <v>2</v>
      </c>
      <c r="C300" t="s">
        <v>19</v>
      </c>
      <c r="D300" t="s">
        <v>8</v>
      </c>
      <c r="E300" s="1">
        <v>43343</v>
      </c>
      <c r="G300">
        <f>95.84+85.92</f>
        <v>181.76</v>
      </c>
      <c r="H300">
        <v>72.8</v>
      </c>
      <c r="I300" s="2">
        <f t="shared" si="7"/>
        <v>21.791999999999998</v>
      </c>
      <c r="J300" t="s">
        <v>25</v>
      </c>
    </row>
    <row r="301" spans="1:10" customFormat="1" x14ac:dyDescent="0.2">
      <c r="A301">
        <v>1</v>
      </c>
      <c r="B301">
        <v>1</v>
      </c>
      <c r="C301" t="s">
        <v>6</v>
      </c>
      <c r="D301" t="s">
        <v>9</v>
      </c>
      <c r="E301" s="1">
        <v>43349</v>
      </c>
      <c r="F301" s="1"/>
      <c r="G301" s="2">
        <v>154</v>
      </c>
      <c r="H301" s="2">
        <v>107</v>
      </c>
      <c r="I301">
        <f>(G301-H301)/4</f>
        <v>11.75</v>
      </c>
      <c r="J301" t="s">
        <v>25</v>
      </c>
    </row>
    <row r="302" spans="1:10" customFormat="1" x14ac:dyDescent="0.2">
      <c r="A302">
        <v>1</v>
      </c>
      <c r="B302">
        <v>2</v>
      </c>
      <c r="C302" t="s">
        <v>6</v>
      </c>
      <c r="D302" t="s">
        <v>9</v>
      </c>
      <c r="E302" s="1">
        <v>43349</v>
      </c>
      <c r="F302" s="1"/>
      <c r="G302" s="2">
        <v>188</v>
      </c>
      <c r="H302" s="2">
        <v>141</v>
      </c>
      <c r="I302">
        <f>(G302-H302)/4</f>
        <v>11.75</v>
      </c>
      <c r="J302" t="s">
        <v>25</v>
      </c>
    </row>
    <row r="303" spans="1:10" customFormat="1" x14ac:dyDescent="0.2">
      <c r="A303">
        <v>1</v>
      </c>
      <c r="B303">
        <v>1</v>
      </c>
      <c r="C303" t="s">
        <v>6</v>
      </c>
      <c r="D303" t="s">
        <v>8</v>
      </c>
      <c r="E303" s="1">
        <v>43349</v>
      </c>
      <c r="F303" s="1"/>
      <c r="G303" s="2">
        <v>225</v>
      </c>
      <c r="H303" s="2">
        <v>186</v>
      </c>
      <c r="I303">
        <f>(G303-H303)/2</f>
        <v>19.5</v>
      </c>
      <c r="J303" t="s">
        <v>25</v>
      </c>
    </row>
    <row r="304" spans="1:10" customFormat="1" x14ac:dyDescent="0.2">
      <c r="A304">
        <v>1</v>
      </c>
      <c r="B304">
        <v>2</v>
      </c>
      <c r="C304" t="s">
        <v>6</v>
      </c>
      <c r="D304" t="s">
        <v>8</v>
      </c>
      <c r="E304" s="1">
        <v>43349</v>
      </c>
      <c r="F304" s="1"/>
      <c r="G304" s="2">
        <v>215</v>
      </c>
      <c r="H304" s="2">
        <v>154</v>
      </c>
      <c r="I304">
        <f>(G304-H304)/4</f>
        <v>15.25</v>
      </c>
      <c r="J304" t="s">
        <v>25</v>
      </c>
    </row>
    <row r="305" spans="1:10" customFormat="1" x14ac:dyDescent="0.2">
      <c r="A305">
        <v>2</v>
      </c>
      <c r="B305">
        <v>1</v>
      </c>
      <c r="C305" t="s">
        <v>6</v>
      </c>
      <c r="D305" t="s">
        <v>9</v>
      </c>
      <c r="E305" s="1">
        <v>43349</v>
      </c>
      <c r="F305" s="1"/>
      <c r="G305" s="2">
        <v>175</v>
      </c>
      <c r="H305" s="2">
        <v>107</v>
      </c>
      <c r="I305" s="2">
        <f t="shared" si="7"/>
        <v>13.6</v>
      </c>
      <c r="J305" t="s">
        <v>25</v>
      </c>
    </row>
    <row r="306" spans="1:10" customFormat="1" x14ac:dyDescent="0.2">
      <c r="A306">
        <v>2</v>
      </c>
      <c r="B306">
        <v>2</v>
      </c>
      <c r="C306" t="s">
        <v>6</v>
      </c>
      <c r="D306" t="s">
        <v>9</v>
      </c>
      <c r="E306" s="1">
        <v>43349</v>
      </c>
      <c r="F306" s="1"/>
      <c r="G306" s="2">
        <v>180</v>
      </c>
      <c r="H306" s="2">
        <v>132</v>
      </c>
      <c r="I306" s="2">
        <f t="shared" si="7"/>
        <v>9.6</v>
      </c>
      <c r="J306" t="s">
        <v>25</v>
      </c>
    </row>
    <row r="307" spans="1:10" customFormat="1" x14ac:dyDescent="0.2">
      <c r="A307">
        <v>2</v>
      </c>
      <c r="B307">
        <v>3</v>
      </c>
      <c r="C307" t="s">
        <v>6</v>
      </c>
      <c r="D307" t="s">
        <v>9</v>
      </c>
      <c r="E307" s="1">
        <v>43349</v>
      </c>
      <c r="F307" s="1"/>
      <c r="G307" s="2">
        <v>185</v>
      </c>
      <c r="H307" s="2">
        <v>122</v>
      </c>
      <c r="I307" s="2">
        <f t="shared" si="7"/>
        <v>12.6</v>
      </c>
      <c r="J307" t="s">
        <v>25</v>
      </c>
    </row>
    <row r="308" spans="1:10" customFormat="1" x14ac:dyDescent="0.2">
      <c r="A308">
        <v>2</v>
      </c>
      <c r="B308">
        <v>4</v>
      </c>
      <c r="C308" t="s">
        <v>6</v>
      </c>
      <c r="D308" t="s">
        <v>9</v>
      </c>
      <c r="E308" s="1">
        <v>43349</v>
      </c>
      <c r="F308" s="1"/>
      <c r="G308" s="2">
        <v>185</v>
      </c>
      <c r="H308" s="2">
        <v>125</v>
      </c>
      <c r="I308" s="2">
        <f t="shared" si="7"/>
        <v>12</v>
      </c>
      <c r="J308" t="s">
        <v>25</v>
      </c>
    </row>
    <row r="309" spans="1:10" customFormat="1" x14ac:dyDescent="0.2">
      <c r="A309">
        <v>2</v>
      </c>
      <c r="B309">
        <v>1</v>
      </c>
      <c r="C309" t="s">
        <v>6</v>
      </c>
      <c r="D309" t="s">
        <v>8</v>
      </c>
      <c r="E309" s="1">
        <v>43349</v>
      </c>
      <c r="F309" s="1"/>
      <c r="G309" s="2">
        <v>225</v>
      </c>
      <c r="H309" s="2">
        <v>158</v>
      </c>
      <c r="I309" s="2">
        <f t="shared" si="7"/>
        <v>13.4</v>
      </c>
      <c r="J309" t="s">
        <v>25</v>
      </c>
    </row>
    <row r="310" spans="1:10" customFormat="1" x14ac:dyDescent="0.2">
      <c r="A310">
        <v>2</v>
      </c>
      <c r="B310">
        <v>2</v>
      </c>
      <c r="C310" t="s">
        <v>6</v>
      </c>
      <c r="D310" t="s">
        <v>8</v>
      </c>
      <c r="E310" s="1">
        <v>43349</v>
      </c>
      <c r="F310" s="1"/>
      <c r="G310" s="2">
        <v>235</v>
      </c>
      <c r="H310" s="2">
        <v>171</v>
      </c>
      <c r="I310" s="2">
        <f t="shared" si="7"/>
        <v>12.8</v>
      </c>
      <c r="J310" t="s">
        <v>25</v>
      </c>
    </row>
    <row r="311" spans="1:10" customFormat="1" x14ac:dyDescent="0.2">
      <c r="A311">
        <v>2</v>
      </c>
      <c r="B311">
        <v>3</v>
      </c>
      <c r="C311" t="s">
        <v>6</v>
      </c>
      <c r="D311" t="s">
        <v>8</v>
      </c>
      <c r="E311" s="1">
        <v>43349</v>
      </c>
      <c r="F311" s="1"/>
      <c r="G311" s="2">
        <v>215</v>
      </c>
      <c r="H311" s="2">
        <v>128</v>
      </c>
      <c r="I311" s="2">
        <f t="shared" si="7"/>
        <v>17.399999999999999</v>
      </c>
      <c r="J311" t="s">
        <v>25</v>
      </c>
    </row>
    <row r="312" spans="1:10" customFormat="1" x14ac:dyDescent="0.2">
      <c r="A312">
        <v>3</v>
      </c>
      <c r="B312">
        <v>1</v>
      </c>
      <c r="C312" t="s">
        <v>6</v>
      </c>
      <c r="D312" t="s">
        <v>9</v>
      </c>
      <c r="E312" s="1">
        <v>43349</v>
      </c>
      <c r="F312" s="1"/>
      <c r="G312" s="2">
        <v>191</v>
      </c>
      <c r="H312" s="2">
        <v>132</v>
      </c>
      <c r="I312" s="2">
        <f t="shared" si="7"/>
        <v>11.8</v>
      </c>
      <c r="J312" t="s">
        <v>25</v>
      </c>
    </row>
    <row r="313" spans="1:10" customFormat="1" x14ac:dyDescent="0.2">
      <c r="A313">
        <v>3</v>
      </c>
      <c r="B313">
        <v>2</v>
      </c>
      <c r="C313" t="s">
        <v>6</v>
      </c>
      <c r="D313" t="s">
        <v>9</v>
      </c>
      <c r="E313" s="1">
        <v>43349</v>
      </c>
      <c r="F313" s="1"/>
      <c r="G313" s="2">
        <v>186</v>
      </c>
      <c r="H313" s="2">
        <v>120</v>
      </c>
      <c r="I313" s="2">
        <f>(G313-H313)/5</f>
        <v>13.2</v>
      </c>
      <c r="J313" t="s">
        <v>25</v>
      </c>
    </row>
    <row r="314" spans="1:10" customFormat="1" x14ac:dyDescent="0.2">
      <c r="A314">
        <v>3</v>
      </c>
      <c r="B314">
        <v>3</v>
      </c>
      <c r="C314" t="s">
        <v>6</v>
      </c>
      <c r="D314" t="s">
        <v>9</v>
      </c>
      <c r="E314" s="1">
        <v>43349</v>
      </c>
      <c r="F314" s="1"/>
      <c r="G314" s="2">
        <v>180</v>
      </c>
      <c r="H314" s="2">
        <v>118</v>
      </c>
      <c r="I314" s="2">
        <f t="shared" si="7"/>
        <v>12.4</v>
      </c>
      <c r="J314" t="s">
        <v>25</v>
      </c>
    </row>
    <row r="315" spans="1:10" customFormat="1" x14ac:dyDescent="0.2">
      <c r="A315">
        <v>3</v>
      </c>
      <c r="B315">
        <v>4</v>
      </c>
      <c r="C315" t="s">
        <v>6</v>
      </c>
      <c r="D315" t="s">
        <v>9</v>
      </c>
      <c r="E315" s="1">
        <v>43349</v>
      </c>
      <c r="F315" s="1"/>
      <c r="G315" s="2">
        <v>189</v>
      </c>
      <c r="H315" s="2">
        <v>125</v>
      </c>
      <c r="I315" s="2">
        <f>(G315-H315)/5</f>
        <v>12.8</v>
      </c>
      <c r="J315" t="s">
        <v>25</v>
      </c>
    </row>
    <row r="316" spans="1:10" customFormat="1" x14ac:dyDescent="0.2">
      <c r="A316">
        <v>3</v>
      </c>
      <c r="B316">
        <v>1</v>
      </c>
      <c r="C316" t="s">
        <v>6</v>
      </c>
      <c r="D316" t="s">
        <v>8</v>
      </c>
      <c r="E316" s="1">
        <v>43349</v>
      </c>
      <c r="F316" s="1"/>
      <c r="G316" s="2">
        <v>237</v>
      </c>
      <c r="H316" s="2">
        <v>161</v>
      </c>
      <c r="I316" s="2">
        <f>(G316-H316)/5</f>
        <v>15.2</v>
      </c>
      <c r="J316" t="s">
        <v>25</v>
      </c>
    </row>
    <row r="317" spans="1:10" customFormat="1" x14ac:dyDescent="0.2">
      <c r="A317">
        <v>3</v>
      </c>
      <c r="B317">
        <v>2</v>
      </c>
      <c r="C317" t="s">
        <v>6</v>
      </c>
      <c r="D317" t="s">
        <v>8</v>
      </c>
      <c r="E317" s="1">
        <v>43349</v>
      </c>
      <c r="F317" s="1"/>
      <c r="G317" s="2">
        <v>222</v>
      </c>
      <c r="H317" s="2">
        <v>140</v>
      </c>
      <c r="I317" s="2">
        <f>(G317-H317)/5</f>
        <v>16.399999999999999</v>
      </c>
      <c r="J317" t="s">
        <v>25</v>
      </c>
    </row>
    <row r="318" spans="1:10" customFormat="1" x14ac:dyDescent="0.2">
      <c r="A318">
        <v>3</v>
      </c>
      <c r="B318">
        <v>3</v>
      </c>
      <c r="C318" t="s">
        <v>6</v>
      </c>
      <c r="D318" t="s">
        <v>8</v>
      </c>
      <c r="E318" s="1">
        <v>43349</v>
      </c>
      <c r="F318" s="1"/>
      <c r="G318" s="2">
        <v>241</v>
      </c>
      <c r="H318" s="2">
        <v>158</v>
      </c>
      <c r="I318" s="2">
        <f>(G318-H318)/5</f>
        <v>16.600000000000001</v>
      </c>
      <c r="J318" t="s">
        <v>25</v>
      </c>
    </row>
    <row r="319" spans="1:10" customFormat="1" x14ac:dyDescent="0.2">
      <c r="A319">
        <v>1</v>
      </c>
      <c r="B319">
        <v>1</v>
      </c>
      <c r="C319" t="s">
        <v>19</v>
      </c>
      <c r="D319" t="s">
        <v>9</v>
      </c>
      <c r="E319" s="1">
        <v>43350</v>
      </c>
      <c r="G319" s="2">
        <v>93.13</v>
      </c>
      <c r="H319" s="2">
        <v>51.43</v>
      </c>
      <c r="I319">
        <f>(G319-H319)/3</f>
        <v>13.899999999999999</v>
      </c>
      <c r="J319" t="s">
        <v>25</v>
      </c>
    </row>
    <row r="320" spans="1:10" customFormat="1" x14ac:dyDescent="0.2">
      <c r="A320">
        <v>1</v>
      </c>
      <c r="B320">
        <v>2</v>
      </c>
      <c r="C320" t="s">
        <v>19</v>
      </c>
      <c r="D320" t="s">
        <v>9</v>
      </c>
      <c r="E320" s="1">
        <v>43350</v>
      </c>
      <c r="G320" s="2">
        <v>94.25</v>
      </c>
      <c r="H320" s="2">
        <v>51.51</v>
      </c>
      <c r="I320">
        <f t="shared" ref="I320" si="9">(G320-H320)/3</f>
        <v>14.246666666666668</v>
      </c>
      <c r="J320" t="s">
        <v>25</v>
      </c>
    </row>
    <row r="321" spans="1:10" customFormat="1" x14ac:dyDescent="0.2">
      <c r="A321">
        <v>1</v>
      </c>
      <c r="B321">
        <v>3</v>
      </c>
      <c r="C321" t="s">
        <v>19</v>
      </c>
      <c r="D321" t="s">
        <v>9</v>
      </c>
      <c r="E321" s="1">
        <v>43350</v>
      </c>
      <c r="G321">
        <f>90.36+41.81</f>
        <v>132.17000000000002</v>
      </c>
      <c r="H321" s="2">
        <v>83.82</v>
      </c>
      <c r="I321">
        <f>(G321-H321)/4</f>
        <v>12.087500000000006</v>
      </c>
      <c r="J321" t="s">
        <v>25</v>
      </c>
    </row>
    <row r="322" spans="1:10" customFormat="1" x14ac:dyDescent="0.2">
      <c r="A322">
        <v>1</v>
      </c>
      <c r="B322">
        <v>4</v>
      </c>
      <c r="C322" t="s">
        <v>19</v>
      </c>
      <c r="D322" t="s">
        <v>9</v>
      </c>
      <c r="E322" s="1">
        <v>43350</v>
      </c>
      <c r="G322">
        <f>89.14+31.66</f>
        <v>120.8</v>
      </c>
      <c r="H322" s="2">
        <v>68.75</v>
      </c>
      <c r="I322">
        <f>(G322-H322)/4</f>
        <v>13.012499999999999</v>
      </c>
      <c r="J322" t="s">
        <v>25</v>
      </c>
    </row>
    <row r="323" spans="1:10" customFormat="1" x14ac:dyDescent="0.2">
      <c r="A323">
        <v>1</v>
      </c>
      <c r="B323">
        <v>1</v>
      </c>
      <c r="C323" t="s">
        <v>19</v>
      </c>
      <c r="D323" t="s">
        <v>8</v>
      </c>
      <c r="E323" s="1">
        <v>43350</v>
      </c>
      <c r="G323">
        <f>81.3+82.2</f>
        <v>163.5</v>
      </c>
      <c r="H323" s="2">
        <v>70.59</v>
      </c>
      <c r="I323">
        <f>(G323-H323)/5</f>
        <v>18.582000000000001</v>
      </c>
      <c r="J323" t="s">
        <v>25</v>
      </c>
    </row>
    <row r="324" spans="1:10" customFormat="1" x14ac:dyDescent="0.2">
      <c r="A324">
        <v>2</v>
      </c>
      <c r="B324">
        <v>1</v>
      </c>
      <c r="C324" t="s">
        <v>19</v>
      </c>
      <c r="D324" t="s">
        <v>9</v>
      </c>
      <c r="E324" s="1">
        <v>43350</v>
      </c>
      <c r="G324">
        <f>88.73+58.45</f>
        <v>147.18</v>
      </c>
      <c r="H324" s="2">
        <v>84.26</v>
      </c>
      <c r="I324" s="2">
        <f t="shared" si="7"/>
        <v>12.584</v>
      </c>
      <c r="J324" t="s">
        <v>25</v>
      </c>
    </row>
    <row r="325" spans="1:10" customFormat="1" x14ac:dyDescent="0.2">
      <c r="A325">
        <v>2</v>
      </c>
      <c r="B325">
        <v>2</v>
      </c>
      <c r="C325" t="s">
        <v>19</v>
      </c>
      <c r="D325" t="s">
        <v>9</v>
      </c>
      <c r="E325" s="1">
        <v>43350</v>
      </c>
      <c r="G325">
        <f>89.55+45.87</f>
        <v>135.41999999999999</v>
      </c>
      <c r="H325" s="2">
        <v>83.96</v>
      </c>
      <c r="I325" s="2">
        <f t="shared" si="7"/>
        <v>10.291999999999998</v>
      </c>
      <c r="J325" t="s">
        <v>25</v>
      </c>
    </row>
    <row r="326" spans="1:10" customFormat="1" x14ac:dyDescent="0.2">
      <c r="A326">
        <v>2</v>
      </c>
      <c r="B326">
        <v>3</v>
      </c>
      <c r="C326" t="s">
        <v>19</v>
      </c>
      <c r="D326" t="s">
        <v>9</v>
      </c>
      <c r="E326" s="1">
        <v>43350</v>
      </c>
      <c r="G326">
        <f>94.44+44.65</f>
        <v>139.09</v>
      </c>
      <c r="H326" s="2">
        <v>75.319999999999993</v>
      </c>
      <c r="I326" s="2">
        <f t="shared" si="7"/>
        <v>12.754000000000001</v>
      </c>
      <c r="J326" t="s">
        <v>25</v>
      </c>
    </row>
    <row r="327" spans="1:10" customFormat="1" x14ac:dyDescent="0.2">
      <c r="A327">
        <v>2</v>
      </c>
      <c r="B327">
        <v>4</v>
      </c>
      <c r="C327" t="s">
        <v>19</v>
      </c>
      <c r="D327" t="s">
        <v>9</v>
      </c>
      <c r="E327" s="1">
        <v>43350</v>
      </c>
      <c r="G327">
        <f>91.8+63.16</f>
        <v>154.95999999999998</v>
      </c>
      <c r="H327">
        <f>73.63+26.36</f>
        <v>99.99</v>
      </c>
      <c r="I327" s="2">
        <f t="shared" si="7"/>
        <v>10.993999999999996</v>
      </c>
      <c r="J327" t="s">
        <v>25</v>
      </c>
    </row>
    <row r="328" spans="1:10" customFormat="1" x14ac:dyDescent="0.2">
      <c r="A328">
        <v>2</v>
      </c>
      <c r="B328">
        <v>1</v>
      </c>
      <c r="C328" t="s">
        <v>19</v>
      </c>
      <c r="D328" t="s">
        <v>8</v>
      </c>
      <c r="E328" s="1">
        <v>43350</v>
      </c>
      <c r="G328">
        <f>92.32+62.53</f>
        <v>154.85</v>
      </c>
      <c r="H328">
        <v>44.47</v>
      </c>
      <c r="I328" s="2">
        <f t="shared" si="7"/>
        <v>22.076000000000001</v>
      </c>
      <c r="J328" t="s">
        <v>25</v>
      </c>
    </row>
    <row r="329" spans="1:10" customFormat="1" x14ac:dyDescent="0.2">
      <c r="A329">
        <v>2</v>
      </c>
      <c r="B329">
        <v>2</v>
      </c>
      <c r="C329" t="s">
        <v>19</v>
      </c>
      <c r="D329" t="s">
        <v>8</v>
      </c>
      <c r="E329" s="1">
        <v>43350</v>
      </c>
      <c r="G329">
        <f>86.16+83.91</f>
        <v>170.07</v>
      </c>
      <c r="H329">
        <v>69.62</v>
      </c>
      <c r="I329" s="2">
        <f t="shared" si="7"/>
        <v>20.089999999999996</v>
      </c>
      <c r="J329" t="s">
        <v>25</v>
      </c>
    </row>
    <row r="330" spans="1:10" customFormat="1" x14ac:dyDescent="0.2">
      <c r="A330">
        <v>3</v>
      </c>
      <c r="B330">
        <v>1</v>
      </c>
      <c r="C330" t="s">
        <v>19</v>
      </c>
      <c r="D330" t="s">
        <v>9</v>
      </c>
      <c r="E330" s="1">
        <v>43350</v>
      </c>
      <c r="G330">
        <f>88.22+55.69</f>
        <v>143.91</v>
      </c>
      <c r="H330">
        <v>83.17</v>
      </c>
      <c r="I330" s="2">
        <f t="shared" si="7"/>
        <v>12.148</v>
      </c>
      <c r="J330" t="s">
        <v>25</v>
      </c>
    </row>
    <row r="331" spans="1:10" customFormat="1" x14ac:dyDescent="0.2">
      <c r="A331">
        <v>3</v>
      </c>
      <c r="B331">
        <v>2</v>
      </c>
      <c r="C331" t="s">
        <v>19</v>
      </c>
      <c r="D331" t="s">
        <v>9</v>
      </c>
      <c r="E331" s="1">
        <v>43350</v>
      </c>
      <c r="G331">
        <f>72.18+60.88</f>
        <v>133.06</v>
      </c>
      <c r="H331">
        <v>73.760000000000005</v>
      </c>
      <c r="I331" s="2">
        <f t="shared" ref="I331:I335" si="10">(G331-H331)/5</f>
        <v>11.86</v>
      </c>
      <c r="J331" t="s">
        <v>25</v>
      </c>
    </row>
    <row r="332" spans="1:10" customFormat="1" x14ac:dyDescent="0.2">
      <c r="A332">
        <v>3</v>
      </c>
      <c r="B332">
        <v>3</v>
      </c>
      <c r="C332" t="s">
        <v>19</v>
      </c>
      <c r="D332" t="s">
        <v>9</v>
      </c>
      <c r="E332" s="1">
        <v>43350</v>
      </c>
      <c r="G332">
        <f>90.61+43.96</f>
        <v>134.57</v>
      </c>
      <c r="H332">
        <v>73.31</v>
      </c>
      <c r="I332" s="2">
        <f t="shared" si="10"/>
        <v>12.251999999999999</v>
      </c>
      <c r="J332" t="s">
        <v>25</v>
      </c>
    </row>
    <row r="333" spans="1:10" customFormat="1" x14ac:dyDescent="0.2">
      <c r="A333">
        <v>3</v>
      </c>
      <c r="B333">
        <v>4</v>
      </c>
      <c r="C333" t="s">
        <v>19</v>
      </c>
      <c r="D333" t="s">
        <v>9</v>
      </c>
      <c r="E333" s="1">
        <v>43350</v>
      </c>
      <c r="G333">
        <f>78.56+89.65</f>
        <v>168.21</v>
      </c>
      <c r="H333">
        <f>85.73+21.55</f>
        <v>107.28</v>
      </c>
      <c r="I333" s="2">
        <f t="shared" si="10"/>
        <v>12.186000000000002</v>
      </c>
      <c r="J333" t="s">
        <v>25</v>
      </c>
    </row>
    <row r="334" spans="1:10" customFormat="1" x14ac:dyDescent="0.2">
      <c r="A334">
        <v>3</v>
      </c>
      <c r="B334">
        <v>1</v>
      </c>
      <c r="C334" t="s">
        <v>19</v>
      </c>
      <c r="D334" t="s">
        <v>8</v>
      </c>
      <c r="E334" s="1">
        <v>43350</v>
      </c>
      <c r="G334">
        <f>92.95+83.03</f>
        <v>175.98000000000002</v>
      </c>
      <c r="H334">
        <v>86.98</v>
      </c>
      <c r="I334" s="2">
        <f t="shared" si="10"/>
        <v>17.800000000000004</v>
      </c>
      <c r="J334" t="s">
        <v>25</v>
      </c>
    </row>
    <row r="335" spans="1:10" customFormat="1" x14ac:dyDescent="0.2">
      <c r="A335">
        <v>3</v>
      </c>
      <c r="B335">
        <v>2</v>
      </c>
      <c r="C335" t="s">
        <v>19</v>
      </c>
      <c r="D335" t="s">
        <v>8</v>
      </c>
      <c r="E335" s="1">
        <v>43350</v>
      </c>
      <c r="G335">
        <f>85.33+92.38</f>
        <v>177.70999999999998</v>
      </c>
      <c r="H335">
        <v>80.150000000000006</v>
      </c>
      <c r="I335" s="2">
        <f t="shared" si="10"/>
        <v>19.511999999999993</v>
      </c>
      <c r="J335" t="s">
        <v>25</v>
      </c>
    </row>
    <row r="336" spans="1:10" x14ac:dyDescent="0.2">
      <c r="A336">
        <v>1</v>
      </c>
      <c r="B336">
        <v>1</v>
      </c>
      <c r="C336" t="s">
        <v>6</v>
      </c>
      <c r="D336" t="s">
        <v>9</v>
      </c>
      <c r="E336" s="1">
        <v>43355</v>
      </c>
      <c r="F336" s="1"/>
      <c r="G336">
        <v>128</v>
      </c>
      <c r="H336">
        <v>56.3</v>
      </c>
      <c r="I336">
        <f>(G336-H336)/4</f>
        <v>17.925000000000001</v>
      </c>
      <c r="J336" t="s">
        <v>25</v>
      </c>
    </row>
    <row r="337" spans="1:13" x14ac:dyDescent="0.2">
      <c r="A337">
        <v>1</v>
      </c>
      <c r="B337">
        <v>2</v>
      </c>
      <c r="C337" t="s">
        <v>6</v>
      </c>
      <c r="D337" t="s">
        <v>9</v>
      </c>
      <c r="E337" s="1">
        <v>43355</v>
      </c>
      <c r="F337" s="1"/>
      <c r="G337">
        <v>120</v>
      </c>
      <c r="H337">
        <v>58.07</v>
      </c>
      <c r="I337">
        <f>(G337-H337)/4</f>
        <v>15.4825</v>
      </c>
      <c r="J337" t="s">
        <v>25</v>
      </c>
    </row>
    <row r="338" spans="1:13" x14ac:dyDescent="0.2">
      <c r="A338">
        <v>1</v>
      </c>
      <c r="B338">
        <v>1</v>
      </c>
      <c r="C338" t="s">
        <v>6</v>
      </c>
      <c r="D338" t="s">
        <v>8</v>
      </c>
      <c r="E338" s="1">
        <v>43355</v>
      </c>
      <c r="F338" s="1"/>
      <c r="G338">
        <v>130</v>
      </c>
      <c r="H338">
        <v>77.59</v>
      </c>
      <c r="I338">
        <f>(G338-H338)/2</f>
        <v>26.204999999999998</v>
      </c>
      <c r="J338" t="s">
        <v>25</v>
      </c>
    </row>
    <row r="339" spans="1:13" x14ac:dyDescent="0.2">
      <c r="A339">
        <v>1</v>
      </c>
      <c r="B339">
        <v>2</v>
      </c>
      <c r="C339" t="s">
        <v>6</v>
      </c>
      <c r="D339" t="s">
        <v>8</v>
      </c>
      <c r="E339" s="1">
        <v>43355</v>
      </c>
      <c r="F339" s="1"/>
      <c r="G339">
        <v>185</v>
      </c>
      <c r="H339">
        <v>95.95</v>
      </c>
      <c r="I339">
        <f>(G339-H339)/4</f>
        <v>22.262499999999999</v>
      </c>
      <c r="J339" t="s">
        <v>25</v>
      </c>
      <c r="M339"/>
    </row>
    <row r="340" spans="1:13" x14ac:dyDescent="0.2">
      <c r="A340">
        <v>2</v>
      </c>
      <c r="B340">
        <v>1</v>
      </c>
      <c r="C340" t="s">
        <v>6</v>
      </c>
      <c r="D340" t="s">
        <v>9</v>
      </c>
      <c r="E340" s="1">
        <v>43355</v>
      </c>
      <c r="F340" s="1"/>
      <c r="G340">
        <v>161</v>
      </c>
      <c r="H340" s="2">
        <v>80.61</v>
      </c>
      <c r="I340">
        <f t="shared" ref="I340:I345" si="11">(G340-M339)/5</f>
        <v>32.200000000000003</v>
      </c>
      <c r="J340" t="s">
        <v>25</v>
      </c>
      <c r="M340"/>
    </row>
    <row r="341" spans="1:13" x14ac:dyDescent="0.2">
      <c r="A341">
        <v>2</v>
      </c>
      <c r="B341">
        <v>2</v>
      </c>
      <c r="C341" t="s">
        <v>6</v>
      </c>
      <c r="D341" t="s">
        <v>9</v>
      </c>
      <c r="E341" s="1">
        <v>43355</v>
      </c>
      <c r="F341" s="1"/>
      <c r="G341">
        <v>158</v>
      </c>
      <c r="H341" s="2">
        <v>40.81</v>
      </c>
      <c r="I341">
        <f t="shared" si="11"/>
        <v>31.6</v>
      </c>
      <c r="J341" t="s">
        <v>25</v>
      </c>
      <c r="M341"/>
    </row>
    <row r="342" spans="1:13" x14ac:dyDescent="0.2">
      <c r="A342">
        <v>2</v>
      </c>
      <c r="B342">
        <v>3</v>
      </c>
      <c r="C342" t="s">
        <v>6</v>
      </c>
      <c r="D342" t="s">
        <v>9</v>
      </c>
      <c r="E342" s="1">
        <v>43355</v>
      </c>
      <c r="F342" s="1"/>
      <c r="G342">
        <v>156</v>
      </c>
      <c r="H342" s="2">
        <v>73.22</v>
      </c>
      <c r="I342">
        <f t="shared" si="11"/>
        <v>31.2</v>
      </c>
      <c r="J342" t="s">
        <v>25</v>
      </c>
      <c r="M342"/>
    </row>
    <row r="343" spans="1:13" x14ac:dyDescent="0.2">
      <c r="A343">
        <v>2</v>
      </c>
      <c r="B343">
        <v>4</v>
      </c>
      <c r="C343" t="s">
        <v>6</v>
      </c>
      <c r="D343" t="s">
        <v>9</v>
      </c>
      <c r="E343" s="1">
        <v>43355</v>
      </c>
      <c r="F343" s="1"/>
      <c r="G343">
        <v>161</v>
      </c>
      <c r="H343" s="2">
        <v>75.77</v>
      </c>
      <c r="I343">
        <f t="shared" si="11"/>
        <v>32.200000000000003</v>
      </c>
      <c r="J343" t="s">
        <v>25</v>
      </c>
      <c r="M343"/>
    </row>
    <row r="344" spans="1:13" x14ac:dyDescent="0.2">
      <c r="A344">
        <v>2</v>
      </c>
      <c r="B344">
        <v>1</v>
      </c>
      <c r="C344" t="s">
        <v>6</v>
      </c>
      <c r="D344" t="s">
        <v>8</v>
      </c>
      <c r="E344" s="1">
        <v>43355</v>
      </c>
      <c r="F344" s="1"/>
      <c r="G344">
        <v>223</v>
      </c>
      <c r="H344" s="2">
        <v>111.43</v>
      </c>
      <c r="I344">
        <f t="shared" si="11"/>
        <v>44.6</v>
      </c>
      <c r="J344" t="s">
        <v>25</v>
      </c>
      <c r="M344"/>
    </row>
    <row r="345" spans="1:13" x14ac:dyDescent="0.2">
      <c r="A345">
        <v>2</v>
      </c>
      <c r="B345">
        <v>2</v>
      </c>
      <c r="C345" t="s">
        <v>6</v>
      </c>
      <c r="D345" t="s">
        <v>8</v>
      </c>
      <c r="E345" s="1">
        <v>43355</v>
      </c>
      <c r="F345" s="1"/>
      <c r="G345">
        <v>236</v>
      </c>
      <c r="H345" s="2">
        <v>132.22</v>
      </c>
      <c r="I345">
        <f t="shared" si="11"/>
        <v>47.2</v>
      </c>
      <c r="J345" t="s">
        <v>25</v>
      </c>
    </row>
    <row r="346" spans="1:13" x14ac:dyDescent="0.2">
      <c r="A346">
        <v>2</v>
      </c>
      <c r="B346">
        <v>3</v>
      </c>
      <c r="C346" t="s">
        <v>6</v>
      </c>
      <c r="D346" t="s">
        <v>8</v>
      </c>
      <c r="E346" s="1">
        <v>43355</v>
      </c>
      <c r="F346" s="1"/>
      <c r="G346">
        <v>227</v>
      </c>
      <c r="H346" s="2">
        <v>106.18</v>
      </c>
      <c r="I346">
        <f t="shared" ref="I346:I353" si="12">(G346-H346)/5</f>
        <v>24.163999999999998</v>
      </c>
      <c r="J346" t="s">
        <v>25</v>
      </c>
    </row>
    <row r="347" spans="1:13" x14ac:dyDescent="0.2">
      <c r="A347">
        <v>3</v>
      </c>
      <c r="B347">
        <v>1</v>
      </c>
      <c r="C347" t="s">
        <v>6</v>
      </c>
      <c r="D347" t="s">
        <v>9</v>
      </c>
      <c r="E347" s="1">
        <v>43355</v>
      </c>
      <c r="F347" s="1"/>
      <c r="G347">
        <v>156</v>
      </c>
      <c r="H347" s="2">
        <v>68.52</v>
      </c>
      <c r="I347">
        <f t="shared" si="12"/>
        <v>17.496000000000002</v>
      </c>
      <c r="J347" t="s">
        <v>25</v>
      </c>
    </row>
    <row r="348" spans="1:13" x14ac:dyDescent="0.2">
      <c r="A348">
        <v>3</v>
      </c>
      <c r="B348">
        <v>2</v>
      </c>
      <c r="C348" t="s">
        <v>6</v>
      </c>
      <c r="D348" t="s">
        <v>9</v>
      </c>
      <c r="E348" s="1">
        <v>43355</v>
      </c>
      <c r="F348" s="1"/>
      <c r="G348">
        <v>157</v>
      </c>
      <c r="H348" s="2">
        <v>20.7</v>
      </c>
      <c r="I348">
        <f t="shared" si="12"/>
        <v>27.26</v>
      </c>
      <c r="J348" t="s">
        <v>25</v>
      </c>
    </row>
    <row r="349" spans="1:13" x14ac:dyDescent="0.2">
      <c r="A349">
        <v>3</v>
      </c>
      <c r="B349">
        <v>3</v>
      </c>
      <c r="C349" t="s">
        <v>6</v>
      </c>
      <c r="D349" t="s">
        <v>9</v>
      </c>
      <c r="E349" s="1">
        <v>43355</v>
      </c>
      <c r="F349" s="1"/>
      <c r="G349">
        <v>161</v>
      </c>
      <c r="H349" s="2">
        <v>74.63</v>
      </c>
      <c r="I349">
        <f t="shared" si="12"/>
        <v>17.274000000000001</v>
      </c>
      <c r="J349" t="s">
        <v>25</v>
      </c>
    </row>
    <row r="350" spans="1:13" x14ac:dyDescent="0.2">
      <c r="A350">
        <v>3</v>
      </c>
      <c r="B350">
        <v>4</v>
      </c>
      <c r="C350" t="s">
        <v>6</v>
      </c>
      <c r="D350" t="s">
        <v>9</v>
      </c>
      <c r="E350" s="1">
        <v>43355</v>
      </c>
      <c r="F350" s="1"/>
      <c r="G350">
        <v>154</v>
      </c>
      <c r="H350" s="2">
        <v>62.91</v>
      </c>
      <c r="I350">
        <f t="shared" si="12"/>
        <v>18.218</v>
      </c>
      <c r="J350" t="s">
        <v>25</v>
      </c>
    </row>
    <row r="351" spans="1:13" x14ac:dyDescent="0.2">
      <c r="A351">
        <v>3</v>
      </c>
      <c r="B351">
        <v>1</v>
      </c>
      <c r="C351" t="s">
        <v>6</v>
      </c>
      <c r="D351" t="s">
        <v>8</v>
      </c>
      <c r="E351" s="1">
        <v>43355</v>
      </c>
      <c r="F351" s="1"/>
      <c r="G351">
        <v>222</v>
      </c>
      <c r="H351" s="2">
        <v>118.01</v>
      </c>
      <c r="I351">
        <f t="shared" si="12"/>
        <v>20.797999999999998</v>
      </c>
      <c r="J351" t="s">
        <v>25</v>
      </c>
    </row>
    <row r="352" spans="1:13" x14ac:dyDescent="0.2">
      <c r="A352">
        <v>3</v>
      </c>
      <c r="B352">
        <v>2</v>
      </c>
      <c r="C352" t="s">
        <v>6</v>
      </c>
      <c r="D352" t="s">
        <v>8</v>
      </c>
      <c r="E352" s="1">
        <v>43355</v>
      </c>
      <c r="F352" s="1"/>
      <c r="G352">
        <v>217</v>
      </c>
      <c r="H352" s="2">
        <v>96.53</v>
      </c>
      <c r="I352">
        <f t="shared" si="12"/>
        <v>24.094000000000001</v>
      </c>
      <c r="J352" t="s">
        <v>25</v>
      </c>
    </row>
    <row r="353" spans="1:10" x14ac:dyDescent="0.2">
      <c r="A353">
        <v>3</v>
      </c>
      <c r="B353">
        <v>3</v>
      </c>
      <c r="C353" t="s">
        <v>6</v>
      </c>
      <c r="D353" t="s">
        <v>8</v>
      </c>
      <c r="E353" s="1">
        <v>43355</v>
      </c>
      <c r="F353" s="1"/>
      <c r="G353">
        <v>229</v>
      </c>
      <c r="H353" s="2">
        <v>118.12</v>
      </c>
      <c r="I353">
        <f t="shared" si="12"/>
        <v>22.175999999999998</v>
      </c>
      <c r="J353" t="s">
        <v>25</v>
      </c>
    </row>
    <row r="354" spans="1:10" x14ac:dyDescent="0.2">
      <c r="A354">
        <v>1</v>
      </c>
      <c r="B354">
        <v>1</v>
      </c>
      <c r="C354" t="s">
        <v>19</v>
      </c>
      <c r="D354" t="s">
        <v>9</v>
      </c>
      <c r="E354" s="1">
        <v>43356</v>
      </c>
      <c r="F354"/>
      <c r="G354">
        <f>93.78+42.42</f>
        <v>136.19999999999999</v>
      </c>
      <c r="H354" s="2">
        <v>68.72</v>
      </c>
      <c r="I354">
        <f>(G354-H354)/3</f>
        <v>22.493333333333329</v>
      </c>
      <c r="J354" t="s">
        <v>25</v>
      </c>
    </row>
    <row r="355" spans="1:10" x14ac:dyDescent="0.2">
      <c r="A355">
        <v>1</v>
      </c>
      <c r="B355">
        <v>2</v>
      </c>
      <c r="C355" t="s">
        <v>19</v>
      </c>
      <c r="D355" t="s">
        <v>9</v>
      </c>
      <c r="E355" s="1">
        <v>43356</v>
      </c>
      <c r="F355"/>
      <c r="G355">
        <f>88.5+33.58</f>
        <v>122.08</v>
      </c>
      <c r="H355" s="2">
        <v>62.84</v>
      </c>
      <c r="I355">
        <f t="shared" ref="I355" si="13">(G355-H355)/3</f>
        <v>19.746666666666666</v>
      </c>
      <c r="J355" t="s">
        <v>25</v>
      </c>
    </row>
    <row r="356" spans="1:10" x14ac:dyDescent="0.2">
      <c r="A356">
        <v>1</v>
      </c>
      <c r="B356">
        <v>3</v>
      </c>
      <c r="C356" t="s">
        <v>19</v>
      </c>
      <c r="D356" t="s">
        <v>9</v>
      </c>
      <c r="E356" s="1">
        <v>43356</v>
      </c>
      <c r="F356"/>
      <c r="G356">
        <f>88.38+53.33</f>
        <v>141.70999999999998</v>
      </c>
      <c r="H356" s="2">
        <v>56.98</v>
      </c>
      <c r="I356">
        <f>(G356-H356)/4</f>
        <v>21.182499999999997</v>
      </c>
      <c r="J356" t="s">
        <v>25</v>
      </c>
    </row>
    <row r="357" spans="1:10" x14ac:dyDescent="0.2">
      <c r="A357">
        <v>1</v>
      </c>
      <c r="B357">
        <v>4</v>
      </c>
      <c r="C357" t="s">
        <v>19</v>
      </c>
      <c r="D357" t="s">
        <v>9</v>
      </c>
      <c r="E357" s="1">
        <v>43356</v>
      </c>
      <c r="F357"/>
      <c r="G357">
        <f>85.8+38.85</f>
        <v>124.65</v>
      </c>
      <c r="H357" s="2">
        <v>38.840000000000003</v>
      </c>
      <c r="I357">
        <f>(G357-H357)/4</f>
        <v>21.452500000000001</v>
      </c>
      <c r="J357" t="s">
        <v>25</v>
      </c>
    </row>
    <row r="358" spans="1:10" x14ac:dyDescent="0.2">
      <c r="A358">
        <v>1</v>
      </c>
      <c r="B358">
        <v>1</v>
      </c>
      <c r="C358" t="s">
        <v>19</v>
      </c>
      <c r="D358" t="s">
        <v>8</v>
      </c>
      <c r="E358" s="1">
        <v>43356</v>
      </c>
      <c r="F358"/>
      <c r="G358">
        <f>93.94+71.74</f>
        <v>165.68</v>
      </c>
      <c r="H358" s="2">
        <v>48.14</v>
      </c>
      <c r="I358">
        <f t="shared" ref="I358:I364" si="14">(G358-H358)/5</f>
        <v>23.508000000000003</v>
      </c>
      <c r="J358" t="s">
        <v>25</v>
      </c>
    </row>
    <row r="359" spans="1:10" x14ac:dyDescent="0.2">
      <c r="A359">
        <v>2</v>
      </c>
      <c r="B359">
        <v>1</v>
      </c>
      <c r="C359" t="s">
        <v>19</v>
      </c>
      <c r="D359" t="s">
        <v>9</v>
      </c>
      <c r="E359" s="1">
        <v>43356</v>
      </c>
      <c r="F359"/>
      <c r="G359">
        <f>92.68+48.74</f>
        <v>141.42000000000002</v>
      </c>
      <c r="H359" s="2">
        <v>94.54</v>
      </c>
      <c r="I359">
        <f t="shared" si="14"/>
        <v>9.3760000000000012</v>
      </c>
      <c r="J359" t="s">
        <v>25</v>
      </c>
    </row>
    <row r="360" spans="1:10" x14ac:dyDescent="0.2">
      <c r="A360">
        <v>2</v>
      </c>
      <c r="B360">
        <v>2</v>
      </c>
      <c r="C360" t="s">
        <v>19</v>
      </c>
      <c r="D360" t="s">
        <v>9</v>
      </c>
      <c r="E360" s="1">
        <v>43356</v>
      </c>
      <c r="F360"/>
      <c r="G360">
        <f>92.87+55.12</f>
        <v>147.99</v>
      </c>
      <c r="H360" s="2">
        <v>106.74000000000001</v>
      </c>
      <c r="I360">
        <f t="shared" si="14"/>
        <v>8.25</v>
      </c>
      <c r="J360" t="s">
        <v>25</v>
      </c>
    </row>
    <row r="361" spans="1:10" x14ac:dyDescent="0.2">
      <c r="A361">
        <v>2</v>
      </c>
      <c r="B361">
        <v>3</v>
      </c>
      <c r="C361" t="s">
        <v>19</v>
      </c>
      <c r="D361" t="s">
        <v>9</v>
      </c>
      <c r="E361" s="1">
        <v>43356</v>
      </c>
      <c r="F361"/>
      <c r="G361">
        <f>95.23+47.24</f>
        <v>142.47</v>
      </c>
      <c r="H361" s="2">
        <v>96.24</v>
      </c>
      <c r="I361">
        <f t="shared" si="14"/>
        <v>9.2460000000000004</v>
      </c>
      <c r="J361" t="s">
        <v>25</v>
      </c>
    </row>
    <row r="362" spans="1:10" x14ac:dyDescent="0.2">
      <c r="A362">
        <v>2</v>
      </c>
      <c r="B362">
        <v>4</v>
      </c>
      <c r="C362" t="s">
        <v>19</v>
      </c>
      <c r="D362" t="s">
        <v>9</v>
      </c>
      <c r="E362" s="1">
        <v>43356</v>
      </c>
      <c r="F362"/>
      <c r="G362">
        <f>85.46+54.86</f>
        <v>140.32</v>
      </c>
      <c r="H362" s="2">
        <v>101.42</v>
      </c>
      <c r="I362">
        <f t="shared" si="14"/>
        <v>7.7799999999999985</v>
      </c>
      <c r="J362" t="s">
        <v>25</v>
      </c>
    </row>
    <row r="363" spans="1:10" x14ac:dyDescent="0.2">
      <c r="A363">
        <v>2</v>
      </c>
      <c r="B363">
        <v>1</v>
      </c>
      <c r="C363" t="s">
        <v>19</v>
      </c>
      <c r="D363" t="s">
        <v>8</v>
      </c>
      <c r="E363" s="1">
        <v>43356</v>
      </c>
      <c r="F363"/>
      <c r="G363">
        <f>80.63+71.78</f>
        <v>152.41</v>
      </c>
      <c r="H363" s="2">
        <v>96</v>
      </c>
      <c r="I363">
        <f t="shared" si="14"/>
        <v>11.282</v>
      </c>
      <c r="J363" t="s">
        <v>25</v>
      </c>
    </row>
    <row r="364" spans="1:10" x14ac:dyDescent="0.2">
      <c r="A364">
        <v>2</v>
      </c>
      <c r="B364">
        <v>2</v>
      </c>
      <c r="C364" t="s">
        <v>19</v>
      </c>
      <c r="D364" t="s">
        <v>8</v>
      </c>
      <c r="E364" s="1">
        <v>43356</v>
      </c>
      <c r="F364"/>
      <c r="G364">
        <f>88.42+86.75</f>
        <v>175.17000000000002</v>
      </c>
      <c r="H364" s="2">
        <v>97.45</v>
      </c>
      <c r="I364">
        <f t="shared" si="14"/>
        <v>15.544000000000002</v>
      </c>
      <c r="J364" t="s">
        <v>25</v>
      </c>
    </row>
    <row r="365" spans="1:10" x14ac:dyDescent="0.2">
      <c r="A365">
        <v>2</v>
      </c>
      <c r="B365">
        <v>1</v>
      </c>
      <c r="C365" t="s">
        <v>19</v>
      </c>
      <c r="D365" t="s">
        <v>9</v>
      </c>
      <c r="E365" s="1">
        <v>43360</v>
      </c>
      <c r="F365"/>
      <c r="G365" s="2">
        <v>94.54</v>
      </c>
      <c r="H365" s="2">
        <v>66.69</v>
      </c>
      <c r="I365">
        <f>(G365-H365)/3</f>
        <v>9.2833333333333368</v>
      </c>
      <c r="J365" t="s">
        <v>25</v>
      </c>
    </row>
    <row r="366" spans="1:10" x14ac:dyDescent="0.2">
      <c r="A366">
        <v>2</v>
      </c>
      <c r="B366">
        <v>2</v>
      </c>
      <c r="C366" t="s">
        <v>19</v>
      </c>
      <c r="D366" t="s">
        <v>9</v>
      </c>
      <c r="E366" s="1">
        <v>43360</v>
      </c>
      <c r="F366"/>
      <c r="G366" s="2">
        <v>106.74000000000001</v>
      </c>
      <c r="H366" s="2">
        <v>78.88</v>
      </c>
      <c r="I366">
        <f>(G366-H366)/3</f>
        <v>9.2866666666666706</v>
      </c>
      <c r="J366" t="s">
        <v>25</v>
      </c>
    </row>
    <row r="367" spans="1:10" x14ac:dyDescent="0.2">
      <c r="A367">
        <v>2</v>
      </c>
      <c r="B367">
        <v>3</v>
      </c>
      <c r="C367" t="s">
        <v>19</v>
      </c>
      <c r="D367" t="s">
        <v>9</v>
      </c>
      <c r="E367" s="1">
        <v>43360</v>
      </c>
      <c r="F367"/>
      <c r="G367" s="2">
        <v>96.24</v>
      </c>
      <c r="H367" s="2">
        <v>62.67</v>
      </c>
      <c r="I367">
        <f>(G367-H367)/3</f>
        <v>11.189999999999998</v>
      </c>
      <c r="J367" t="s">
        <v>25</v>
      </c>
    </row>
    <row r="368" spans="1:10" x14ac:dyDescent="0.2">
      <c r="A368">
        <v>2</v>
      </c>
      <c r="B368">
        <v>4</v>
      </c>
      <c r="C368" t="s">
        <v>19</v>
      </c>
      <c r="D368" t="s">
        <v>9</v>
      </c>
      <c r="E368" s="1">
        <v>43360</v>
      </c>
      <c r="F368"/>
      <c r="G368" s="2">
        <v>101.42</v>
      </c>
      <c r="H368" s="2">
        <v>69.88</v>
      </c>
      <c r="I368">
        <f>(G368-H368)/3</f>
        <v>10.513333333333335</v>
      </c>
      <c r="J368" t="s">
        <v>25</v>
      </c>
    </row>
    <row r="369" spans="1:10" x14ac:dyDescent="0.2">
      <c r="A369">
        <v>2</v>
      </c>
      <c r="B369">
        <v>1</v>
      </c>
      <c r="C369" t="s">
        <v>19</v>
      </c>
      <c r="D369" t="s">
        <v>8</v>
      </c>
      <c r="E369" s="1">
        <v>43360</v>
      </c>
      <c r="F369"/>
      <c r="G369" s="2">
        <v>96</v>
      </c>
      <c r="H369" s="2">
        <v>69.19</v>
      </c>
      <c r="I369">
        <f>(G369-H369)/2</f>
        <v>13.405000000000001</v>
      </c>
      <c r="J369" t="s">
        <v>25</v>
      </c>
    </row>
    <row r="370" spans="1:10" x14ac:dyDescent="0.2">
      <c r="A370">
        <v>2</v>
      </c>
      <c r="B370">
        <v>2</v>
      </c>
      <c r="C370" t="s">
        <v>19</v>
      </c>
      <c r="D370" t="s">
        <v>8</v>
      </c>
      <c r="E370" s="1">
        <v>43360</v>
      </c>
      <c r="F370"/>
      <c r="G370" s="2">
        <v>97.45</v>
      </c>
      <c r="H370" s="2">
        <v>46.74</v>
      </c>
      <c r="I370">
        <f>(G370-H370)/3</f>
        <v>16.903333333333332</v>
      </c>
      <c r="J370" t="s">
        <v>25</v>
      </c>
    </row>
    <row r="371" spans="1:10" x14ac:dyDescent="0.2">
      <c r="A371">
        <v>3</v>
      </c>
      <c r="B371">
        <v>1</v>
      </c>
      <c r="C371" t="s">
        <v>19</v>
      </c>
      <c r="D371" t="s">
        <v>9</v>
      </c>
      <c r="E371" s="1">
        <v>43356</v>
      </c>
      <c r="F371"/>
      <c r="G371">
        <f>85.98+86.88</f>
        <v>172.86</v>
      </c>
      <c r="H371" s="2">
        <v>28.16</v>
      </c>
      <c r="I371">
        <f t="shared" ref="I371:I376" si="15">(G371-H371)/5</f>
        <v>28.940000000000005</v>
      </c>
      <c r="J371" t="s">
        <v>25</v>
      </c>
    </row>
    <row r="372" spans="1:10" x14ac:dyDescent="0.2">
      <c r="A372">
        <v>3</v>
      </c>
      <c r="B372">
        <v>2</v>
      </c>
      <c r="C372" t="s">
        <v>19</v>
      </c>
      <c r="D372" t="s">
        <v>9</v>
      </c>
      <c r="E372" s="1">
        <v>43356</v>
      </c>
      <c r="F372"/>
      <c r="G372">
        <f>96.16+50.21</f>
        <v>146.37</v>
      </c>
      <c r="H372" s="2">
        <v>65.56</v>
      </c>
      <c r="I372">
        <f t="shared" si="15"/>
        <v>16.161999999999999</v>
      </c>
      <c r="J372" t="s">
        <v>25</v>
      </c>
    </row>
    <row r="373" spans="1:10" x14ac:dyDescent="0.2">
      <c r="A373">
        <v>3</v>
      </c>
      <c r="B373">
        <v>3</v>
      </c>
      <c r="C373" t="s">
        <v>19</v>
      </c>
      <c r="D373" t="s">
        <v>9</v>
      </c>
      <c r="E373" s="1">
        <v>43356</v>
      </c>
      <c r="F373"/>
      <c r="G373">
        <f>81.54+57.92</f>
        <v>139.46</v>
      </c>
      <c r="H373" s="2">
        <v>52.44</v>
      </c>
      <c r="I373">
        <f t="shared" si="15"/>
        <v>17.404000000000003</v>
      </c>
      <c r="J373" t="s">
        <v>25</v>
      </c>
    </row>
    <row r="374" spans="1:10" x14ac:dyDescent="0.2">
      <c r="A374">
        <v>3</v>
      </c>
      <c r="B374">
        <v>4</v>
      </c>
      <c r="C374" t="s">
        <v>19</v>
      </c>
      <c r="D374" t="s">
        <v>9</v>
      </c>
      <c r="E374" s="1">
        <v>43356</v>
      </c>
      <c r="F374"/>
      <c r="G374">
        <f>93.15+51.39</f>
        <v>144.54000000000002</v>
      </c>
      <c r="H374" s="2">
        <v>85.44</v>
      </c>
      <c r="I374">
        <f t="shared" si="15"/>
        <v>11.820000000000004</v>
      </c>
      <c r="J374" t="s">
        <v>25</v>
      </c>
    </row>
    <row r="375" spans="1:10" x14ac:dyDescent="0.2">
      <c r="A375">
        <v>3</v>
      </c>
      <c r="B375">
        <v>1</v>
      </c>
      <c r="C375" t="s">
        <v>19</v>
      </c>
      <c r="D375" t="s">
        <v>8</v>
      </c>
      <c r="E375" s="1">
        <v>43356</v>
      </c>
      <c r="F375"/>
      <c r="G375">
        <f>85.89+62.3</f>
        <v>148.19</v>
      </c>
      <c r="H375" s="2">
        <v>34.69</v>
      </c>
      <c r="I375">
        <f t="shared" si="15"/>
        <v>22.7</v>
      </c>
      <c r="J375" t="s">
        <v>25</v>
      </c>
    </row>
    <row r="376" spans="1:10" x14ac:dyDescent="0.2">
      <c r="A376">
        <v>3</v>
      </c>
      <c r="B376">
        <v>2</v>
      </c>
      <c r="C376" t="s">
        <v>19</v>
      </c>
      <c r="D376" t="s">
        <v>8</v>
      </c>
      <c r="E376" s="1">
        <v>43356</v>
      </c>
      <c r="F376"/>
      <c r="G376">
        <f>87.54+77.27</f>
        <v>164.81</v>
      </c>
      <c r="H376" s="2">
        <v>27.97</v>
      </c>
      <c r="I376">
        <f t="shared" si="15"/>
        <v>27.368000000000002</v>
      </c>
      <c r="J376" t="s">
        <v>25</v>
      </c>
    </row>
    <row r="377" spans="1:10" customFormat="1" x14ac:dyDescent="0.2">
      <c r="A377">
        <v>1</v>
      </c>
      <c r="B377">
        <v>1</v>
      </c>
      <c r="C377" t="s">
        <v>6</v>
      </c>
      <c r="D377" t="s">
        <v>9</v>
      </c>
      <c r="E377" s="1">
        <v>43342</v>
      </c>
      <c r="F377">
        <v>1</v>
      </c>
      <c r="G377" s="2">
        <v>90</v>
      </c>
      <c r="H377" s="2" t="s">
        <v>31</v>
      </c>
      <c r="I377" s="2" t="e">
        <f t="shared" ref="I377:I436" si="16">(G377-H377)</f>
        <v>#VALUE!</v>
      </c>
      <c r="J377" t="s">
        <v>28</v>
      </c>
    </row>
    <row r="378" spans="1:10" customFormat="1" x14ac:dyDescent="0.2">
      <c r="A378">
        <v>1</v>
      </c>
      <c r="B378">
        <v>2</v>
      </c>
      <c r="C378" t="s">
        <v>6</v>
      </c>
      <c r="D378" t="s">
        <v>9</v>
      </c>
      <c r="E378" s="1">
        <v>43342</v>
      </c>
      <c r="F378">
        <v>1</v>
      </c>
      <c r="G378" s="2">
        <v>101</v>
      </c>
      <c r="H378" s="2" t="s">
        <v>31</v>
      </c>
      <c r="I378" s="2" t="e">
        <f t="shared" si="16"/>
        <v>#VALUE!</v>
      </c>
      <c r="J378" t="s">
        <v>28</v>
      </c>
    </row>
    <row r="379" spans="1:10" customFormat="1" x14ac:dyDescent="0.2">
      <c r="A379">
        <v>1</v>
      </c>
      <c r="B379">
        <v>3</v>
      </c>
      <c r="C379" t="s">
        <v>6</v>
      </c>
      <c r="D379" t="s">
        <v>9</v>
      </c>
      <c r="E379" s="1">
        <v>43342</v>
      </c>
      <c r="F379">
        <v>1</v>
      </c>
      <c r="G379" s="2">
        <v>88</v>
      </c>
      <c r="H379" s="2" t="s">
        <v>31</v>
      </c>
      <c r="I379" s="2" t="e">
        <f t="shared" si="16"/>
        <v>#VALUE!</v>
      </c>
      <c r="J379" t="s">
        <v>28</v>
      </c>
    </row>
    <row r="380" spans="1:10" customFormat="1" x14ac:dyDescent="0.2">
      <c r="A380">
        <v>1</v>
      </c>
      <c r="B380">
        <v>4</v>
      </c>
      <c r="C380" t="s">
        <v>6</v>
      </c>
      <c r="D380" t="s">
        <v>9</v>
      </c>
      <c r="E380" s="1">
        <v>43342</v>
      </c>
      <c r="F380">
        <v>1</v>
      </c>
      <c r="G380" s="2">
        <v>95</v>
      </c>
      <c r="H380" s="2" t="s">
        <v>31</v>
      </c>
      <c r="I380" s="2" t="e">
        <f t="shared" si="16"/>
        <v>#VALUE!</v>
      </c>
      <c r="J380" t="s">
        <v>28</v>
      </c>
    </row>
    <row r="381" spans="1:10" customFormat="1" x14ac:dyDescent="0.2">
      <c r="A381">
        <v>1</v>
      </c>
      <c r="B381">
        <v>5</v>
      </c>
      <c r="C381" t="s">
        <v>6</v>
      </c>
      <c r="D381" t="s">
        <v>9</v>
      </c>
      <c r="E381" s="1">
        <v>43342</v>
      </c>
      <c r="F381">
        <v>1</v>
      </c>
      <c r="G381" s="2">
        <v>100</v>
      </c>
      <c r="H381" s="2" t="s">
        <v>31</v>
      </c>
      <c r="I381" s="2" t="e">
        <f t="shared" si="16"/>
        <v>#VALUE!</v>
      </c>
      <c r="J381" t="s">
        <v>28</v>
      </c>
    </row>
    <row r="382" spans="1:10" customFormat="1" x14ac:dyDescent="0.2">
      <c r="A382">
        <v>1</v>
      </c>
      <c r="B382">
        <v>6</v>
      </c>
      <c r="C382" t="s">
        <v>6</v>
      </c>
      <c r="D382" t="s">
        <v>9</v>
      </c>
      <c r="E382" s="1">
        <v>43342</v>
      </c>
      <c r="F382">
        <v>1</v>
      </c>
      <c r="G382" s="2">
        <v>100</v>
      </c>
      <c r="H382" s="2" t="s">
        <v>31</v>
      </c>
      <c r="I382" s="2" t="e">
        <f t="shared" si="16"/>
        <v>#VALUE!</v>
      </c>
      <c r="J382" t="s">
        <v>28</v>
      </c>
    </row>
    <row r="383" spans="1:10" customFormat="1" x14ac:dyDescent="0.2">
      <c r="A383">
        <v>1</v>
      </c>
      <c r="B383">
        <v>7</v>
      </c>
      <c r="C383" t="s">
        <v>6</v>
      </c>
      <c r="D383" t="s">
        <v>9</v>
      </c>
      <c r="E383" s="1">
        <v>43342</v>
      </c>
      <c r="F383">
        <v>1</v>
      </c>
      <c r="G383" s="2">
        <v>95</v>
      </c>
      <c r="H383" s="2" t="s">
        <v>31</v>
      </c>
      <c r="I383" s="2" t="e">
        <f t="shared" si="16"/>
        <v>#VALUE!</v>
      </c>
      <c r="J383" t="s">
        <v>28</v>
      </c>
    </row>
    <row r="384" spans="1:10" customFormat="1" x14ac:dyDescent="0.2">
      <c r="A384">
        <v>1</v>
      </c>
      <c r="B384">
        <v>8</v>
      </c>
      <c r="C384" t="s">
        <v>6</v>
      </c>
      <c r="D384" t="s">
        <v>9</v>
      </c>
      <c r="E384" s="1">
        <v>43342</v>
      </c>
      <c r="F384">
        <v>1</v>
      </c>
      <c r="G384" s="2">
        <v>88</v>
      </c>
      <c r="H384" s="2" t="s">
        <v>31</v>
      </c>
      <c r="I384" s="2" t="e">
        <f t="shared" si="16"/>
        <v>#VALUE!</v>
      </c>
      <c r="J384" t="s">
        <v>28</v>
      </c>
    </row>
    <row r="385" spans="1:10" customFormat="1" x14ac:dyDescent="0.2">
      <c r="A385">
        <v>1</v>
      </c>
      <c r="B385">
        <v>1</v>
      </c>
      <c r="C385" t="s">
        <v>6</v>
      </c>
      <c r="D385" t="s">
        <v>8</v>
      </c>
      <c r="E385" s="1">
        <v>43342</v>
      </c>
      <c r="F385">
        <v>1</v>
      </c>
      <c r="G385" s="2">
        <v>95</v>
      </c>
      <c r="H385" s="2" t="s">
        <v>31</v>
      </c>
      <c r="I385" s="2" t="e">
        <f t="shared" si="16"/>
        <v>#VALUE!</v>
      </c>
      <c r="J385" t="s">
        <v>28</v>
      </c>
    </row>
    <row r="386" spans="1:10" customFormat="1" x14ac:dyDescent="0.2">
      <c r="A386">
        <v>1</v>
      </c>
      <c r="B386">
        <v>2</v>
      </c>
      <c r="C386" t="s">
        <v>6</v>
      </c>
      <c r="D386" t="s">
        <v>8</v>
      </c>
      <c r="E386" s="1">
        <v>43342</v>
      </c>
      <c r="F386">
        <v>1</v>
      </c>
      <c r="G386" s="2">
        <v>94</v>
      </c>
      <c r="H386" s="2" t="s">
        <v>31</v>
      </c>
      <c r="I386" s="2" t="e">
        <f t="shared" si="16"/>
        <v>#VALUE!</v>
      </c>
      <c r="J386" t="s">
        <v>28</v>
      </c>
    </row>
    <row r="387" spans="1:10" customFormat="1" x14ac:dyDescent="0.2">
      <c r="A387">
        <v>1</v>
      </c>
      <c r="B387">
        <v>3</v>
      </c>
      <c r="C387" t="s">
        <v>6</v>
      </c>
      <c r="D387" t="s">
        <v>8</v>
      </c>
      <c r="E387" s="1">
        <v>43342</v>
      </c>
      <c r="F387">
        <v>1</v>
      </c>
      <c r="G387" s="2">
        <v>96</v>
      </c>
      <c r="H387" s="2" t="s">
        <v>31</v>
      </c>
      <c r="I387" s="2" t="e">
        <f t="shared" si="16"/>
        <v>#VALUE!</v>
      </c>
      <c r="J387" t="s">
        <v>28</v>
      </c>
    </row>
    <row r="388" spans="1:10" customFormat="1" x14ac:dyDescent="0.2">
      <c r="A388">
        <v>1</v>
      </c>
      <c r="B388">
        <v>4</v>
      </c>
      <c r="C388" t="s">
        <v>6</v>
      </c>
      <c r="D388" t="s">
        <v>8</v>
      </c>
      <c r="E388" s="1">
        <v>43342</v>
      </c>
      <c r="F388">
        <v>1</v>
      </c>
      <c r="G388" s="2">
        <v>100</v>
      </c>
      <c r="H388" s="2" t="s">
        <v>31</v>
      </c>
      <c r="I388" s="2" t="e">
        <f t="shared" si="16"/>
        <v>#VALUE!</v>
      </c>
      <c r="J388" t="s">
        <v>28</v>
      </c>
    </row>
    <row r="389" spans="1:10" customFormat="1" x14ac:dyDescent="0.2">
      <c r="A389">
        <v>1</v>
      </c>
      <c r="B389">
        <v>5</v>
      </c>
      <c r="C389" t="s">
        <v>6</v>
      </c>
      <c r="D389" t="s">
        <v>8</v>
      </c>
      <c r="E389" s="1">
        <v>43342</v>
      </c>
      <c r="F389">
        <v>1</v>
      </c>
      <c r="G389" s="2">
        <v>107</v>
      </c>
      <c r="H389" s="2" t="s">
        <v>31</v>
      </c>
      <c r="I389" s="2" t="e">
        <f t="shared" si="16"/>
        <v>#VALUE!</v>
      </c>
      <c r="J389" t="s">
        <v>28</v>
      </c>
    </row>
    <row r="390" spans="1:10" customFormat="1" x14ac:dyDescent="0.2">
      <c r="A390">
        <v>1</v>
      </c>
      <c r="B390">
        <v>6</v>
      </c>
      <c r="C390" t="s">
        <v>6</v>
      </c>
      <c r="D390" t="s">
        <v>8</v>
      </c>
      <c r="E390" s="1">
        <v>43342</v>
      </c>
      <c r="F390">
        <v>1</v>
      </c>
      <c r="G390" s="2">
        <v>97</v>
      </c>
      <c r="H390" s="2" t="s">
        <v>31</v>
      </c>
      <c r="I390" s="2" t="e">
        <f t="shared" si="16"/>
        <v>#VALUE!</v>
      </c>
      <c r="J390" t="s">
        <v>28</v>
      </c>
    </row>
    <row r="391" spans="1:10" customFormat="1" x14ac:dyDescent="0.2">
      <c r="A391">
        <v>1</v>
      </c>
      <c r="B391">
        <v>7</v>
      </c>
      <c r="C391" t="s">
        <v>6</v>
      </c>
      <c r="D391" t="s">
        <v>8</v>
      </c>
      <c r="E391" s="1">
        <v>43342</v>
      </c>
      <c r="F391">
        <v>1</v>
      </c>
      <c r="G391" s="2">
        <v>92</v>
      </c>
      <c r="H391" s="2" t="s">
        <v>31</v>
      </c>
      <c r="I391" s="2" t="e">
        <f t="shared" si="16"/>
        <v>#VALUE!</v>
      </c>
      <c r="J391" t="s">
        <v>28</v>
      </c>
    </row>
    <row r="392" spans="1:10" customFormat="1" x14ac:dyDescent="0.2">
      <c r="A392">
        <v>1</v>
      </c>
      <c r="B392">
        <v>1</v>
      </c>
      <c r="C392" t="s">
        <v>6</v>
      </c>
      <c r="D392" t="s">
        <v>9</v>
      </c>
      <c r="E392" s="1">
        <v>43349</v>
      </c>
      <c r="F392">
        <v>2</v>
      </c>
      <c r="G392" s="2">
        <v>68</v>
      </c>
      <c r="H392" s="2">
        <v>52</v>
      </c>
      <c r="I392" s="2">
        <f t="shared" si="16"/>
        <v>16</v>
      </c>
      <c r="J392" t="s">
        <v>28</v>
      </c>
    </row>
    <row r="393" spans="1:10" customFormat="1" x14ac:dyDescent="0.2">
      <c r="A393">
        <v>1</v>
      </c>
      <c r="B393">
        <v>2</v>
      </c>
      <c r="C393" t="s">
        <v>6</v>
      </c>
      <c r="D393" t="s">
        <v>9</v>
      </c>
      <c r="E393" s="1">
        <v>43349</v>
      </c>
      <c r="F393">
        <v>2</v>
      </c>
      <c r="G393" s="2">
        <v>64</v>
      </c>
      <c r="H393" s="2">
        <v>46</v>
      </c>
      <c r="I393" s="2">
        <f t="shared" si="16"/>
        <v>18</v>
      </c>
      <c r="J393" t="s">
        <v>28</v>
      </c>
    </row>
    <row r="394" spans="1:10" customFormat="1" x14ac:dyDescent="0.2">
      <c r="A394">
        <v>1</v>
      </c>
      <c r="B394">
        <v>3</v>
      </c>
      <c r="C394" t="s">
        <v>6</v>
      </c>
      <c r="D394" t="s">
        <v>9</v>
      </c>
      <c r="E394" s="1">
        <v>43349</v>
      </c>
      <c r="F394">
        <v>2</v>
      </c>
      <c r="G394" s="2">
        <v>68</v>
      </c>
      <c r="H394" s="2">
        <v>50</v>
      </c>
      <c r="I394" s="2">
        <f t="shared" si="16"/>
        <v>18</v>
      </c>
      <c r="J394" t="s">
        <v>28</v>
      </c>
    </row>
    <row r="395" spans="1:10" customFormat="1" x14ac:dyDescent="0.2">
      <c r="A395">
        <v>1</v>
      </c>
      <c r="B395">
        <v>4</v>
      </c>
      <c r="C395" t="s">
        <v>6</v>
      </c>
      <c r="D395" t="s">
        <v>9</v>
      </c>
      <c r="E395" s="1">
        <v>43349</v>
      </c>
      <c r="F395">
        <v>2</v>
      </c>
      <c r="G395" s="2">
        <v>71</v>
      </c>
      <c r="H395" s="2">
        <v>53</v>
      </c>
      <c r="I395" s="2">
        <f t="shared" si="16"/>
        <v>18</v>
      </c>
      <c r="J395" t="s">
        <v>28</v>
      </c>
    </row>
    <row r="396" spans="1:10" customFormat="1" x14ac:dyDescent="0.2">
      <c r="A396">
        <v>1</v>
      </c>
      <c r="B396">
        <v>5</v>
      </c>
      <c r="C396" t="s">
        <v>6</v>
      </c>
      <c r="D396" t="s">
        <v>9</v>
      </c>
      <c r="E396" s="1">
        <v>43349</v>
      </c>
      <c r="F396">
        <v>2</v>
      </c>
      <c r="G396" s="2">
        <v>61</v>
      </c>
      <c r="H396" s="2">
        <v>38</v>
      </c>
      <c r="I396" s="2">
        <f t="shared" si="16"/>
        <v>23</v>
      </c>
      <c r="J396" t="s">
        <v>28</v>
      </c>
    </row>
    <row r="397" spans="1:10" customFormat="1" x14ac:dyDescent="0.2">
      <c r="A397">
        <v>1</v>
      </c>
      <c r="B397">
        <v>6</v>
      </c>
      <c r="C397" t="s">
        <v>6</v>
      </c>
      <c r="D397" t="s">
        <v>9</v>
      </c>
      <c r="E397" s="1">
        <v>43349</v>
      </c>
      <c r="F397">
        <v>2</v>
      </c>
      <c r="G397" s="2">
        <v>64</v>
      </c>
      <c r="H397" s="2">
        <v>42</v>
      </c>
      <c r="I397" s="2">
        <f t="shared" si="16"/>
        <v>22</v>
      </c>
      <c r="J397" t="s">
        <v>28</v>
      </c>
    </row>
    <row r="398" spans="1:10" customFormat="1" x14ac:dyDescent="0.2">
      <c r="A398">
        <v>1</v>
      </c>
      <c r="B398">
        <v>7</v>
      </c>
      <c r="C398" t="s">
        <v>6</v>
      </c>
      <c r="D398" t="s">
        <v>9</v>
      </c>
      <c r="E398" s="1">
        <v>43349</v>
      </c>
      <c r="F398">
        <v>2</v>
      </c>
      <c r="G398" s="2">
        <v>71</v>
      </c>
      <c r="H398" s="2">
        <v>54</v>
      </c>
      <c r="I398" s="2">
        <f t="shared" si="16"/>
        <v>17</v>
      </c>
      <c r="J398" t="s">
        <v>28</v>
      </c>
    </row>
    <row r="399" spans="1:10" customFormat="1" x14ac:dyDescent="0.2">
      <c r="A399">
        <v>1</v>
      </c>
      <c r="B399">
        <v>8</v>
      </c>
      <c r="C399" t="s">
        <v>6</v>
      </c>
      <c r="D399" t="s">
        <v>9</v>
      </c>
      <c r="E399" s="1">
        <v>43349</v>
      </c>
      <c r="F399">
        <v>2</v>
      </c>
      <c r="G399" s="2">
        <v>69</v>
      </c>
      <c r="H399" s="2">
        <v>54</v>
      </c>
      <c r="I399" s="2">
        <f t="shared" si="16"/>
        <v>15</v>
      </c>
      <c r="J399" t="s">
        <v>28</v>
      </c>
    </row>
    <row r="400" spans="1:10" customFormat="1" x14ac:dyDescent="0.2">
      <c r="A400">
        <v>1</v>
      </c>
      <c r="B400">
        <v>1</v>
      </c>
      <c r="C400" t="s">
        <v>6</v>
      </c>
      <c r="D400" t="s">
        <v>8</v>
      </c>
      <c r="E400" s="1">
        <v>43349</v>
      </c>
      <c r="F400">
        <v>2</v>
      </c>
      <c r="G400" s="2">
        <v>85</v>
      </c>
      <c r="H400" s="2">
        <v>62</v>
      </c>
      <c r="I400" s="2">
        <f t="shared" si="16"/>
        <v>23</v>
      </c>
      <c r="J400" t="s">
        <v>28</v>
      </c>
    </row>
    <row r="401" spans="1:10" customFormat="1" x14ac:dyDescent="0.2">
      <c r="A401">
        <v>1</v>
      </c>
      <c r="B401">
        <v>2</v>
      </c>
      <c r="C401" t="s">
        <v>6</v>
      </c>
      <c r="D401" t="s">
        <v>8</v>
      </c>
      <c r="E401" s="1">
        <v>43349</v>
      </c>
      <c r="F401">
        <v>2</v>
      </c>
      <c r="G401" s="2">
        <v>93</v>
      </c>
      <c r="H401" s="2">
        <v>70</v>
      </c>
      <c r="I401" s="2">
        <f t="shared" si="16"/>
        <v>23</v>
      </c>
      <c r="J401" t="s">
        <v>28</v>
      </c>
    </row>
    <row r="402" spans="1:10" customFormat="1" x14ac:dyDescent="0.2">
      <c r="A402">
        <v>1</v>
      </c>
      <c r="B402">
        <v>3</v>
      </c>
      <c r="C402" t="s">
        <v>6</v>
      </c>
      <c r="D402" t="s">
        <v>8</v>
      </c>
      <c r="E402" s="1">
        <v>43349</v>
      </c>
      <c r="F402">
        <v>2</v>
      </c>
      <c r="G402" s="2">
        <v>93</v>
      </c>
      <c r="H402" s="2">
        <v>69</v>
      </c>
      <c r="I402" s="2">
        <f t="shared" si="16"/>
        <v>24</v>
      </c>
      <c r="J402" t="s">
        <v>28</v>
      </c>
    </row>
    <row r="403" spans="1:10" customFormat="1" x14ac:dyDescent="0.2">
      <c r="A403">
        <v>1</v>
      </c>
      <c r="B403">
        <v>4</v>
      </c>
      <c r="C403" t="s">
        <v>6</v>
      </c>
      <c r="D403" t="s">
        <v>8</v>
      </c>
      <c r="E403" s="1">
        <v>43349</v>
      </c>
      <c r="F403">
        <v>2</v>
      </c>
      <c r="G403" s="2">
        <v>88</v>
      </c>
      <c r="H403" s="2">
        <v>70</v>
      </c>
      <c r="I403" s="2">
        <f t="shared" si="16"/>
        <v>18</v>
      </c>
      <c r="J403" t="s">
        <v>28</v>
      </c>
    </row>
    <row r="404" spans="1:10" customFormat="1" x14ac:dyDescent="0.2">
      <c r="A404">
        <v>1</v>
      </c>
      <c r="B404">
        <v>5</v>
      </c>
      <c r="C404" t="s">
        <v>6</v>
      </c>
      <c r="D404" t="s">
        <v>8</v>
      </c>
      <c r="E404" s="1">
        <v>43349</v>
      </c>
      <c r="F404">
        <v>2</v>
      </c>
      <c r="G404" s="2">
        <v>88</v>
      </c>
      <c r="H404" s="2">
        <v>62</v>
      </c>
      <c r="I404" s="2">
        <f t="shared" si="16"/>
        <v>26</v>
      </c>
      <c r="J404" t="s">
        <v>28</v>
      </c>
    </row>
    <row r="405" spans="1:10" customFormat="1" x14ac:dyDescent="0.2">
      <c r="A405">
        <v>1</v>
      </c>
      <c r="B405">
        <v>6</v>
      </c>
      <c r="C405" t="s">
        <v>6</v>
      </c>
      <c r="D405" t="s">
        <v>8</v>
      </c>
      <c r="E405" s="1">
        <v>43349</v>
      </c>
      <c r="F405">
        <v>2</v>
      </c>
      <c r="G405" s="2">
        <v>90</v>
      </c>
      <c r="H405" s="2">
        <v>68</v>
      </c>
      <c r="I405" s="2">
        <f t="shared" si="16"/>
        <v>22</v>
      </c>
      <c r="J405" t="s">
        <v>28</v>
      </c>
    </row>
    <row r="406" spans="1:10" customFormat="1" x14ac:dyDescent="0.2">
      <c r="A406">
        <v>1</v>
      </c>
      <c r="B406">
        <v>7</v>
      </c>
      <c r="C406" t="s">
        <v>6</v>
      </c>
      <c r="D406" t="s">
        <v>8</v>
      </c>
      <c r="E406" s="1">
        <v>43349</v>
      </c>
      <c r="F406">
        <v>2</v>
      </c>
      <c r="G406" s="2">
        <v>96</v>
      </c>
      <c r="H406" s="2">
        <v>75</v>
      </c>
      <c r="I406" s="2">
        <f t="shared" si="16"/>
        <v>21</v>
      </c>
      <c r="J406" t="s">
        <v>28</v>
      </c>
    </row>
    <row r="407" spans="1:10" customFormat="1" x14ac:dyDescent="0.2">
      <c r="A407">
        <v>1</v>
      </c>
      <c r="B407">
        <v>1</v>
      </c>
      <c r="C407" t="s">
        <v>6</v>
      </c>
      <c r="D407" t="s">
        <v>9</v>
      </c>
      <c r="E407" s="1">
        <v>43355</v>
      </c>
      <c r="F407">
        <v>3</v>
      </c>
      <c r="G407" s="2">
        <v>99</v>
      </c>
      <c r="H407" s="2">
        <v>73.38</v>
      </c>
      <c r="I407" s="2">
        <f t="shared" si="16"/>
        <v>25.620000000000005</v>
      </c>
      <c r="J407" t="s">
        <v>28</v>
      </c>
    </row>
    <row r="408" spans="1:10" customFormat="1" x14ac:dyDescent="0.2">
      <c r="A408">
        <v>1</v>
      </c>
      <c r="B408">
        <v>2</v>
      </c>
      <c r="C408" t="s">
        <v>6</v>
      </c>
      <c r="D408" t="s">
        <v>9</v>
      </c>
      <c r="E408" s="1">
        <v>43355</v>
      </c>
      <c r="F408">
        <v>3</v>
      </c>
      <c r="G408" s="2">
        <v>106</v>
      </c>
      <c r="H408" s="2">
        <v>83.72</v>
      </c>
      <c r="I408" s="2">
        <f t="shared" si="16"/>
        <v>22.28</v>
      </c>
      <c r="J408" t="s">
        <v>28</v>
      </c>
    </row>
    <row r="409" spans="1:10" customFormat="1" x14ac:dyDescent="0.2">
      <c r="A409">
        <v>1</v>
      </c>
      <c r="B409">
        <v>3</v>
      </c>
      <c r="C409" t="s">
        <v>6</v>
      </c>
      <c r="D409" t="s">
        <v>9</v>
      </c>
      <c r="E409" s="1">
        <v>43355</v>
      </c>
      <c r="F409">
        <v>3</v>
      </c>
      <c r="G409" s="2">
        <v>105</v>
      </c>
      <c r="H409" s="2">
        <v>80.569999999999993</v>
      </c>
      <c r="I409" s="2">
        <f t="shared" si="16"/>
        <v>24.430000000000007</v>
      </c>
      <c r="J409" t="s">
        <v>28</v>
      </c>
    </row>
    <row r="410" spans="1:10" customFormat="1" x14ac:dyDescent="0.2">
      <c r="A410">
        <v>1</v>
      </c>
      <c r="B410">
        <v>4</v>
      </c>
      <c r="C410" t="s">
        <v>6</v>
      </c>
      <c r="D410" t="s">
        <v>9</v>
      </c>
      <c r="E410" s="1">
        <v>43355</v>
      </c>
      <c r="F410">
        <v>3</v>
      </c>
      <c r="G410" s="2">
        <v>115</v>
      </c>
      <c r="H410" s="2">
        <v>88.53</v>
      </c>
      <c r="I410" s="2">
        <f t="shared" si="16"/>
        <v>26.47</v>
      </c>
      <c r="J410" t="s">
        <v>28</v>
      </c>
    </row>
    <row r="411" spans="1:10" customFormat="1" x14ac:dyDescent="0.2">
      <c r="A411">
        <v>1</v>
      </c>
      <c r="B411">
        <v>5</v>
      </c>
      <c r="C411" t="s">
        <v>6</v>
      </c>
      <c r="D411" t="s">
        <v>9</v>
      </c>
      <c r="E411" s="1">
        <v>43355</v>
      </c>
      <c r="F411">
        <v>3</v>
      </c>
      <c r="G411" s="2">
        <v>105</v>
      </c>
      <c r="H411" s="2">
        <v>76.430000000000007</v>
      </c>
      <c r="I411" s="2">
        <f t="shared" si="16"/>
        <v>28.569999999999993</v>
      </c>
      <c r="J411" t="s">
        <v>28</v>
      </c>
    </row>
    <row r="412" spans="1:10" customFormat="1" x14ac:dyDescent="0.2">
      <c r="A412">
        <v>1</v>
      </c>
      <c r="B412">
        <v>6</v>
      </c>
      <c r="C412" t="s">
        <v>6</v>
      </c>
      <c r="D412" t="s">
        <v>9</v>
      </c>
      <c r="E412" s="1">
        <v>43355</v>
      </c>
      <c r="F412">
        <v>3</v>
      </c>
      <c r="G412" s="2">
        <v>106</v>
      </c>
      <c r="H412" s="2">
        <v>76.56</v>
      </c>
      <c r="I412" s="2">
        <f t="shared" si="16"/>
        <v>29.439999999999998</v>
      </c>
      <c r="J412" t="s">
        <v>28</v>
      </c>
    </row>
    <row r="413" spans="1:10" customFormat="1" x14ac:dyDescent="0.2">
      <c r="A413">
        <v>1</v>
      </c>
      <c r="B413">
        <v>7</v>
      </c>
      <c r="C413" t="s">
        <v>6</v>
      </c>
      <c r="D413" t="s">
        <v>9</v>
      </c>
      <c r="E413" s="1">
        <v>43355</v>
      </c>
      <c r="F413">
        <v>3</v>
      </c>
      <c r="G413" s="2">
        <v>106</v>
      </c>
      <c r="H413" s="2">
        <v>79.989999999999995</v>
      </c>
      <c r="I413" s="2">
        <f t="shared" si="16"/>
        <v>26.010000000000005</v>
      </c>
      <c r="J413" t="s">
        <v>28</v>
      </c>
    </row>
    <row r="414" spans="1:10" customFormat="1" x14ac:dyDescent="0.2">
      <c r="A414">
        <v>1</v>
      </c>
      <c r="B414">
        <v>8</v>
      </c>
      <c r="C414" t="s">
        <v>6</v>
      </c>
      <c r="D414" t="s">
        <v>9</v>
      </c>
      <c r="E414" s="1">
        <v>43355</v>
      </c>
      <c r="F414">
        <v>3</v>
      </c>
      <c r="G414" s="2">
        <v>105</v>
      </c>
      <c r="H414" s="2">
        <v>82.5</v>
      </c>
      <c r="I414" s="2">
        <f t="shared" si="16"/>
        <v>22.5</v>
      </c>
      <c r="J414" t="s">
        <v>28</v>
      </c>
    </row>
    <row r="415" spans="1:10" customFormat="1" x14ac:dyDescent="0.2">
      <c r="A415">
        <v>1</v>
      </c>
      <c r="B415">
        <v>1</v>
      </c>
      <c r="C415" t="s">
        <v>6</v>
      </c>
      <c r="D415" t="s">
        <v>8</v>
      </c>
      <c r="E415" s="1">
        <v>43355</v>
      </c>
      <c r="F415">
        <v>3</v>
      </c>
      <c r="G415" s="2">
        <v>102</v>
      </c>
      <c r="H415" s="2">
        <v>73.25</v>
      </c>
      <c r="I415" s="2">
        <f t="shared" si="16"/>
        <v>28.75</v>
      </c>
      <c r="J415" t="s">
        <v>28</v>
      </c>
    </row>
    <row r="416" spans="1:10" customFormat="1" x14ac:dyDescent="0.2">
      <c r="A416">
        <v>1</v>
      </c>
      <c r="B416">
        <v>2</v>
      </c>
      <c r="C416" t="s">
        <v>6</v>
      </c>
      <c r="D416" t="s">
        <v>8</v>
      </c>
      <c r="E416" s="1">
        <v>43355</v>
      </c>
      <c r="F416">
        <v>3</v>
      </c>
      <c r="G416" s="2">
        <v>105</v>
      </c>
      <c r="H416" s="2">
        <f>218.49-73.25-70.23</f>
        <v>75.010000000000005</v>
      </c>
      <c r="I416" s="2">
        <f t="shared" si="16"/>
        <v>29.989999999999995</v>
      </c>
      <c r="J416" t="s">
        <v>28</v>
      </c>
    </row>
    <row r="417" spans="1:12" customFormat="1" x14ac:dyDescent="0.2">
      <c r="A417">
        <v>1</v>
      </c>
      <c r="B417">
        <v>3</v>
      </c>
      <c r="C417" t="s">
        <v>6</v>
      </c>
      <c r="D417" t="s">
        <v>8</v>
      </c>
      <c r="E417" s="1">
        <v>43355</v>
      </c>
      <c r="F417">
        <v>3</v>
      </c>
      <c r="G417" s="2">
        <v>99</v>
      </c>
      <c r="H417" s="2">
        <v>70.23</v>
      </c>
      <c r="I417" s="2">
        <f t="shared" si="16"/>
        <v>28.769999999999996</v>
      </c>
      <c r="J417" t="s">
        <v>28</v>
      </c>
      <c r="K417" s="2"/>
      <c r="L417" s="2"/>
    </row>
    <row r="418" spans="1:12" customFormat="1" x14ac:dyDescent="0.2">
      <c r="A418">
        <v>1</v>
      </c>
      <c r="B418">
        <v>4</v>
      </c>
      <c r="C418" t="s">
        <v>6</v>
      </c>
      <c r="D418" t="s">
        <v>8</v>
      </c>
      <c r="E418" s="1">
        <v>43355</v>
      </c>
      <c r="F418">
        <v>3</v>
      </c>
      <c r="G418" s="2">
        <v>104</v>
      </c>
      <c r="H418">
        <v>76.519999999999968</v>
      </c>
      <c r="I418" s="2">
        <f t="shared" si="16"/>
        <v>27.480000000000032</v>
      </c>
      <c r="J418" t="s">
        <v>28</v>
      </c>
      <c r="K418" s="2"/>
      <c r="L418" s="2"/>
    </row>
    <row r="419" spans="1:12" customFormat="1" x14ac:dyDescent="0.2">
      <c r="A419">
        <v>1</v>
      </c>
      <c r="B419">
        <v>5</v>
      </c>
      <c r="C419" t="s">
        <v>6</v>
      </c>
      <c r="D419" t="s">
        <v>8</v>
      </c>
      <c r="E419" s="1">
        <v>43355</v>
      </c>
      <c r="F419">
        <v>3</v>
      </c>
      <c r="G419" s="2">
        <v>104</v>
      </c>
      <c r="H419">
        <v>69.459999999999994</v>
      </c>
      <c r="I419" s="2">
        <f t="shared" si="16"/>
        <v>34.540000000000006</v>
      </c>
      <c r="J419" t="s">
        <v>28</v>
      </c>
      <c r="K419" s="2"/>
      <c r="L419" s="2"/>
    </row>
    <row r="420" spans="1:12" customFormat="1" x14ac:dyDescent="0.2">
      <c r="A420">
        <v>1</v>
      </c>
      <c r="B420">
        <v>6</v>
      </c>
      <c r="C420" t="s">
        <v>6</v>
      </c>
      <c r="D420" t="s">
        <v>8</v>
      </c>
      <c r="E420" s="1">
        <v>43355</v>
      </c>
      <c r="F420">
        <v>3</v>
      </c>
      <c r="G420" s="2">
        <v>104</v>
      </c>
      <c r="H420">
        <v>74.489999999999995</v>
      </c>
      <c r="I420" s="2">
        <f t="shared" si="16"/>
        <v>29.510000000000005</v>
      </c>
      <c r="J420" t="s">
        <v>28</v>
      </c>
      <c r="K420" s="2"/>
      <c r="L420" s="2"/>
    </row>
    <row r="421" spans="1:12" customFormat="1" x14ac:dyDescent="0.2">
      <c r="A421">
        <v>1</v>
      </c>
      <c r="B421">
        <v>7</v>
      </c>
      <c r="C421" t="s">
        <v>6</v>
      </c>
      <c r="D421" t="s">
        <v>8</v>
      </c>
      <c r="E421" s="1">
        <v>43355</v>
      </c>
      <c r="F421">
        <v>3</v>
      </c>
      <c r="G421" s="2">
        <v>104</v>
      </c>
      <c r="H421">
        <v>73.319999999999993</v>
      </c>
      <c r="I421" s="2">
        <f t="shared" si="16"/>
        <v>30.680000000000007</v>
      </c>
      <c r="J421" t="s">
        <v>28</v>
      </c>
    </row>
    <row r="422" spans="1:12" customFormat="1" x14ac:dyDescent="0.2">
      <c r="A422">
        <v>1</v>
      </c>
      <c r="B422">
        <v>1</v>
      </c>
      <c r="C422" t="s">
        <v>7</v>
      </c>
      <c r="D422" t="s">
        <v>9</v>
      </c>
      <c r="E422" s="1">
        <v>43350</v>
      </c>
      <c r="F422">
        <v>0</v>
      </c>
      <c r="G422" s="2">
        <v>93.35</v>
      </c>
      <c r="H422" s="2">
        <v>75.42</v>
      </c>
      <c r="I422" s="2">
        <f t="shared" si="16"/>
        <v>17.929999999999993</v>
      </c>
      <c r="J422" t="s">
        <v>28</v>
      </c>
    </row>
    <row r="423" spans="1:12" customFormat="1" x14ac:dyDescent="0.2">
      <c r="A423">
        <v>1</v>
      </c>
      <c r="B423">
        <v>2</v>
      </c>
      <c r="C423" t="s">
        <v>7</v>
      </c>
      <c r="D423" t="s">
        <v>9</v>
      </c>
      <c r="E423" s="1">
        <v>43350</v>
      </c>
      <c r="F423">
        <v>0</v>
      </c>
      <c r="G423" s="2">
        <v>85.62</v>
      </c>
      <c r="H423" s="2">
        <v>66.209999999999994</v>
      </c>
      <c r="I423" s="2">
        <f t="shared" si="16"/>
        <v>19.410000000000011</v>
      </c>
      <c r="J423" t="s">
        <v>28</v>
      </c>
    </row>
    <row r="424" spans="1:12" customFormat="1" x14ac:dyDescent="0.2">
      <c r="A424">
        <v>1</v>
      </c>
      <c r="B424">
        <v>3</v>
      </c>
      <c r="C424" t="s">
        <v>7</v>
      </c>
      <c r="D424" t="s">
        <v>9</v>
      </c>
      <c r="E424" s="1">
        <v>43350</v>
      </c>
      <c r="F424">
        <v>0</v>
      </c>
      <c r="G424" s="2">
        <v>93.4</v>
      </c>
      <c r="H424" s="2">
        <v>74</v>
      </c>
      <c r="I424" s="2">
        <f t="shared" si="16"/>
        <v>19.400000000000006</v>
      </c>
      <c r="J424" t="s">
        <v>28</v>
      </c>
    </row>
    <row r="425" spans="1:12" customFormat="1" x14ac:dyDescent="0.2">
      <c r="A425">
        <v>1</v>
      </c>
      <c r="B425">
        <v>4</v>
      </c>
      <c r="C425" t="s">
        <v>7</v>
      </c>
      <c r="D425" t="s">
        <v>9</v>
      </c>
      <c r="E425" s="1">
        <v>43350</v>
      </c>
      <c r="F425">
        <v>0</v>
      </c>
      <c r="G425" s="2">
        <v>92.85</v>
      </c>
      <c r="H425" s="2">
        <v>74.84</v>
      </c>
      <c r="I425" s="2">
        <f t="shared" si="16"/>
        <v>18.009999999999991</v>
      </c>
      <c r="J425" t="s">
        <v>28</v>
      </c>
    </row>
    <row r="426" spans="1:12" customFormat="1" x14ac:dyDescent="0.2">
      <c r="A426">
        <v>1</v>
      </c>
      <c r="B426">
        <v>5</v>
      </c>
      <c r="C426" t="s">
        <v>7</v>
      </c>
      <c r="D426" t="s">
        <v>9</v>
      </c>
      <c r="E426" s="1">
        <v>43350</v>
      </c>
      <c r="F426">
        <v>0</v>
      </c>
      <c r="G426" s="2">
        <v>89.4</v>
      </c>
      <c r="H426" s="2">
        <v>70.8</v>
      </c>
      <c r="I426" s="2">
        <f t="shared" si="16"/>
        <v>18.600000000000009</v>
      </c>
      <c r="J426" t="s">
        <v>28</v>
      </c>
    </row>
    <row r="427" spans="1:12" customFormat="1" x14ac:dyDescent="0.2">
      <c r="A427">
        <v>1</v>
      </c>
      <c r="B427">
        <v>6</v>
      </c>
      <c r="C427" t="s">
        <v>7</v>
      </c>
      <c r="D427" t="s">
        <v>9</v>
      </c>
      <c r="E427" s="1">
        <v>43350</v>
      </c>
      <c r="F427">
        <v>0</v>
      </c>
      <c r="G427" s="2">
        <v>89.21</v>
      </c>
      <c r="H427" s="2">
        <v>73.34</v>
      </c>
      <c r="I427" s="2">
        <f t="shared" si="16"/>
        <v>15.86999999999999</v>
      </c>
      <c r="J427" t="s">
        <v>28</v>
      </c>
    </row>
    <row r="428" spans="1:12" customFormat="1" x14ac:dyDescent="0.2">
      <c r="A428">
        <v>1</v>
      </c>
      <c r="B428">
        <v>7</v>
      </c>
      <c r="C428" t="s">
        <v>7</v>
      </c>
      <c r="D428" t="s">
        <v>9</v>
      </c>
      <c r="E428" s="1">
        <v>43350</v>
      </c>
      <c r="F428">
        <v>0</v>
      </c>
      <c r="G428" s="2">
        <v>89.23</v>
      </c>
      <c r="H428" s="2">
        <v>68.86</v>
      </c>
      <c r="I428" s="2">
        <f t="shared" si="16"/>
        <v>20.370000000000005</v>
      </c>
      <c r="J428" t="s">
        <v>28</v>
      </c>
    </row>
    <row r="429" spans="1:12" customFormat="1" x14ac:dyDescent="0.2">
      <c r="A429">
        <v>1</v>
      </c>
      <c r="B429">
        <v>8</v>
      </c>
      <c r="C429" t="s">
        <v>7</v>
      </c>
      <c r="D429" t="s">
        <v>9</v>
      </c>
      <c r="E429" s="1">
        <v>43350</v>
      </c>
      <c r="F429">
        <v>0</v>
      </c>
      <c r="G429" s="2">
        <v>93.81</v>
      </c>
      <c r="H429" s="2">
        <v>75.739999999999995</v>
      </c>
      <c r="I429" s="2">
        <f t="shared" si="16"/>
        <v>18.070000000000007</v>
      </c>
      <c r="J429" t="s">
        <v>28</v>
      </c>
    </row>
    <row r="430" spans="1:12" customFormat="1" x14ac:dyDescent="0.2">
      <c r="A430">
        <v>1</v>
      </c>
      <c r="B430">
        <v>1</v>
      </c>
      <c r="C430" t="s">
        <v>7</v>
      </c>
      <c r="D430" t="s">
        <v>8</v>
      </c>
      <c r="E430" s="1">
        <v>43350</v>
      </c>
      <c r="F430">
        <v>0</v>
      </c>
      <c r="G430" s="2">
        <v>80.33</v>
      </c>
      <c r="H430" s="2">
        <v>53.87</v>
      </c>
      <c r="I430" s="2">
        <f t="shared" si="16"/>
        <v>26.46</v>
      </c>
      <c r="J430" t="s">
        <v>28</v>
      </c>
    </row>
    <row r="431" spans="1:12" customFormat="1" x14ac:dyDescent="0.2">
      <c r="A431">
        <v>1</v>
      </c>
      <c r="B431">
        <v>2</v>
      </c>
      <c r="C431" t="s">
        <v>7</v>
      </c>
      <c r="D431" t="s">
        <v>8</v>
      </c>
      <c r="E431" s="1">
        <v>43350</v>
      </c>
      <c r="F431">
        <v>0</v>
      </c>
      <c r="G431" s="2">
        <v>83.19</v>
      </c>
      <c r="H431" s="2">
        <v>58.02</v>
      </c>
      <c r="I431" s="2">
        <f t="shared" si="16"/>
        <v>25.169999999999995</v>
      </c>
      <c r="J431" t="s">
        <v>28</v>
      </c>
    </row>
    <row r="432" spans="1:12" customFormat="1" x14ac:dyDescent="0.2">
      <c r="A432">
        <v>1</v>
      </c>
      <c r="B432">
        <v>3</v>
      </c>
      <c r="C432" t="s">
        <v>7</v>
      </c>
      <c r="D432" t="s">
        <v>8</v>
      </c>
      <c r="E432" s="1">
        <v>43350</v>
      </c>
      <c r="F432">
        <v>0</v>
      </c>
      <c r="G432" s="2">
        <v>82.59</v>
      </c>
      <c r="H432" s="2">
        <v>57.74</v>
      </c>
      <c r="I432" s="2">
        <f t="shared" si="16"/>
        <v>24.85</v>
      </c>
      <c r="J432" t="s">
        <v>28</v>
      </c>
    </row>
    <row r="433" spans="1:10" customFormat="1" x14ac:dyDescent="0.2">
      <c r="A433">
        <v>1</v>
      </c>
      <c r="B433">
        <v>4</v>
      </c>
      <c r="C433" t="s">
        <v>7</v>
      </c>
      <c r="D433" t="s">
        <v>8</v>
      </c>
      <c r="E433" s="1">
        <v>43350</v>
      </c>
      <c r="F433">
        <v>0</v>
      </c>
      <c r="G433" s="2">
        <v>90.32</v>
      </c>
      <c r="H433" s="2">
        <v>64.88</v>
      </c>
      <c r="I433" s="2">
        <f t="shared" si="16"/>
        <v>25.439999999999998</v>
      </c>
      <c r="J433" t="s">
        <v>28</v>
      </c>
    </row>
    <row r="434" spans="1:10" customFormat="1" x14ac:dyDescent="0.2">
      <c r="A434">
        <v>1</v>
      </c>
      <c r="B434">
        <v>5</v>
      </c>
      <c r="C434" t="s">
        <v>7</v>
      </c>
      <c r="D434" t="s">
        <v>8</v>
      </c>
      <c r="E434" s="1">
        <v>43350</v>
      </c>
      <c r="F434">
        <v>0</v>
      </c>
      <c r="G434" s="2">
        <v>87.26</v>
      </c>
      <c r="H434" s="2">
        <v>64.11</v>
      </c>
      <c r="I434" s="2">
        <f t="shared" si="16"/>
        <v>23.150000000000006</v>
      </c>
      <c r="J434" t="s">
        <v>28</v>
      </c>
    </row>
    <row r="435" spans="1:10" customFormat="1" x14ac:dyDescent="0.2">
      <c r="A435">
        <v>1</v>
      </c>
      <c r="B435">
        <v>6</v>
      </c>
      <c r="C435" t="s">
        <v>7</v>
      </c>
      <c r="D435" t="s">
        <v>8</v>
      </c>
      <c r="E435" s="1">
        <v>43350</v>
      </c>
      <c r="F435">
        <v>0</v>
      </c>
      <c r="G435" s="2">
        <v>86.12</v>
      </c>
      <c r="H435" s="2">
        <v>58.93</v>
      </c>
      <c r="I435" s="2">
        <f t="shared" si="16"/>
        <v>27.190000000000005</v>
      </c>
      <c r="J435" t="s">
        <v>28</v>
      </c>
    </row>
    <row r="436" spans="1:10" customFormat="1" x14ac:dyDescent="0.2">
      <c r="A436">
        <v>1</v>
      </c>
      <c r="B436">
        <v>7</v>
      </c>
      <c r="C436" t="s">
        <v>7</v>
      </c>
      <c r="D436" t="s">
        <v>8</v>
      </c>
      <c r="E436" s="1">
        <v>43350</v>
      </c>
      <c r="F436">
        <v>0</v>
      </c>
      <c r="G436" s="2">
        <v>79.349999999999994</v>
      </c>
      <c r="H436" s="2">
        <v>55.67</v>
      </c>
      <c r="I436" s="2">
        <f t="shared" si="16"/>
        <v>23.679999999999993</v>
      </c>
      <c r="J436" t="s">
        <v>28</v>
      </c>
    </row>
    <row r="437" spans="1:10" x14ac:dyDescent="0.2">
      <c r="A437">
        <v>1</v>
      </c>
      <c r="B437">
        <v>1</v>
      </c>
      <c r="C437" t="s">
        <v>7</v>
      </c>
      <c r="D437" t="s">
        <v>9</v>
      </c>
      <c r="E437" s="1">
        <v>43356</v>
      </c>
      <c r="F437">
        <v>0</v>
      </c>
      <c r="G437" s="2">
        <v>90.01</v>
      </c>
      <c r="H437" s="2">
        <v>68.7</v>
      </c>
      <c r="I437" s="2">
        <f t="shared" ref="I437:I451" si="17">(G437-H437)</f>
        <v>21.310000000000002</v>
      </c>
      <c r="J437" t="s">
        <v>28</v>
      </c>
    </row>
    <row r="438" spans="1:10" x14ac:dyDescent="0.2">
      <c r="A438">
        <v>1</v>
      </c>
      <c r="B438">
        <v>2</v>
      </c>
      <c r="C438" t="s">
        <v>7</v>
      </c>
      <c r="D438" t="s">
        <v>9</v>
      </c>
      <c r="E438" s="1">
        <v>43356</v>
      </c>
      <c r="F438">
        <v>0</v>
      </c>
      <c r="G438" s="2">
        <v>87.24</v>
      </c>
      <c r="H438" s="2">
        <v>61.07</v>
      </c>
      <c r="I438" s="2">
        <f t="shared" si="17"/>
        <v>26.169999999999995</v>
      </c>
      <c r="J438" t="s">
        <v>28</v>
      </c>
    </row>
    <row r="439" spans="1:10" x14ac:dyDescent="0.2">
      <c r="A439">
        <v>1</v>
      </c>
      <c r="B439">
        <v>3</v>
      </c>
      <c r="C439" t="s">
        <v>7</v>
      </c>
      <c r="D439" t="s">
        <v>9</v>
      </c>
      <c r="E439" s="1">
        <v>43356</v>
      </c>
      <c r="F439">
        <v>0</v>
      </c>
      <c r="G439" s="2">
        <v>81.72</v>
      </c>
      <c r="H439" s="2">
        <v>58.01</v>
      </c>
      <c r="I439" s="2">
        <f t="shared" si="17"/>
        <v>23.71</v>
      </c>
      <c r="J439" t="s">
        <v>28</v>
      </c>
    </row>
    <row r="440" spans="1:10" x14ac:dyDescent="0.2">
      <c r="A440">
        <v>1</v>
      </c>
      <c r="B440">
        <v>4</v>
      </c>
      <c r="C440" t="s">
        <v>7</v>
      </c>
      <c r="D440" t="s">
        <v>9</v>
      </c>
      <c r="E440" s="1">
        <v>43356</v>
      </c>
      <c r="F440">
        <v>0</v>
      </c>
      <c r="G440" s="2">
        <v>83.49</v>
      </c>
      <c r="H440" s="2">
        <v>62.83</v>
      </c>
      <c r="I440" s="2">
        <f t="shared" si="17"/>
        <v>20.659999999999997</v>
      </c>
      <c r="J440" t="s">
        <v>28</v>
      </c>
    </row>
    <row r="441" spans="1:10" x14ac:dyDescent="0.2">
      <c r="A441">
        <v>1</v>
      </c>
      <c r="B441">
        <v>5</v>
      </c>
      <c r="C441" t="s">
        <v>7</v>
      </c>
      <c r="D441" t="s">
        <v>9</v>
      </c>
      <c r="E441" s="1">
        <v>43356</v>
      </c>
      <c r="F441">
        <v>0</v>
      </c>
      <c r="G441" s="2">
        <v>91.11</v>
      </c>
      <c r="H441" s="2">
        <v>69.08</v>
      </c>
      <c r="I441" s="2">
        <f t="shared" si="17"/>
        <v>22.03</v>
      </c>
      <c r="J441" t="s">
        <v>28</v>
      </c>
    </row>
    <row r="442" spans="1:10" x14ac:dyDescent="0.2">
      <c r="A442">
        <v>1</v>
      </c>
      <c r="B442">
        <v>6</v>
      </c>
      <c r="C442" t="s">
        <v>7</v>
      </c>
      <c r="D442" t="s">
        <v>9</v>
      </c>
      <c r="E442" s="1">
        <v>43356</v>
      </c>
      <c r="F442">
        <v>0</v>
      </c>
      <c r="G442" s="2">
        <v>77.739999999999995</v>
      </c>
      <c r="H442" s="2">
        <v>49.05</v>
      </c>
      <c r="I442" s="2">
        <f t="shared" si="17"/>
        <v>28.689999999999998</v>
      </c>
      <c r="J442" t="s">
        <v>28</v>
      </c>
    </row>
    <row r="443" spans="1:10" x14ac:dyDescent="0.2">
      <c r="A443">
        <v>1</v>
      </c>
      <c r="B443">
        <v>7</v>
      </c>
      <c r="C443" t="s">
        <v>7</v>
      </c>
      <c r="D443" t="s">
        <v>9</v>
      </c>
      <c r="E443" s="1">
        <v>43356</v>
      </c>
      <c r="F443">
        <v>0</v>
      </c>
      <c r="G443" s="2">
        <v>71.36</v>
      </c>
      <c r="H443" s="2">
        <v>55.81</v>
      </c>
      <c r="I443" s="2">
        <f t="shared" si="17"/>
        <v>15.549999999999997</v>
      </c>
      <c r="J443" t="s">
        <v>28</v>
      </c>
    </row>
    <row r="444" spans="1:10" x14ac:dyDescent="0.2">
      <c r="A444">
        <v>1</v>
      </c>
      <c r="B444">
        <v>8</v>
      </c>
      <c r="C444" t="s">
        <v>7</v>
      </c>
      <c r="D444" t="s">
        <v>9</v>
      </c>
      <c r="E444" s="1">
        <v>43356</v>
      </c>
      <c r="F444">
        <v>0</v>
      </c>
      <c r="G444" s="2">
        <v>77.19</v>
      </c>
      <c r="H444" s="2">
        <v>52.47</v>
      </c>
      <c r="I444" s="2">
        <f t="shared" si="17"/>
        <v>24.72</v>
      </c>
      <c r="J444" t="s">
        <v>28</v>
      </c>
    </row>
    <row r="445" spans="1:10" x14ac:dyDescent="0.2">
      <c r="A445">
        <v>1</v>
      </c>
      <c r="B445">
        <v>1</v>
      </c>
      <c r="C445" t="s">
        <v>7</v>
      </c>
      <c r="D445" t="s">
        <v>8</v>
      </c>
      <c r="E445" s="1">
        <v>43356</v>
      </c>
      <c r="F445">
        <v>0</v>
      </c>
      <c r="G445" s="2">
        <v>85.82</v>
      </c>
      <c r="H445" s="2">
        <v>51.74</v>
      </c>
      <c r="I445" s="2">
        <f t="shared" si="17"/>
        <v>34.079999999999991</v>
      </c>
      <c r="J445" t="s">
        <v>28</v>
      </c>
    </row>
    <row r="446" spans="1:10" x14ac:dyDescent="0.2">
      <c r="A446">
        <v>1</v>
      </c>
      <c r="B446">
        <v>2</v>
      </c>
      <c r="C446" t="s">
        <v>7</v>
      </c>
      <c r="D446" t="s">
        <v>8</v>
      </c>
      <c r="E446" s="1">
        <v>43356</v>
      </c>
      <c r="F446">
        <v>0</v>
      </c>
      <c r="G446" s="2">
        <v>90.21</v>
      </c>
      <c r="H446" s="2">
        <v>58.26</v>
      </c>
      <c r="I446" s="2">
        <f t="shared" si="17"/>
        <v>31.949999999999996</v>
      </c>
      <c r="J446" t="s">
        <v>28</v>
      </c>
    </row>
    <row r="447" spans="1:10" x14ac:dyDescent="0.2">
      <c r="A447">
        <v>1</v>
      </c>
      <c r="B447">
        <v>3</v>
      </c>
      <c r="C447" t="s">
        <v>7</v>
      </c>
      <c r="D447" t="s">
        <v>8</v>
      </c>
      <c r="E447" s="1">
        <v>43356</v>
      </c>
      <c r="F447">
        <v>0</v>
      </c>
      <c r="G447" s="2">
        <v>94.71</v>
      </c>
      <c r="H447" s="2">
        <v>63.32</v>
      </c>
      <c r="I447" s="2">
        <f t="shared" si="17"/>
        <v>31.389999999999993</v>
      </c>
      <c r="J447" t="s">
        <v>28</v>
      </c>
    </row>
    <row r="448" spans="1:10" x14ac:dyDescent="0.2">
      <c r="A448">
        <v>1</v>
      </c>
      <c r="B448">
        <v>4</v>
      </c>
      <c r="C448" t="s">
        <v>7</v>
      </c>
      <c r="D448" t="s">
        <v>8</v>
      </c>
      <c r="E448" s="1">
        <v>43356</v>
      </c>
      <c r="F448">
        <v>0</v>
      </c>
      <c r="G448" s="2">
        <v>86.25</v>
      </c>
      <c r="H448" s="2">
        <v>55.07</v>
      </c>
      <c r="I448" s="2">
        <f t="shared" si="17"/>
        <v>31.18</v>
      </c>
      <c r="J448" t="s">
        <v>28</v>
      </c>
    </row>
    <row r="449" spans="1:10" x14ac:dyDescent="0.2">
      <c r="A449">
        <v>1</v>
      </c>
      <c r="B449">
        <v>5</v>
      </c>
      <c r="C449" t="s">
        <v>7</v>
      </c>
      <c r="D449" t="s">
        <v>8</v>
      </c>
      <c r="E449" s="1">
        <v>43356</v>
      </c>
      <c r="F449">
        <v>0</v>
      </c>
      <c r="G449" s="2">
        <v>82.53</v>
      </c>
      <c r="H449" s="2">
        <v>50.01</v>
      </c>
      <c r="I449" s="2">
        <f t="shared" si="17"/>
        <v>32.520000000000003</v>
      </c>
      <c r="J449" t="s">
        <v>28</v>
      </c>
    </row>
    <row r="450" spans="1:10" x14ac:dyDescent="0.2">
      <c r="A450">
        <v>1</v>
      </c>
      <c r="B450">
        <v>6</v>
      </c>
      <c r="C450" t="s">
        <v>7</v>
      </c>
      <c r="D450" t="s">
        <v>8</v>
      </c>
      <c r="E450" s="1">
        <v>43356</v>
      </c>
      <c r="F450">
        <v>0</v>
      </c>
      <c r="G450" s="2">
        <v>95.54</v>
      </c>
      <c r="H450" s="2">
        <v>63.74</v>
      </c>
      <c r="I450" s="2">
        <f t="shared" si="17"/>
        <v>31.800000000000004</v>
      </c>
      <c r="J450" t="s">
        <v>28</v>
      </c>
    </row>
    <row r="451" spans="1:10" x14ac:dyDescent="0.2">
      <c r="A451">
        <v>1</v>
      </c>
      <c r="B451">
        <v>7</v>
      </c>
      <c r="C451" t="s">
        <v>7</v>
      </c>
      <c r="D451" t="s">
        <v>8</v>
      </c>
      <c r="E451" s="1">
        <v>43356</v>
      </c>
      <c r="F451">
        <v>0</v>
      </c>
      <c r="G451" s="2">
        <v>89.91</v>
      </c>
      <c r="H451" s="2">
        <v>61.11</v>
      </c>
      <c r="I451" s="2">
        <f t="shared" si="17"/>
        <v>28.799999999999997</v>
      </c>
      <c r="J451" t="s">
        <v>28</v>
      </c>
    </row>
    <row r="452" spans="1:10" x14ac:dyDescent="0.2">
      <c r="A452">
        <v>1</v>
      </c>
      <c r="B452">
        <v>1</v>
      </c>
      <c r="C452" t="s">
        <v>6</v>
      </c>
      <c r="D452" t="s">
        <v>9</v>
      </c>
      <c r="E452" s="1">
        <v>43363</v>
      </c>
      <c r="F452" s="1"/>
      <c r="G452" s="2">
        <v>201.1</v>
      </c>
      <c r="H452" s="2">
        <v>140.76</v>
      </c>
      <c r="I452">
        <f>(G452-H452)/4</f>
        <v>15.085000000000001</v>
      </c>
      <c r="J452" t="s">
        <v>25</v>
      </c>
    </row>
    <row r="453" spans="1:10" x14ac:dyDescent="0.2">
      <c r="A453">
        <v>1</v>
      </c>
      <c r="B453">
        <v>2</v>
      </c>
      <c r="C453" t="s">
        <v>6</v>
      </c>
      <c r="D453" t="s">
        <v>9</v>
      </c>
      <c r="E453" s="1">
        <v>43363</v>
      </c>
      <c r="F453" s="1"/>
      <c r="G453" s="2">
        <v>233.89</v>
      </c>
      <c r="H453" s="2">
        <v>174.52</v>
      </c>
      <c r="I453">
        <f>(G453-H453)/4</f>
        <v>14.842499999999994</v>
      </c>
      <c r="J453" t="s">
        <v>25</v>
      </c>
    </row>
    <row r="454" spans="1:10" x14ac:dyDescent="0.2">
      <c r="A454">
        <v>1</v>
      </c>
      <c r="B454">
        <v>1</v>
      </c>
      <c r="C454" t="s">
        <v>6</v>
      </c>
      <c r="D454" t="s">
        <v>8</v>
      </c>
      <c r="E454" s="1">
        <v>43363</v>
      </c>
      <c r="F454" s="1"/>
      <c r="G454" s="2">
        <v>143.32</v>
      </c>
      <c r="H454" s="2">
        <v>102.18</v>
      </c>
      <c r="I454">
        <f>(G454-H454)/2</f>
        <v>20.569999999999993</v>
      </c>
      <c r="J454" t="s">
        <v>25</v>
      </c>
    </row>
    <row r="455" spans="1:10" x14ac:dyDescent="0.2">
      <c r="A455">
        <v>1</v>
      </c>
      <c r="B455">
        <v>2</v>
      </c>
      <c r="C455" t="s">
        <v>6</v>
      </c>
      <c r="D455" t="s">
        <v>8</v>
      </c>
      <c r="E455" s="1">
        <v>43363</v>
      </c>
      <c r="F455" s="1"/>
      <c r="G455" s="2">
        <v>223.46</v>
      </c>
      <c r="H455" s="2">
        <v>145.41999999999999</v>
      </c>
      <c r="I455">
        <f>(G455-H455)/4</f>
        <v>19.510000000000005</v>
      </c>
      <c r="J455" t="s">
        <v>25</v>
      </c>
    </row>
    <row r="456" spans="1:10" x14ac:dyDescent="0.2">
      <c r="A456">
        <v>2</v>
      </c>
      <c r="B456">
        <v>1</v>
      </c>
      <c r="C456" t="s">
        <v>6</v>
      </c>
      <c r="D456" t="s">
        <v>9</v>
      </c>
      <c r="E456" s="1">
        <v>43363</v>
      </c>
      <c r="F456" s="1"/>
      <c r="G456" s="2">
        <v>268.27999999999997</v>
      </c>
      <c r="H456" s="2">
        <v>226.28</v>
      </c>
      <c r="I456">
        <f>(G456-H456)/4</f>
        <v>10.499999999999993</v>
      </c>
      <c r="J456" t="s">
        <v>25</v>
      </c>
    </row>
    <row r="457" spans="1:10" x14ac:dyDescent="0.2">
      <c r="A457">
        <v>2</v>
      </c>
      <c r="B457">
        <v>3</v>
      </c>
      <c r="C457" t="s">
        <v>6</v>
      </c>
      <c r="D457" t="s">
        <v>9</v>
      </c>
      <c r="E457" s="1">
        <v>43363</v>
      </c>
      <c r="F457" s="1"/>
      <c r="G457" s="2">
        <v>225.66</v>
      </c>
      <c r="H457" s="2">
        <v>154.97</v>
      </c>
      <c r="I457">
        <f t="shared" ref="I457:I459" si="18">(G457-H457)/5</f>
        <v>14.138</v>
      </c>
      <c r="J457" t="s">
        <v>25</v>
      </c>
    </row>
    <row r="458" spans="1:10" x14ac:dyDescent="0.2">
      <c r="A458">
        <v>2</v>
      </c>
      <c r="B458">
        <v>4</v>
      </c>
      <c r="C458" t="s">
        <v>6</v>
      </c>
      <c r="D458" t="s">
        <v>9</v>
      </c>
      <c r="E458" s="1">
        <v>43363</v>
      </c>
      <c r="F458" s="1"/>
      <c r="G458" s="2">
        <v>266.88</v>
      </c>
      <c r="H458" s="2">
        <v>201.18</v>
      </c>
      <c r="I458">
        <f t="shared" si="18"/>
        <v>13.139999999999997</v>
      </c>
      <c r="J458" t="s">
        <v>25</v>
      </c>
    </row>
    <row r="459" spans="1:10" x14ac:dyDescent="0.2">
      <c r="A459">
        <v>2</v>
      </c>
      <c r="B459">
        <v>1</v>
      </c>
      <c r="C459" t="s">
        <v>6</v>
      </c>
      <c r="D459" t="s">
        <v>8</v>
      </c>
      <c r="E459" s="1">
        <v>43363</v>
      </c>
      <c r="F459" s="1"/>
      <c r="G459" s="2">
        <v>215.93</v>
      </c>
      <c r="H459" s="2">
        <v>131.94999999999999</v>
      </c>
      <c r="I459">
        <f t="shared" si="18"/>
        <v>16.796000000000003</v>
      </c>
      <c r="J459" t="s">
        <v>25</v>
      </c>
    </row>
    <row r="460" spans="1:10" x14ac:dyDescent="0.2">
      <c r="A460">
        <v>2</v>
      </c>
      <c r="B460">
        <v>3</v>
      </c>
      <c r="C460" t="s">
        <v>6</v>
      </c>
      <c r="D460" t="s">
        <v>8</v>
      </c>
      <c r="E460" s="1">
        <v>43363</v>
      </c>
      <c r="F460" s="1"/>
      <c r="G460" s="2">
        <v>222.93</v>
      </c>
      <c r="H460" s="2">
        <v>144.85</v>
      </c>
      <c r="I460">
        <f>(G460-H460)/4</f>
        <v>19.520000000000003</v>
      </c>
      <c r="J460" t="s">
        <v>25</v>
      </c>
    </row>
    <row r="461" spans="1:10" x14ac:dyDescent="0.2">
      <c r="A461">
        <v>3</v>
      </c>
      <c r="B461">
        <v>1</v>
      </c>
      <c r="C461" t="s">
        <v>6</v>
      </c>
      <c r="D461" t="s">
        <v>9</v>
      </c>
      <c r="E461" s="1">
        <v>43363</v>
      </c>
      <c r="F461" s="1"/>
      <c r="G461" s="2">
        <v>226.45</v>
      </c>
      <c r="H461" s="2">
        <v>146.32</v>
      </c>
      <c r="I461">
        <f t="shared" ref="I461:I467" si="19">(G461-H461)/5</f>
        <v>16.026</v>
      </c>
      <c r="J461" t="s">
        <v>25</v>
      </c>
    </row>
    <row r="462" spans="1:10" x14ac:dyDescent="0.2">
      <c r="A462">
        <v>3</v>
      </c>
      <c r="B462">
        <v>2</v>
      </c>
      <c r="C462" t="s">
        <v>6</v>
      </c>
      <c r="D462" t="s">
        <v>9</v>
      </c>
      <c r="E462" s="1">
        <v>43363</v>
      </c>
      <c r="F462" s="1"/>
      <c r="G462" s="2">
        <v>235.41</v>
      </c>
      <c r="H462" s="2">
        <v>162.21</v>
      </c>
      <c r="I462">
        <f t="shared" si="19"/>
        <v>14.639999999999997</v>
      </c>
      <c r="J462" t="s">
        <v>25</v>
      </c>
    </row>
    <row r="463" spans="1:10" x14ac:dyDescent="0.2">
      <c r="A463">
        <v>3</v>
      </c>
      <c r="B463">
        <v>3</v>
      </c>
      <c r="C463" t="s">
        <v>6</v>
      </c>
      <c r="D463" t="s">
        <v>9</v>
      </c>
      <c r="E463" s="1">
        <v>43363</v>
      </c>
      <c r="F463" s="1"/>
      <c r="G463" s="2">
        <v>225.52</v>
      </c>
      <c r="H463" s="2">
        <v>148.66</v>
      </c>
      <c r="I463">
        <f t="shared" si="19"/>
        <v>15.372000000000003</v>
      </c>
      <c r="J463" t="s">
        <v>25</v>
      </c>
    </row>
    <row r="464" spans="1:10" x14ac:dyDescent="0.2">
      <c r="A464">
        <v>3</v>
      </c>
      <c r="B464">
        <v>4</v>
      </c>
      <c r="C464" t="s">
        <v>6</v>
      </c>
      <c r="D464" t="s">
        <v>9</v>
      </c>
      <c r="E464" s="1">
        <v>43363</v>
      </c>
      <c r="F464" s="1"/>
      <c r="G464" s="2">
        <v>246.18</v>
      </c>
      <c r="H464" s="2">
        <v>169.52</v>
      </c>
      <c r="I464">
        <f t="shared" si="19"/>
        <v>15.331999999999999</v>
      </c>
      <c r="J464" t="s">
        <v>25</v>
      </c>
    </row>
    <row r="465" spans="1:10" x14ac:dyDescent="0.2">
      <c r="A465">
        <v>3</v>
      </c>
      <c r="B465">
        <v>1</v>
      </c>
      <c r="C465" t="s">
        <v>6</v>
      </c>
      <c r="D465" t="s">
        <v>8</v>
      </c>
      <c r="E465" s="1">
        <v>43363</v>
      </c>
      <c r="F465" s="1"/>
      <c r="G465" s="2">
        <v>223.19</v>
      </c>
      <c r="H465" s="2">
        <v>130.69</v>
      </c>
      <c r="I465">
        <f t="shared" si="19"/>
        <v>18.5</v>
      </c>
      <c r="J465" t="s">
        <v>25</v>
      </c>
    </row>
    <row r="466" spans="1:10" x14ac:dyDescent="0.2">
      <c r="A466">
        <v>3</v>
      </c>
      <c r="B466">
        <v>2</v>
      </c>
      <c r="C466" t="s">
        <v>6</v>
      </c>
      <c r="D466" t="s">
        <v>8</v>
      </c>
      <c r="E466" s="1">
        <v>43363</v>
      </c>
      <c r="F466" s="1"/>
      <c r="G466" s="2">
        <v>236.22</v>
      </c>
      <c r="H466" s="2">
        <v>138.66999999999999</v>
      </c>
      <c r="I466">
        <f t="shared" si="19"/>
        <v>19.510000000000002</v>
      </c>
      <c r="J466" t="s">
        <v>25</v>
      </c>
    </row>
    <row r="467" spans="1:10" x14ac:dyDescent="0.2">
      <c r="A467">
        <v>3</v>
      </c>
      <c r="B467">
        <v>3</v>
      </c>
      <c r="C467" t="s">
        <v>6</v>
      </c>
      <c r="D467" t="s">
        <v>8</v>
      </c>
      <c r="E467" s="1">
        <v>43363</v>
      </c>
      <c r="F467" s="1"/>
      <c r="G467" s="2">
        <v>204.29</v>
      </c>
      <c r="H467" s="2">
        <v>106.74</v>
      </c>
      <c r="I467">
        <f t="shared" si="19"/>
        <v>19.509999999999998</v>
      </c>
      <c r="J467" t="s">
        <v>25</v>
      </c>
    </row>
    <row r="468" spans="1:10" customFormat="1" x14ac:dyDescent="0.2">
      <c r="A468">
        <v>1</v>
      </c>
      <c r="B468">
        <v>1</v>
      </c>
      <c r="C468" t="s">
        <v>19</v>
      </c>
      <c r="D468" t="s">
        <v>9</v>
      </c>
      <c r="E468" s="1">
        <v>43364</v>
      </c>
      <c r="G468">
        <f>90.5+45.66</f>
        <v>136.16</v>
      </c>
      <c r="H468" s="2">
        <v>84.96</v>
      </c>
      <c r="I468">
        <f>(G468-H468)/3</f>
        <v>17.066666666666666</v>
      </c>
      <c r="J468" t="s">
        <v>25</v>
      </c>
    </row>
    <row r="469" spans="1:10" customFormat="1" x14ac:dyDescent="0.2">
      <c r="A469">
        <v>1</v>
      </c>
      <c r="B469">
        <v>2</v>
      </c>
      <c r="C469" t="s">
        <v>19</v>
      </c>
      <c r="D469" t="s">
        <v>9</v>
      </c>
      <c r="E469" s="1">
        <v>43364</v>
      </c>
      <c r="G469">
        <f>88.25+57.48</f>
        <v>145.72999999999999</v>
      </c>
      <c r="H469">
        <f>73.82+22.84</f>
        <v>96.66</v>
      </c>
      <c r="I469">
        <f t="shared" ref="I469" si="20">(G469-H469)/3</f>
        <v>16.356666666666666</v>
      </c>
      <c r="J469" t="s">
        <v>25</v>
      </c>
    </row>
    <row r="470" spans="1:10" customFormat="1" x14ac:dyDescent="0.2">
      <c r="A470">
        <v>1</v>
      </c>
      <c r="B470">
        <v>3</v>
      </c>
      <c r="C470" t="s">
        <v>19</v>
      </c>
      <c r="D470" t="s">
        <v>9</v>
      </c>
      <c r="E470" s="1">
        <v>43364</v>
      </c>
      <c r="G470">
        <f>91.02+60.11</f>
        <v>151.13</v>
      </c>
      <c r="H470">
        <f>72.97</f>
        <v>72.97</v>
      </c>
      <c r="I470">
        <f>(G470-H470)/4</f>
        <v>19.54</v>
      </c>
      <c r="J470" t="s">
        <v>25</v>
      </c>
    </row>
    <row r="471" spans="1:10" customFormat="1" x14ac:dyDescent="0.2">
      <c r="A471">
        <v>1</v>
      </c>
      <c r="B471">
        <v>4</v>
      </c>
      <c r="C471" t="s">
        <v>19</v>
      </c>
      <c r="D471" t="s">
        <v>9</v>
      </c>
      <c r="E471" s="1">
        <v>43364</v>
      </c>
      <c r="G471">
        <f>94.99+40.49</f>
        <v>135.47999999999999</v>
      </c>
      <c r="H471">
        <f>81.85+17.28</f>
        <v>99.13</v>
      </c>
      <c r="I471">
        <f>(G471-H471)/2</f>
        <v>18.174999999999997</v>
      </c>
      <c r="J471" t="s">
        <v>25</v>
      </c>
    </row>
    <row r="472" spans="1:10" customFormat="1" x14ac:dyDescent="0.2">
      <c r="A472">
        <v>1</v>
      </c>
      <c r="B472">
        <v>1</v>
      </c>
      <c r="C472" t="s">
        <v>19</v>
      </c>
      <c r="D472" t="s">
        <v>8</v>
      </c>
      <c r="E472" s="1">
        <v>43364</v>
      </c>
      <c r="G472">
        <f>87.64+82.27</f>
        <v>169.91</v>
      </c>
      <c r="H472">
        <v>62.62</v>
      </c>
      <c r="I472">
        <f>(G472-H472)/5</f>
        <v>21.457999999999998</v>
      </c>
      <c r="J472" t="s">
        <v>25</v>
      </c>
    </row>
    <row r="473" spans="1:10" customFormat="1" x14ac:dyDescent="0.2">
      <c r="A473">
        <v>2</v>
      </c>
      <c r="B473">
        <v>1</v>
      </c>
      <c r="C473" t="s">
        <v>19</v>
      </c>
      <c r="D473" t="s">
        <v>9</v>
      </c>
      <c r="E473" s="1">
        <v>43364</v>
      </c>
      <c r="G473">
        <f>88.52+91.05</f>
        <v>179.57</v>
      </c>
      <c r="H473">
        <f>94.75+27.92</f>
        <v>122.67</v>
      </c>
      <c r="I473">
        <f>(G473-H473)/4</f>
        <v>14.224999999999998</v>
      </c>
      <c r="J473" t="s">
        <v>25</v>
      </c>
    </row>
    <row r="474" spans="1:10" customFormat="1" x14ac:dyDescent="0.2">
      <c r="A474">
        <v>2</v>
      </c>
      <c r="B474">
        <v>3</v>
      </c>
      <c r="C474" t="s">
        <v>19</v>
      </c>
      <c r="D474" t="s">
        <v>9</v>
      </c>
      <c r="E474" s="1">
        <v>43364</v>
      </c>
      <c r="G474">
        <f>89.86+81.44</f>
        <v>171.3</v>
      </c>
      <c r="H474">
        <f>78.38+27.76</f>
        <v>106.14</v>
      </c>
      <c r="I474">
        <f>(G474-H474)/5</f>
        <v>13.032000000000002</v>
      </c>
      <c r="J474" t="s">
        <v>25</v>
      </c>
    </row>
    <row r="475" spans="1:10" customFormat="1" x14ac:dyDescent="0.2">
      <c r="A475">
        <v>2</v>
      </c>
      <c r="B475">
        <v>4</v>
      </c>
      <c r="C475" t="s">
        <v>19</v>
      </c>
      <c r="D475" t="s">
        <v>9</v>
      </c>
      <c r="E475" s="1">
        <v>43364</v>
      </c>
      <c r="G475">
        <f>94.22+76.18</f>
        <v>170.4</v>
      </c>
      <c r="H475">
        <f>90.57</f>
        <v>90.57</v>
      </c>
      <c r="I475">
        <f>(G475-H475)/5</f>
        <v>15.966000000000003</v>
      </c>
      <c r="J475" t="s">
        <v>25</v>
      </c>
    </row>
    <row r="476" spans="1:10" customFormat="1" x14ac:dyDescent="0.2">
      <c r="A476">
        <v>2</v>
      </c>
      <c r="B476">
        <v>1</v>
      </c>
      <c r="C476" t="s">
        <v>19</v>
      </c>
      <c r="D476" t="s">
        <v>8</v>
      </c>
      <c r="E476" s="1">
        <v>43364</v>
      </c>
      <c r="G476">
        <f>80.22+69.1+46.74</f>
        <v>196.06</v>
      </c>
      <c r="H476">
        <v>68.31</v>
      </c>
      <c r="I476">
        <f>(G476-H476)/5</f>
        <v>25.55</v>
      </c>
      <c r="J476" t="s">
        <v>25</v>
      </c>
    </row>
    <row r="477" spans="1:10" customFormat="1" x14ac:dyDescent="0.2">
      <c r="A477">
        <v>3</v>
      </c>
      <c r="B477">
        <v>1</v>
      </c>
      <c r="C477" t="s">
        <v>19</v>
      </c>
      <c r="D477" t="s">
        <v>9</v>
      </c>
      <c r="E477" s="1">
        <v>43364</v>
      </c>
      <c r="G477">
        <f>95.07+57.84</f>
        <v>152.91</v>
      </c>
      <c r="H477">
        <f>71.96</f>
        <v>71.959999999999994</v>
      </c>
      <c r="I477">
        <f t="shared" ref="I477:I482" si="21">(G477-H477)/5</f>
        <v>16.190000000000001</v>
      </c>
      <c r="J477" t="s">
        <v>25</v>
      </c>
    </row>
    <row r="478" spans="1:10" customFormat="1" x14ac:dyDescent="0.2">
      <c r="A478">
        <v>3</v>
      </c>
      <c r="B478">
        <v>2</v>
      </c>
      <c r="C478" t="s">
        <v>19</v>
      </c>
      <c r="D478" t="s">
        <v>9</v>
      </c>
      <c r="E478" s="1">
        <v>43364</v>
      </c>
      <c r="H478">
        <v>86.17</v>
      </c>
      <c r="I478">
        <f t="shared" si="21"/>
        <v>-17.234000000000002</v>
      </c>
      <c r="J478" t="s">
        <v>25</v>
      </c>
    </row>
    <row r="479" spans="1:10" customFormat="1" x14ac:dyDescent="0.2">
      <c r="A479">
        <v>3</v>
      </c>
      <c r="B479">
        <v>3</v>
      </c>
      <c r="C479" t="s">
        <v>19</v>
      </c>
      <c r="D479" t="s">
        <v>9</v>
      </c>
      <c r="E479" s="1">
        <v>43364</v>
      </c>
      <c r="G479">
        <f>91.61+68.23</f>
        <v>159.84</v>
      </c>
      <c r="H479">
        <v>78.319999999999993</v>
      </c>
      <c r="I479">
        <f t="shared" si="21"/>
        <v>16.304000000000002</v>
      </c>
      <c r="J479" t="s">
        <v>25</v>
      </c>
    </row>
    <row r="480" spans="1:10" customFormat="1" x14ac:dyDescent="0.2">
      <c r="A480">
        <v>3</v>
      </c>
      <c r="B480">
        <v>4</v>
      </c>
      <c r="C480" t="s">
        <v>19</v>
      </c>
      <c r="D480" t="s">
        <v>9</v>
      </c>
      <c r="E480" s="1">
        <v>43364</v>
      </c>
      <c r="G480">
        <f>93.17+63.04</f>
        <v>156.21</v>
      </c>
      <c r="H480">
        <v>86.4</v>
      </c>
      <c r="I480">
        <f t="shared" si="21"/>
        <v>13.962</v>
      </c>
      <c r="J480" t="s">
        <v>25</v>
      </c>
    </row>
    <row r="481" spans="1:10" customFormat="1" x14ac:dyDescent="0.2">
      <c r="A481">
        <v>3</v>
      </c>
      <c r="B481">
        <v>1</v>
      </c>
      <c r="C481" t="s">
        <v>19</v>
      </c>
      <c r="D481" t="s">
        <v>8</v>
      </c>
      <c r="E481" s="1">
        <v>43364</v>
      </c>
      <c r="G481">
        <f>95.52+84.57</f>
        <v>180.08999999999997</v>
      </c>
      <c r="H481">
        <v>72.45</v>
      </c>
      <c r="I481">
        <f t="shared" si="21"/>
        <v>21.527999999999995</v>
      </c>
      <c r="J481" t="s">
        <v>25</v>
      </c>
    </row>
    <row r="482" spans="1:10" customFormat="1" x14ac:dyDescent="0.2">
      <c r="A482">
        <v>3</v>
      </c>
      <c r="B482">
        <v>2</v>
      </c>
      <c r="C482" t="s">
        <v>19</v>
      </c>
      <c r="D482" t="s">
        <v>8</v>
      </c>
      <c r="E482" s="1">
        <v>43364</v>
      </c>
      <c r="G482">
        <f>91.24+68.98</f>
        <v>160.22</v>
      </c>
      <c r="H482">
        <v>39.119999999999997</v>
      </c>
      <c r="I482">
        <f t="shared" si="21"/>
        <v>24.22</v>
      </c>
      <c r="J482" t="s">
        <v>25</v>
      </c>
    </row>
    <row r="483" spans="1:10" x14ac:dyDescent="0.2">
      <c r="A483">
        <v>1</v>
      </c>
      <c r="B483">
        <v>1</v>
      </c>
      <c r="C483" t="s">
        <v>6</v>
      </c>
      <c r="D483" t="s">
        <v>9</v>
      </c>
      <c r="E483" s="1">
        <v>43363</v>
      </c>
      <c r="F483"/>
      <c r="G483" s="2">
        <v>129.59</v>
      </c>
      <c r="H483" s="2">
        <v>108.84</v>
      </c>
      <c r="I483">
        <f>G483-H483</f>
        <v>20.75</v>
      </c>
      <c r="J483" t="s">
        <v>28</v>
      </c>
    </row>
    <row r="484" spans="1:10" x14ac:dyDescent="0.2">
      <c r="A484">
        <v>1</v>
      </c>
      <c r="B484">
        <v>2</v>
      </c>
      <c r="C484" t="s">
        <v>6</v>
      </c>
      <c r="D484" t="s">
        <v>9</v>
      </c>
      <c r="E484" s="1">
        <v>43363</v>
      </c>
      <c r="F484"/>
      <c r="G484" s="2">
        <v>129.83000000000001</v>
      </c>
      <c r="H484" s="2">
        <v>111.93</v>
      </c>
      <c r="I484">
        <f t="shared" ref="I484:I512" si="22">G484-H484</f>
        <v>17.900000000000006</v>
      </c>
      <c r="J484" t="s">
        <v>28</v>
      </c>
    </row>
    <row r="485" spans="1:10" x14ac:dyDescent="0.2">
      <c r="A485">
        <v>1</v>
      </c>
      <c r="B485">
        <v>3</v>
      </c>
      <c r="C485" t="s">
        <v>6</v>
      </c>
      <c r="D485" t="s">
        <v>9</v>
      </c>
      <c r="E485" s="1">
        <v>43363</v>
      </c>
      <c r="F485"/>
      <c r="G485" s="2">
        <v>124.73</v>
      </c>
      <c r="H485" s="2">
        <v>106.43</v>
      </c>
      <c r="I485">
        <f t="shared" si="22"/>
        <v>18.299999999999997</v>
      </c>
      <c r="J485" t="s">
        <v>28</v>
      </c>
    </row>
    <row r="486" spans="1:10" x14ac:dyDescent="0.2">
      <c r="A486">
        <v>1</v>
      </c>
      <c r="B486">
        <v>4</v>
      </c>
      <c r="C486" t="s">
        <v>6</v>
      </c>
      <c r="D486" t="s">
        <v>9</v>
      </c>
      <c r="E486" s="1">
        <v>43363</v>
      </c>
      <c r="F486"/>
      <c r="G486" s="2">
        <v>113.05</v>
      </c>
      <c r="H486" s="2">
        <v>95.32</v>
      </c>
      <c r="I486">
        <f t="shared" si="22"/>
        <v>17.730000000000004</v>
      </c>
      <c r="J486" t="s">
        <v>28</v>
      </c>
    </row>
    <row r="487" spans="1:10" x14ac:dyDescent="0.2">
      <c r="A487">
        <v>1</v>
      </c>
      <c r="B487">
        <v>5</v>
      </c>
      <c r="C487" t="s">
        <v>6</v>
      </c>
      <c r="D487" t="s">
        <v>9</v>
      </c>
      <c r="E487" s="1">
        <v>43363</v>
      </c>
      <c r="F487"/>
      <c r="G487" s="2">
        <v>135.66999999999999</v>
      </c>
      <c r="H487" s="2">
        <v>114.64</v>
      </c>
      <c r="I487">
        <f t="shared" si="22"/>
        <v>21.029999999999987</v>
      </c>
      <c r="J487" t="s">
        <v>28</v>
      </c>
    </row>
    <row r="488" spans="1:10" x14ac:dyDescent="0.2">
      <c r="A488">
        <v>1</v>
      </c>
      <c r="B488">
        <v>6</v>
      </c>
      <c r="C488" t="s">
        <v>6</v>
      </c>
      <c r="D488" t="s">
        <v>9</v>
      </c>
      <c r="E488" s="1">
        <v>43363</v>
      </c>
      <c r="F488"/>
      <c r="G488" s="2">
        <v>108.47</v>
      </c>
      <c r="H488" s="2">
        <v>88.15</v>
      </c>
      <c r="I488">
        <f t="shared" si="22"/>
        <v>20.319999999999993</v>
      </c>
      <c r="J488" t="s">
        <v>28</v>
      </c>
    </row>
    <row r="489" spans="1:10" x14ac:dyDescent="0.2">
      <c r="A489">
        <v>1</v>
      </c>
      <c r="B489">
        <v>7</v>
      </c>
      <c r="C489" t="s">
        <v>6</v>
      </c>
      <c r="D489" t="s">
        <v>9</v>
      </c>
      <c r="E489" s="1">
        <v>43363</v>
      </c>
      <c r="F489"/>
      <c r="G489" s="2">
        <v>111.24</v>
      </c>
      <c r="H489" s="2">
        <v>90.88</v>
      </c>
      <c r="I489">
        <f t="shared" si="22"/>
        <v>20.36</v>
      </c>
      <c r="J489" t="s">
        <v>28</v>
      </c>
    </row>
    <row r="490" spans="1:10" x14ac:dyDescent="0.2">
      <c r="A490">
        <v>1</v>
      </c>
      <c r="B490">
        <v>8</v>
      </c>
      <c r="C490" t="s">
        <v>6</v>
      </c>
      <c r="D490" t="s">
        <v>9</v>
      </c>
      <c r="E490" s="1">
        <v>43363</v>
      </c>
      <c r="F490"/>
      <c r="G490" s="2">
        <v>124.3</v>
      </c>
      <c r="H490" s="2">
        <v>107.96</v>
      </c>
      <c r="I490">
        <f t="shared" si="22"/>
        <v>16.340000000000003</v>
      </c>
      <c r="J490" t="s">
        <v>28</v>
      </c>
    </row>
    <row r="491" spans="1:10" x14ac:dyDescent="0.2">
      <c r="A491">
        <v>1</v>
      </c>
      <c r="B491">
        <v>1</v>
      </c>
      <c r="C491" t="s">
        <v>6</v>
      </c>
      <c r="D491" t="s">
        <v>8</v>
      </c>
      <c r="E491" s="1">
        <v>43363</v>
      </c>
      <c r="F491"/>
      <c r="G491" s="2">
        <v>111.11</v>
      </c>
      <c r="H491" s="2">
        <v>85.51</v>
      </c>
      <c r="I491">
        <f t="shared" si="22"/>
        <v>25.599999999999994</v>
      </c>
      <c r="J491" t="s">
        <v>28</v>
      </c>
    </row>
    <row r="492" spans="1:10" x14ac:dyDescent="0.2">
      <c r="A492">
        <v>1</v>
      </c>
      <c r="B492">
        <v>2</v>
      </c>
      <c r="C492" t="s">
        <v>6</v>
      </c>
      <c r="D492" t="s">
        <v>8</v>
      </c>
      <c r="E492" s="1">
        <v>43363</v>
      </c>
      <c r="F492"/>
      <c r="G492" s="2">
        <v>101.89</v>
      </c>
      <c r="H492" s="2">
        <v>77.97</v>
      </c>
      <c r="I492">
        <f t="shared" si="22"/>
        <v>23.92</v>
      </c>
      <c r="J492" t="s">
        <v>28</v>
      </c>
    </row>
    <row r="493" spans="1:10" x14ac:dyDescent="0.2">
      <c r="A493">
        <v>1</v>
      </c>
      <c r="B493">
        <v>3</v>
      </c>
      <c r="C493" t="s">
        <v>6</v>
      </c>
      <c r="D493" t="s">
        <v>8</v>
      </c>
      <c r="E493" s="1">
        <v>43363</v>
      </c>
      <c r="F493"/>
      <c r="G493" s="2">
        <v>103.21</v>
      </c>
      <c r="H493" s="2">
        <v>77.52</v>
      </c>
      <c r="I493">
        <f t="shared" si="22"/>
        <v>25.689999999999998</v>
      </c>
      <c r="J493" t="s">
        <v>28</v>
      </c>
    </row>
    <row r="494" spans="1:10" x14ac:dyDescent="0.2">
      <c r="A494">
        <v>1</v>
      </c>
      <c r="B494">
        <v>4</v>
      </c>
      <c r="C494" t="s">
        <v>6</v>
      </c>
      <c r="D494" t="s">
        <v>8</v>
      </c>
      <c r="E494" s="1">
        <v>43363</v>
      </c>
      <c r="F494"/>
      <c r="G494" s="2">
        <v>99.81</v>
      </c>
      <c r="H494" s="2">
        <v>77.22</v>
      </c>
      <c r="I494">
        <f t="shared" si="22"/>
        <v>22.590000000000003</v>
      </c>
      <c r="J494" t="s">
        <v>28</v>
      </c>
    </row>
    <row r="495" spans="1:10" x14ac:dyDescent="0.2">
      <c r="A495">
        <v>1</v>
      </c>
      <c r="B495">
        <v>5</v>
      </c>
      <c r="C495" t="s">
        <v>6</v>
      </c>
      <c r="D495" t="s">
        <v>8</v>
      </c>
      <c r="E495" s="1">
        <v>43363</v>
      </c>
      <c r="F495"/>
      <c r="G495" s="2">
        <v>103.93</v>
      </c>
      <c r="H495" s="2">
        <v>74.69</v>
      </c>
      <c r="I495">
        <f t="shared" si="22"/>
        <v>29.240000000000009</v>
      </c>
      <c r="J495" t="s">
        <v>28</v>
      </c>
    </row>
    <row r="496" spans="1:10" x14ac:dyDescent="0.2">
      <c r="A496">
        <v>1</v>
      </c>
      <c r="B496">
        <v>6</v>
      </c>
      <c r="C496" t="s">
        <v>6</v>
      </c>
      <c r="D496" t="s">
        <v>8</v>
      </c>
      <c r="E496" s="1">
        <v>43363</v>
      </c>
      <c r="F496"/>
      <c r="G496" s="2">
        <v>97.72</v>
      </c>
      <c r="H496" s="2">
        <v>72.900000000000006</v>
      </c>
      <c r="I496">
        <f t="shared" si="22"/>
        <v>24.819999999999993</v>
      </c>
      <c r="J496" t="s">
        <v>28</v>
      </c>
    </row>
    <row r="497" spans="1:10" x14ac:dyDescent="0.2">
      <c r="A497">
        <v>1</v>
      </c>
      <c r="B497">
        <v>7</v>
      </c>
      <c r="C497" t="s">
        <v>6</v>
      </c>
      <c r="D497" t="s">
        <v>8</v>
      </c>
      <c r="E497" s="1">
        <v>43363</v>
      </c>
      <c r="F497"/>
      <c r="G497" s="2">
        <v>119.94</v>
      </c>
      <c r="H497" s="2">
        <v>95.4</v>
      </c>
      <c r="I497">
        <f t="shared" si="22"/>
        <v>24.539999999999992</v>
      </c>
      <c r="J497" t="s">
        <v>28</v>
      </c>
    </row>
    <row r="498" spans="1:10" x14ac:dyDescent="0.2">
      <c r="A498">
        <v>1</v>
      </c>
      <c r="B498">
        <v>1</v>
      </c>
      <c r="C498" t="s">
        <v>7</v>
      </c>
      <c r="D498" t="s">
        <v>9</v>
      </c>
      <c r="E498" s="1">
        <v>43364</v>
      </c>
      <c r="F498"/>
      <c r="G498" s="2">
        <v>76.209999999999994</v>
      </c>
      <c r="H498" s="2">
        <v>57.72</v>
      </c>
      <c r="I498">
        <f t="shared" si="22"/>
        <v>18.489999999999995</v>
      </c>
      <c r="J498" t="s">
        <v>28</v>
      </c>
    </row>
    <row r="499" spans="1:10" x14ac:dyDescent="0.2">
      <c r="A499">
        <v>1</v>
      </c>
      <c r="B499">
        <v>2</v>
      </c>
      <c r="C499" t="s">
        <v>7</v>
      </c>
      <c r="D499" t="s">
        <v>9</v>
      </c>
      <c r="E499" s="1">
        <v>43364</v>
      </c>
      <c r="F499"/>
      <c r="G499" s="2">
        <v>87.5</v>
      </c>
      <c r="H499" s="2">
        <v>65.05</v>
      </c>
      <c r="I499">
        <f t="shared" si="22"/>
        <v>22.450000000000003</v>
      </c>
      <c r="J499" t="s">
        <v>28</v>
      </c>
    </row>
    <row r="500" spans="1:10" x14ac:dyDescent="0.2">
      <c r="A500">
        <v>1</v>
      </c>
      <c r="B500">
        <v>3</v>
      </c>
      <c r="C500" t="s">
        <v>7</v>
      </c>
      <c r="D500" t="s">
        <v>9</v>
      </c>
      <c r="E500" s="1">
        <v>43364</v>
      </c>
      <c r="F500"/>
      <c r="G500" s="2">
        <v>94.72</v>
      </c>
      <c r="H500" s="2">
        <v>72.58</v>
      </c>
      <c r="I500">
        <f t="shared" si="22"/>
        <v>22.14</v>
      </c>
      <c r="J500" t="s">
        <v>28</v>
      </c>
    </row>
    <row r="501" spans="1:10" x14ac:dyDescent="0.2">
      <c r="A501">
        <v>1</v>
      </c>
      <c r="B501">
        <v>4</v>
      </c>
      <c r="C501" t="s">
        <v>7</v>
      </c>
      <c r="D501" t="s">
        <v>9</v>
      </c>
      <c r="E501" s="1">
        <v>43364</v>
      </c>
      <c r="F501"/>
      <c r="G501" s="2">
        <v>84.34</v>
      </c>
      <c r="H501" s="2">
        <v>63.97</v>
      </c>
      <c r="I501">
        <f t="shared" si="22"/>
        <v>20.370000000000005</v>
      </c>
      <c r="J501" t="s">
        <v>28</v>
      </c>
    </row>
    <row r="502" spans="1:10" x14ac:dyDescent="0.2">
      <c r="A502">
        <v>1</v>
      </c>
      <c r="B502">
        <v>5</v>
      </c>
      <c r="C502" t="s">
        <v>7</v>
      </c>
      <c r="D502" t="s">
        <v>9</v>
      </c>
      <c r="E502" s="1">
        <v>43364</v>
      </c>
      <c r="F502"/>
      <c r="G502" s="2">
        <v>85.06</v>
      </c>
      <c r="H502" s="2">
        <v>71.06</v>
      </c>
      <c r="I502">
        <f t="shared" si="22"/>
        <v>14</v>
      </c>
      <c r="J502" t="s">
        <v>28</v>
      </c>
    </row>
    <row r="503" spans="1:10" x14ac:dyDescent="0.2">
      <c r="A503">
        <v>1</v>
      </c>
      <c r="B503">
        <v>6</v>
      </c>
      <c r="C503" t="s">
        <v>7</v>
      </c>
      <c r="D503" t="s">
        <v>9</v>
      </c>
      <c r="E503" s="1">
        <v>43364</v>
      </c>
      <c r="F503"/>
      <c r="G503" s="2">
        <v>89.6</v>
      </c>
      <c r="H503" s="2">
        <v>67.37</v>
      </c>
      <c r="I503">
        <f t="shared" si="22"/>
        <v>22.22999999999999</v>
      </c>
      <c r="J503" t="s">
        <v>28</v>
      </c>
    </row>
    <row r="504" spans="1:10" x14ac:dyDescent="0.2">
      <c r="A504">
        <v>1</v>
      </c>
      <c r="B504">
        <v>7</v>
      </c>
      <c r="C504" t="s">
        <v>7</v>
      </c>
      <c r="D504" t="s">
        <v>9</v>
      </c>
      <c r="E504" s="1">
        <v>43364</v>
      </c>
      <c r="F504"/>
      <c r="G504" s="2">
        <v>79.61</v>
      </c>
      <c r="H504" s="2">
        <v>61.39</v>
      </c>
      <c r="I504">
        <f t="shared" si="22"/>
        <v>18.22</v>
      </c>
      <c r="J504" t="s">
        <v>28</v>
      </c>
    </row>
    <row r="505" spans="1:10" x14ac:dyDescent="0.2">
      <c r="A505">
        <v>1</v>
      </c>
      <c r="B505">
        <v>8</v>
      </c>
      <c r="C505" t="s">
        <v>7</v>
      </c>
      <c r="D505" t="s">
        <v>9</v>
      </c>
      <c r="E505" s="1">
        <v>43364</v>
      </c>
      <c r="F505"/>
      <c r="G505" s="2">
        <v>95.3</v>
      </c>
      <c r="H505" s="2">
        <v>62.91</v>
      </c>
      <c r="I505">
        <f t="shared" si="22"/>
        <v>32.39</v>
      </c>
      <c r="J505" t="s">
        <v>28</v>
      </c>
    </row>
    <row r="506" spans="1:10" x14ac:dyDescent="0.2">
      <c r="A506">
        <v>1</v>
      </c>
      <c r="B506">
        <v>1</v>
      </c>
      <c r="C506" t="s">
        <v>7</v>
      </c>
      <c r="D506" t="s">
        <v>8</v>
      </c>
      <c r="E506" s="1">
        <v>43364</v>
      </c>
      <c r="F506"/>
      <c r="G506" s="2">
        <v>91.74</v>
      </c>
      <c r="H506" s="2">
        <v>59.41</v>
      </c>
      <c r="I506">
        <f t="shared" si="22"/>
        <v>32.33</v>
      </c>
      <c r="J506" t="s">
        <v>28</v>
      </c>
    </row>
    <row r="507" spans="1:10" x14ac:dyDescent="0.2">
      <c r="A507">
        <v>1</v>
      </c>
      <c r="B507">
        <v>2</v>
      </c>
      <c r="C507" t="s">
        <v>7</v>
      </c>
      <c r="D507" t="s">
        <v>8</v>
      </c>
      <c r="E507" s="1">
        <v>43364</v>
      </c>
      <c r="F507"/>
      <c r="G507" s="2">
        <v>90.7</v>
      </c>
      <c r="H507" s="2">
        <v>65.430000000000007</v>
      </c>
      <c r="I507">
        <f t="shared" si="22"/>
        <v>25.269999999999996</v>
      </c>
      <c r="J507" t="s">
        <v>28</v>
      </c>
    </row>
    <row r="508" spans="1:10" x14ac:dyDescent="0.2">
      <c r="A508">
        <v>1</v>
      </c>
      <c r="B508">
        <v>3</v>
      </c>
      <c r="C508" t="s">
        <v>7</v>
      </c>
      <c r="D508" t="s">
        <v>8</v>
      </c>
      <c r="E508" s="1">
        <v>43364</v>
      </c>
      <c r="F508"/>
      <c r="G508" s="2">
        <v>91.14</v>
      </c>
      <c r="H508" s="2">
        <v>64.819999999999993</v>
      </c>
      <c r="I508">
        <f t="shared" si="22"/>
        <v>26.320000000000007</v>
      </c>
      <c r="J508" t="s">
        <v>28</v>
      </c>
    </row>
    <row r="509" spans="1:10" x14ac:dyDescent="0.2">
      <c r="A509">
        <v>1</v>
      </c>
      <c r="B509">
        <v>4</v>
      </c>
      <c r="C509" t="s">
        <v>7</v>
      </c>
      <c r="D509" t="s">
        <v>8</v>
      </c>
      <c r="E509" s="1">
        <v>43364</v>
      </c>
      <c r="F509"/>
      <c r="G509" s="2">
        <v>82.01</v>
      </c>
      <c r="H509" s="2">
        <v>54.18</v>
      </c>
      <c r="I509">
        <f t="shared" si="22"/>
        <v>27.830000000000005</v>
      </c>
      <c r="J509" t="s">
        <v>28</v>
      </c>
    </row>
    <row r="510" spans="1:10" x14ac:dyDescent="0.2">
      <c r="A510">
        <v>1</v>
      </c>
      <c r="B510">
        <v>5</v>
      </c>
      <c r="C510" t="s">
        <v>7</v>
      </c>
      <c r="D510" t="s">
        <v>8</v>
      </c>
      <c r="E510" s="1">
        <v>43364</v>
      </c>
      <c r="F510"/>
      <c r="G510" s="2">
        <v>91.81</v>
      </c>
      <c r="H510" s="2">
        <v>64.89</v>
      </c>
      <c r="I510">
        <f t="shared" si="22"/>
        <v>26.92</v>
      </c>
      <c r="J510" t="s">
        <v>28</v>
      </c>
    </row>
    <row r="511" spans="1:10" x14ac:dyDescent="0.2">
      <c r="A511">
        <v>1</v>
      </c>
      <c r="B511">
        <v>6</v>
      </c>
      <c r="C511" t="s">
        <v>7</v>
      </c>
      <c r="D511" t="s">
        <v>8</v>
      </c>
      <c r="E511" s="1">
        <v>43364</v>
      </c>
      <c r="F511"/>
      <c r="G511" s="2">
        <v>93.43</v>
      </c>
      <c r="H511" s="2">
        <v>62.08</v>
      </c>
      <c r="I511">
        <f t="shared" si="22"/>
        <v>31.350000000000009</v>
      </c>
      <c r="J511" t="s">
        <v>28</v>
      </c>
    </row>
    <row r="512" spans="1:10" x14ac:dyDescent="0.2">
      <c r="A512">
        <v>1</v>
      </c>
      <c r="B512">
        <v>7</v>
      </c>
      <c r="C512" t="s">
        <v>7</v>
      </c>
      <c r="D512" t="s">
        <v>8</v>
      </c>
      <c r="E512" s="1">
        <v>43364</v>
      </c>
      <c r="F512"/>
      <c r="G512" s="2">
        <v>90.43</v>
      </c>
      <c r="H512" s="2">
        <v>63.96</v>
      </c>
      <c r="I512">
        <f t="shared" si="22"/>
        <v>26.470000000000006</v>
      </c>
      <c r="J512" t="s">
        <v>28</v>
      </c>
    </row>
    <row r="513" spans="1:10" customFormat="1" x14ac:dyDescent="0.2">
      <c r="A513">
        <v>1</v>
      </c>
      <c r="B513">
        <v>1</v>
      </c>
      <c r="C513" t="s">
        <v>6</v>
      </c>
      <c r="D513" t="s">
        <v>9</v>
      </c>
      <c r="E513" s="1">
        <v>43369</v>
      </c>
      <c r="F513" s="1"/>
      <c r="G513" s="2">
        <v>281.33999999999997</v>
      </c>
      <c r="H513" s="2">
        <v>220.4</v>
      </c>
      <c r="I513">
        <f>(G513-H513)/4</f>
        <v>15.234999999999992</v>
      </c>
      <c r="J513" t="s">
        <v>25</v>
      </c>
    </row>
    <row r="514" spans="1:10" customFormat="1" x14ac:dyDescent="0.2">
      <c r="A514">
        <v>1</v>
      </c>
      <c r="B514">
        <v>2</v>
      </c>
      <c r="C514" t="s">
        <v>6</v>
      </c>
      <c r="D514" t="s">
        <v>9</v>
      </c>
      <c r="E514" s="1">
        <v>43369</v>
      </c>
      <c r="F514" s="1"/>
      <c r="G514" s="2">
        <v>292.89</v>
      </c>
      <c r="H514" s="2">
        <v>225.72</v>
      </c>
      <c r="I514">
        <f>(G514-H514)/4</f>
        <v>16.792499999999997</v>
      </c>
      <c r="J514" t="s">
        <v>25</v>
      </c>
    </row>
    <row r="515" spans="1:10" customFormat="1" x14ac:dyDescent="0.2">
      <c r="A515">
        <v>1</v>
      </c>
      <c r="B515">
        <v>1</v>
      </c>
      <c r="C515" t="s">
        <v>6</v>
      </c>
      <c r="D515" t="s">
        <v>8</v>
      </c>
      <c r="E515" s="1">
        <v>43369</v>
      </c>
      <c r="F515" s="1"/>
      <c r="G515" s="2">
        <v>230.6</v>
      </c>
      <c r="H515" s="2">
        <v>186.28</v>
      </c>
      <c r="I515">
        <f>(G515-H515)/2</f>
        <v>22.159999999999997</v>
      </c>
      <c r="J515" t="s">
        <v>25</v>
      </c>
    </row>
    <row r="516" spans="1:10" customFormat="1" x14ac:dyDescent="0.2">
      <c r="A516">
        <v>1</v>
      </c>
      <c r="B516">
        <v>2</v>
      </c>
      <c r="C516" t="s">
        <v>6</v>
      </c>
      <c r="D516" t="s">
        <v>8</v>
      </c>
      <c r="E516" s="1">
        <v>43369</v>
      </c>
      <c r="F516" s="1"/>
      <c r="G516" s="2">
        <v>218.36</v>
      </c>
      <c r="H516" s="2">
        <v>151.01</v>
      </c>
      <c r="I516">
        <f>(G516-H516)/4</f>
        <v>16.837500000000006</v>
      </c>
      <c r="J516" t="s">
        <v>25</v>
      </c>
    </row>
    <row r="517" spans="1:10" customFormat="1" x14ac:dyDescent="0.2">
      <c r="A517">
        <v>2</v>
      </c>
      <c r="B517">
        <v>1</v>
      </c>
      <c r="C517" t="s">
        <v>6</v>
      </c>
      <c r="D517" t="s">
        <v>9</v>
      </c>
      <c r="E517" s="1">
        <v>43369</v>
      </c>
      <c r="F517" s="1"/>
      <c r="G517" s="2">
        <v>285.11</v>
      </c>
      <c r="H517" s="2">
        <v>225.15</v>
      </c>
      <c r="I517">
        <f>(G517-H517)/4</f>
        <v>14.990000000000002</v>
      </c>
      <c r="J517" t="s">
        <v>25</v>
      </c>
    </row>
    <row r="518" spans="1:10" customFormat="1" x14ac:dyDescent="0.2">
      <c r="A518">
        <v>2</v>
      </c>
      <c r="B518">
        <v>3</v>
      </c>
      <c r="C518" t="s">
        <v>6</v>
      </c>
      <c r="D518" t="s">
        <v>9</v>
      </c>
      <c r="E518" s="1">
        <v>43369</v>
      </c>
      <c r="F518" s="1"/>
      <c r="G518" s="2">
        <v>233.48</v>
      </c>
      <c r="H518" s="2">
        <v>170.02</v>
      </c>
      <c r="I518">
        <f t="shared" ref="I518:I528" si="23">(G518-H518)/5</f>
        <v>12.691999999999997</v>
      </c>
      <c r="J518" t="s">
        <v>25</v>
      </c>
    </row>
    <row r="519" spans="1:10" customFormat="1" x14ac:dyDescent="0.2">
      <c r="A519">
        <v>2</v>
      </c>
      <c r="B519">
        <v>4</v>
      </c>
      <c r="C519" t="s">
        <v>6</v>
      </c>
      <c r="D519" t="s">
        <v>9</v>
      </c>
      <c r="E519" s="1">
        <v>43369</v>
      </c>
      <c r="F519" s="1"/>
      <c r="G519" s="2">
        <v>264.08999999999997</v>
      </c>
      <c r="H519" s="2">
        <v>202.86</v>
      </c>
      <c r="I519">
        <f t="shared" si="23"/>
        <v>12.245999999999992</v>
      </c>
      <c r="J519" t="s">
        <v>25</v>
      </c>
    </row>
    <row r="520" spans="1:10" customFormat="1" x14ac:dyDescent="0.2">
      <c r="A520">
        <v>2</v>
      </c>
      <c r="B520">
        <v>1</v>
      </c>
      <c r="C520" t="s">
        <v>6</v>
      </c>
      <c r="D520" t="s">
        <v>8</v>
      </c>
      <c r="E520" s="1">
        <v>43369</v>
      </c>
      <c r="F520" s="1"/>
      <c r="G520" s="2">
        <v>262.08999999999997</v>
      </c>
      <c r="H520" s="2">
        <v>183.28</v>
      </c>
      <c r="I520">
        <f t="shared" si="23"/>
        <v>15.761999999999995</v>
      </c>
      <c r="J520" t="s">
        <v>25</v>
      </c>
    </row>
    <row r="521" spans="1:10" customFormat="1" x14ac:dyDescent="0.2">
      <c r="A521">
        <v>2</v>
      </c>
      <c r="B521">
        <v>3</v>
      </c>
      <c r="C521" t="s">
        <v>6</v>
      </c>
      <c r="D521" t="s">
        <v>8</v>
      </c>
      <c r="E521" s="1">
        <v>43369</v>
      </c>
      <c r="F521" s="1"/>
      <c r="G521" s="2">
        <v>236.32</v>
      </c>
      <c r="H521" s="2">
        <v>146.43</v>
      </c>
      <c r="I521">
        <f>(G521-H521)/4</f>
        <v>22.472499999999997</v>
      </c>
      <c r="J521" t="s">
        <v>25</v>
      </c>
    </row>
    <row r="522" spans="1:10" customFormat="1" x14ac:dyDescent="0.2">
      <c r="A522">
        <v>3</v>
      </c>
      <c r="B522">
        <v>1</v>
      </c>
      <c r="C522" t="s">
        <v>6</v>
      </c>
      <c r="D522" t="s">
        <v>9</v>
      </c>
      <c r="E522" s="1">
        <v>43369</v>
      </c>
      <c r="F522" s="1"/>
      <c r="G522" s="2">
        <v>244.69</v>
      </c>
      <c r="H522" s="2">
        <v>159.47999999999999</v>
      </c>
      <c r="I522">
        <f t="shared" si="23"/>
        <v>17.042000000000002</v>
      </c>
      <c r="J522" t="s">
        <v>25</v>
      </c>
    </row>
    <row r="523" spans="1:10" customFormat="1" x14ac:dyDescent="0.2">
      <c r="A523">
        <v>3</v>
      </c>
      <c r="B523">
        <v>2</v>
      </c>
      <c r="C523" t="s">
        <v>6</v>
      </c>
      <c r="D523" t="s">
        <v>9</v>
      </c>
      <c r="E523" s="1">
        <v>43369</v>
      </c>
      <c r="F523" s="1"/>
      <c r="G523" s="2">
        <v>276.89999999999998</v>
      </c>
      <c r="H523" s="2">
        <v>198.51</v>
      </c>
      <c r="I523">
        <f t="shared" si="23"/>
        <v>15.677999999999997</v>
      </c>
      <c r="J523" t="s">
        <v>25</v>
      </c>
    </row>
    <row r="524" spans="1:10" customFormat="1" x14ac:dyDescent="0.2">
      <c r="A524">
        <v>3</v>
      </c>
      <c r="B524">
        <v>3</v>
      </c>
      <c r="C524" t="s">
        <v>6</v>
      </c>
      <c r="D524" t="s">
        <v>9</v>
      </c>
      <c r="E524" s="1">
        <v>43369</v>
      </c>
      <c r="F524" s="1"/>
      <c r="G524" s="2">
        <v>252.15</v>
      </c>
      <c r="H524" s="2">
        <v>175.15</v>
      </c>
      <c r="I524">
        <f t="shared" si="23"/>
        <v>15.4</v>
      </c>
      <c r="J524" t="s">
        <v>25</v>
      </c>
    </row>
    <row r="525" spans="1:10" customFormat="1" x14ac:dyDescent="0.2">
      <c r="A525">
        <v>3</v>
      </c>
      <c r="B525">
        <v>4</v>
      </c>
      <c r="C525" t="s">
        <v>6</v>
      </c>
      <c r="D525" t="s">
        <v>9</v>
      </c>
      <c r="E525" s="1">
        <v>43369</v>
      </c>
      <c r="F525" s="1"/>
      <c r="G525" s="2">
        <v>272.82</v>
      </c>
      <c r="H525" s="2">
        <v>195.48</v>
      </c>
      <c r="I525">
        <f t="shared" si="23"/>
        <v>15.468</v>
      </c>
      <c r="J525" t="s">
        <v>25</v>
      </c>
    </row>
    <row r="526" spans="1:10" customFormat="1" x14ac:dyDescent="0.2">
      <c r="A526">
        <v>3</v>
      </c>
      <c r="B526">
        <v>1</v>
      </c>
      <c r="C526" t="s">
        <v>6</v>
      </c>
      <c r="D526" t="s">
        <v>8</v>
      </c>
      <c r="E526" s="1">
        <v>43369</v>
      </c>
      <c r="F526" s="1"/>
      <c r="G526" s="2">
        <v>295.61</v>
      </c>
      <c r="H526" s="2">
        <v>196.21</v>
      </c>
      <c r="I526">
        <f t="shared" si="23"/>
        <v>19.880000000000003</v>
      </c>
      <c r="J526" t="s">
        <v>25</v>
      </c>
    </row>
    <row r="527" spans="1:10" customFormat="1" x14ac:dyDescent="0.2">
      <c r="A527">
        <v>3</v>
      </c>
      <c r="B527">
        <v>2</v>
      </c>
      <c r="C527" t="s">
        <v>6</v>
      </c>
      <c r="D527" t="s">
        <v>8</v>
      </c>
      <c r="E527" s="1">
        <v>43369</v>
      </c>
      <c r="F527" s="1"/>
      <c r="G527" s="2">
        <v>246.08</v>
      </c>
      <c r="H527" s="2">
        <v>147.37</v>
      </c>
      <c r="I527">
        <f t="shared" si="23"/>
        <v>19.742000000000001</v>
      </c>
      <c r="J527" t="s">
        <v>25</v>
      </c>
    </row>
    <row r="528" spans="1:10" customFormat="1" x14ac:dyDescent="0.2">
      <c r="A528">
        <v>3</v>
      </c>
      <c r="B528">
        <v>3</v>
      </c>
      <c r="C528" t="s">
        <v>6</v>
      </c>
      <c r="D528" t="s">
        <v>8</v>
      </c>
      <c r="E528" s="1">
        <v>43369</v>
      </c>
      <c r="F528" s="1"/>
      <c r="G528" s="2">
        <v>221.69</v>
      </c>
      <c r="H528" s="2">
        <v>120.14</v>
      </c>
      <c r="I528">
        <f t="shared" si="23"/>
        <v>20.309999999999999</v>
      </c>
      <c r="J528" t="s">
        <v>25</v>
      </c>
    </row>
    <row r="529" spans="1:10" customFormat="1" x14ac:dyDescent="0.2">
      <c r="A529">
        <v>1</v>
      </c>
      <c r="B529">
        <v>1</v>
      </c>
      <c r="C529" t="s">
        <v>19</v>
      </c>
      <c r="D529" t="s">
        <v>9</v>
      </c>
      <c r="E529" s="1">
        <v>43370</v>
      </c>
      <c r="G529">
        <f>94.14+66.26</f>
        <v>160.4</v>
      </c>
      <c r="H529">
        <f>74.88+26.47</f>
        <v>101.35</v>
      </c>
      <c r="I529">
        <f>(G529-H529)/3</f>
        <v>19.683333333333337</v>
      </c>
      <c r="J529" t="s">
        <v>25</v>
      </c>
    </row>
    <row r="530" spans="1:10" customFormat="1" x14ac:dyDescent="0.2">
      <c r="A530">
        <v>1</v>
      </c>
      <c r="B530">
        <v>2</v>
      </c>
      <c r="C530" t="s">
        <v>19</v>
      </c>
      <c r="D530" t="s">
        <v>9</v>
      </c>
      <c r="E530" s="1">
        <v>43370</v>
      </c>
      <c r="G530">
        <f>91.89+60.23</f>
        <v>152.12</v>
      </c>
      <c r="H530">
        <v>93.3</v>
      </c>
      <c r="I530">
        <f t="shared" ref="I530" si="24">(G530-H530)/3</f>
        <v>19.606666666666669</v>
      </c>
      <c r="J530" t="s">
        <v>25</v>
      </c>
    </row>
    <row r="531" spans="1:10" customFormat="1" x14ac:dyDescent="0.2">
      <c r="A531">
        <v>1</v>
      </c>
      <c r="B531">
        <v>3</v>
      </c>
      <c r="C531" t="s">
        <v>19</v>
      </c>
      <c r="D531" t="s">
        <v>9</v>
      </c>
      <c r="E531" s="1">
        <v>43370</v>
      </c>
      <c r="G531">
        <f>93.08+56.77</f>
        <v>149.85</v>
      </c>
      <c r="H531">
        <v>79.44</v>
      </c>
      <c r="I531">
        <f>(G531-H531)/4</f>
        <v>17.602499999999999</v>
      </c>
      <c r="J531" t="s">
        <v>25</v>
      </c>
    </row>
    <row r="532" spans="1:10" customFormat="1" x14ac:dyDescent="0.2">
      <c r="A532">
        <v>1</v>
      </c>
      <c r="B532">
        <v>4</v>
      </c>
      <c r="C532" t="s">
        <v>19</v>
      </c>
      <c r="D532" t="s">
        <v>9</v>
      </c>
      <c r="E532" s="1">
        <v>43370</v>
      </c>
      <c r="G532">
        <f>92.89+58.49</f>
        <v>151.38</v>
      </c>
      <c r="H532">
        <f>87.61+21.03</f>
        <v>108.64</v>
      </c>
      <c r="I532">
        <f>(G532-H532)/3</f>
        <v>14.246666666666664</v>
      </c>
      <c r="J532" t="s">
        <v>25</v>
      </c>
    </row>
    <row r="533" spans="1:10" customFormat="1" x14ac:dyDescent="0.2">
      <c r="A533">
        <v>1</v>
      </c>
      <c r="B533">
        <v>5</v>
      </c>
      <c r="C533" t="s">
        <v>19</v>
      </c>
      <c r="D533" t="s">
        <v>9</v>
      </c>
      <c r="E533" s="1">
        <v>43370</v>
      </c>
      <c r="G533">
        <v>90.36</v>
      </c>
      <c r="H533">
        <v>66.66</v>
      </c>
      <c r="I533">
        <f>(G533-H533)/1</f>
        <v>23.700000000000003</v>
      </c>
      <c r="J533" t="s">
        <v>25</v>
      </c>
    </row>
    <row r="534" spans="1:10" customFormat="1" x14ac:dyDescent="0.2">
      <c r="A534">
        <v>1</v>
      </c>
      <c r="B534">
        <v>1</v>
      </c>
      <c r="C534" t="s">
        <v>19</v>
      </c>
      <c r="D534" t="s">
        <v>8</v>
      </c>
      <c r="E534" s="1">
        <v>43370</v>
      </c>
      <c r="G534">
        <f>94.99+46.04</f>
        <v>141.03</v>
      </c>
      <c r="H534" s="2">
        <v>20.81</v>
      </c>
      <c r="I534">
        <f>(G534-H534)/5</f>
        <v>24.044</v>
      </c>
      <c r="J534" t="s">
        <v>25</v>
      </c>
    </row>
    <row r="535" spans="1:10" customFormat="1" x14ac:dyDescent="0.2">
      <c r="A535">
        <v>2</v>
      </c>
      <c r="B535">
        <v>1</v>
      </c>
      <c r="C535" t="s">
        <v>19</v>
      </c>
      <c r="D535" t="s">
        <v>9</v>
      </c>
      <c r="E535" s="1">
        <v>43370</v>
      </c>
      <c r="G535">
        <f>90.58+45.85</f>
        <v>136.43</v>
      </c>
      <c r="H535">
        <v>70.510000000000005</v>
      </c>
      <c r="I535">
        <f>(G535-H535)/4</f>
        <v>16.48</v>
      </c>
      <c r="J535" t="s">
        <v>25</v>
      </c>
    </row>
    <row r="536" spans="1:10" customFormat="1" x14ac:dyDescent="0.2">
      <c r="A536">
        <v>2</v>
      </c>
      <c r="B536">
        <v>3</v>
      </c>
      <c r="C536" t="s">
        <v>19</v>
      </c>
      <c r="D536" t="s">
        <v>9</v>
      </c>
      <c r="E536" s="1">
        <v>43370</v>
      </c>
      <c r="G536">
        <f>86.4+57.26</f>
        <v>143.66</v>
      </c>
      <c r="H536">
        <v>83.39</v>
      </c>
      <c r="I536">
        <f>(G536-H536)/5</f>
        <v>12.053999999999998</v>
      </c>
      <c r="J536" t="s">
        <v>25</v>
      </c>
    </row>
    <row r="537" spans="1:10" customFormat="1" x14ac:dyDescent="0.2">
      <c r="A537">
        <v>2</v>
      </c>
      <c r="B537">
        <v>4</v>
      </c>
      <c r="C537" t="s">
        <v>19</v>
      </c>
      <c r="D537" t="s">
        <v>9</v>
      </c>
      <c r="E537" s="1">
        <v>43370</v>
      </c>
      <c r="G537">
        <f>95.65+46.86</f>
        <v>142.51</v>
      </c>
      <c r="H537">
        <v>56.29</v>
      </c>
      <c r="I537">
        <f t="shared" ref="I537:I544" si="25">(G537-H537)/5</f>
        <v>17.244</v>
      </c>
      <c r="J537" t="s">
        <v>25</v>
      </c>
    </row>
    <row r="538" spans="1:10" customFormat="1" x14ac:dyDescent="0.2">
      <c r="A538">
        <v>2</v>
      </c>
      <c r="B538">
        <v>1</v>
      </c>
      <c r="C538" t="s">
        <v>19</v>
      </c>
      <c r="D538" t="s">
        <v>8</v>
      </c>
      <c r="E538" s="1">
        <v>43370</v>
      </c>
      <c r="G538">
        <f>94.93+39.17</f>
        <v>134.10000000000002</v>
      </c>
      <c r="H538">
        <v>12.21</v>
      </c>
      <c r="I538">
        <f t="shared" si="25"/>
        <v>24.378000000000004</v>
      </c>
      <c r="J538" t="s">
        <v>25</v>
      </c>
    </row>
    <row r="539" spans="1:10" customFormat="1" x14ac:dyDescent="0.2">
      <c r="A539">
        <v>3</v>
      </c>
      <c r="B539">
        <v>1</v>
      </c>
      <c r="C539" t="s">
        <v>19</v>
      </c>
      <c r="D539" t="s">
        <v>9</v>
      </c>
      <c r="E539" s="1">
        <v>43370</v>
      </c>
      <c r="G539">
        <f>90.21+57.68</f>
        <v>147.88999999999999</v>
      </c>
      <c r="H539">
        <v>56.35</v>
      </c>
      <c r="I539">
        <f t="shared" si="25"/>
        <v>18.308</v>
      </c>
      <c r="J539" t="s">
        <v>25</v>
      </c>
    </row>
    <row r="540" spans="1:10" customFormat="1" x14ac:dyDescent="0.2">
      <c r="A540">
        <v>3</v>
      </c>
      <c r="B540">
        <v>2</v>
      </c>
      <c r="C540" t="s">
        <v>19</v>
      </c>
      <c r="D540" t="s">
        <v>9</v>
      </c>
      <c r="E540" s="1">
        <v>43370</v>
      </c>
      <c r="G540">
        <f>91.65+50.94</f>
        <v>142.59</v>
      </c>
      <c r="H540">
        <v>67.31</v>
      </c>
      <c r="I540">
        <f t="shared" si="25"/>
        <v>15.056000000000001</v>
      </c>
      <c r="J540" t="s">
        <v>25</v>
      </c>
    </row>
    <row r="541" spans="1:10" customFormat="1" x14ac:dyDescent="0.2">
      <c r="A541">
        <v>3</v>
      </c>
      <c r="B541">
        <v>3</v>
      </c>
      <c r="C541" t="s">
        <v>19</v>
      </c>
      <c r="D541" t="s">
        <v>9</v>
      </c>
      <c r="E541" s="1">
        <v>43370</v>
      </c>
      <c r="G541">
        <f>94.71+65.73</f>
        <v>160.44</v>
      </c>
      <c r="H541">
        <v>53.25</v>
      </c>
      <c r="I541">
        <f t="shared" si="25"/>
        <v>21.437999999999999</v>
      </c>
      <c r="J541" t="s">
        <v>25</v>
      </c>
    </row>
    <row r="542" spans="1:10" customFormat="1" x14ac:dyDescent="0.2">
      <c r="A542">
        <v>3</v>
      </c>
      <c r="B542">
        <v>4</v>
      </c>
      <c r="C542" t="s">
        <v>19</v>
      </c>
      <c r="D542" t="s">
        <v>9</v>
      </c>
      <c r="E542" s="1">
        <v>43370</v>
      </c>
      <c r="G542">
        <f>95.52+76.26</f>
        <v>171.78</v>
      </c>
      <c r="H542">
        <v>88.35</v>
      </c>
      <c r="I542">
        <f t="shared" si="25"/>
        <v>16.686</v>
      </c>
      <c r="J542" t="s">
        <v>25</v>
      </c>
    </row>
    <row r="543" spans="1:10" customFormat="1" x14ac:dyDescent="0.2">
      <c r="A543">
        <v>3</v>
      </c>
      <c r="B543">
        <v>1</v>
      </c>
      <c r="C543" t="s">
        <v>19</v>
      </c>
      <c r="D543" t="s">
        <v>8</v>
      </c>
      <c r="E543" s="1">
        <v>43370</v>
      </c>
      <c r="G543">
        <f>95.63+42.45</f>
        <v>138.07999999999998</v>
      </c>
      <c r="H543">
        <v>27.98</v>
      </c>
      <c r="I543">
        <f t="shared" si="25"/>
        <v>22.019999999999996</v>
      </c>
      <c r="J543" t="s">
        <v>25</v>
      </c>
    </row>
    <row r="544" spans="1:10" customFormat="1" x14ac:dyDescent="0.2">
      <c r="A544">
        <v>3</v>
      </c>
      <c r="B544">
        <v>2</v>
      </c>
      <c r="C544" t="s">
        <v>19</v>
      </c>
      <c r="D544" t="s">
        <v>8</v>
      </c>
      <c r="E544" s="1">
        <v>43370</v>
      </c>
      <c r="G544">
        <f>94.17+49.53</f>
        <v>143.69999999999999</v>
      </c>
      <c r="H544">
        <v>22.11</v>
      </c>
      <c r="I544">
        <f t="shared" si="25"/>
        <v>24.317999999999998</v>
      </c>
      <c r="J544" t="s">
        <v>25</v>
      </c>
    </row>
    <row r="545" spans="1:10" customFormat="1" x14ac:dyDescent="0.2">
      <c r="A545">
        <v>1</v>
      </c>
      <c r="B545">
        <v>1</v>
      </c>
      <c r="C545" t="s">
        <v>6</v>
      </c>
      <c r="D545" t="s">
        <v>9</v>
      </c>
      <c r="E545" s="1">
        <v>43369</v>
      </c>
      <c r="G545" s="2">
        <v>115.15</v>
      </c>
      <c r="H545" s="2">
        <v>94.12</v>
      </c>
      <c r="I545">
        <f>G545-H545</f>
        <v>21.03</v>
      </c>
      <c r="J545" t="s">
        <v>28</v>
      </c>
    </row>
    <row r="546" spans="1:10" customFormat="1" x14ac:dyDescent="0.2">
      <c r="A546">
        <v>1</v>
      </c>
      <c r="B546">
        <v>2</v>
      </c>
      <c r="C546" t="s">
        <v>6</v>
      </c>
      <c r="D546" t="s">
        <v>9</v>
      </c>
      <c r="E546" s="1">
        <v>43369</v>
      </c>
      <c r="G546" s="2">
        <v>104.28</v>
      </c>
      <c r="H546" s="2">
        <v>84.17</v>
      </c>
      <c r="I546">
        <f t="shared" ref="I546:I574" si="26">G546-H546</f>
        <v>20.11</v>
      </c>
      <c r="J546" t="s">
        <v>28</v>
      </c>
    </row>
    <row r="547" spans="1:10" customFormat="1" x14ac:dyDescent="0.2">
      <c r="A547">
        <v>1</v>
      </c>
      <c r="B547">
        <v>3</v>
      </c>
      <c r="C547" t="s">
        <v>6</v>
      </c>
      <c r="D547" t="s">
        <v>9</v>
      </c>
      <c r="E547" s="1">
        <v>43369</v>
      </c>
      <c r="G547" s="2">
        <v>129.56</v>
      </c>
      <c r="H547" s="2">
        <v>106.63</v>
      </c>
      <c r="I547">
        <f t="shared" si="26"/>
        <v>22.930000000000007</v>
      </c>
      <c r="J547" t="s">
        <v>28</v>
      </c>
    </row>
    <row r="548" spans="1:10" customFormat="1" x14ac:dyDescent="0.2">
      <c r="A548">
        <v>1</v>
      </c>
      <c r="B548">
        <v>4</v>
      </c>
      <c r="C548" t="s">
        <v>6</v>
      </c>
      <c r="D548" t="s">
        <v>9</v>
      </c>
      <c r="E548" s="1">
        <v>43369</v>
      </c>
      <c r="G548" s="2">
        <v>122.64</v>
      </c>
      <c r="H548" s="2">
        <v>101.68</v>
      </c>
      <c r="I548">
        <f t="shared" si="26"/>
        <v>20.959999999999994</v>
      </c>
      <c r="J548" t="s">
        <v>28</v>
      </c>
    </row>
    <row r="549" spans="1:10" customFormat="1" x14ac:dyDescent="0.2">
      <c r="A549">
        <v>1</v>
      </c>
      <c r="B549">
        <v>5</v>
      </c>
      <c r="C549" t="s">
        <v>6</v>
      </c>
      <c r="D549" t="s">
        <v>9</v>
      </c>
      <c r="E549" s="1">
        <v>43369</v>
      </c>
      <c r="G549" s="2">
        <v>124.64</v>
      </c>
      <c r="H549" s="2">
        <v>99.86</v>
      </c>
      <c r="I549">
        <f t="shared" si="26"/>
        <v>24.78</v>
      </c>
      <c r="J549" t="s">
        <v>28</v>
      </c>
    </row>
    <row r="550" spans="1:10" customFormat="1" x14ac:dyDescent="0.2">
      <c r="A550">
        <v>1</v>
      </c>
      <c r="B550">
        <v>6</v>
      </c>
      <c r="C550" t="s">
        <v>6</v>
      </c>
      <c r="D550" t="s">
        <v>9</v>
      </c>
      <c r="E550" s="1">
        <v>43369</v>
      </c>
      <c r="G550" s="2">
        <v>134.49</v>
      </c>
      <c r="H550" s="2">
        <v>112.96</v>
      </c>
      <c r="I550">
        <f t="shared" si="26"/>
        <v>21.530000000000015</v>
      </c>
      <c r="J550" t="s">
        <v>28</v>
      </c>
    </row>
    <row r="551" spans="1:10" customFormat="1" x14ac:dyDescent="0.2">
      <c r="A551">
        <v>1</v>
      </c>
      <c r="B551">
        <v>7</v>
      </c>
      <c r="C551" t="s">
        <v>6</v>
      </c>
      <c r="D551" t="s">
        <v>9</v>
      </c>
      <c r="E551" s="1">
        <v>43369</v>
      </c>
      <c r="G551" s="2">
        <v>122.27</v>
      </c>
      <c r="H551" s="2">
        <v>102.12</v>
      </c>
      <c r="I551">
        <f t="shared" si="26"/>
        <v>20.149999999999991</v>
      </c>
      <c r="J551" t="s">
        <v>28</v>
      </c>
    </row>
    <row r="552" spans="1:10" customFormat="1" x14ac:dyDescent="0.2">
      <c r="A552">
        <v>1</v>
      </c>
      <c r="B552">
        <v>8</v>
      </c>
      <c r="C552" t="s">
        <v>6</v>
      </c>
      <c r="D552" t="s">
        <v>9</v>
      </c>
      <c r="E552" s="1">
        <v>43369</v>
      </c>
      <c r="G552" s="2">
        <v>147.35</v>
      </c>
      <c r="H552" s="2">
        <v>129.26</v>
      </c>
      <c r="I552">
        <f t="shared" si="26"/>
        <v>18.090000000000003</v>
      </c>
      <c r="J552" t="s">
        <v>28</v>
      </c>
    </row>
    <row r="553" spans="1:10" customFormat="1" x14ac:dyDescent="0.2">
      <c r="A553">
        <v>1</v>
      </c>
      <c r="B553">
        <v>1</v>
      </c>
      <c r="C553" t="s">
        <v>6</v>
      </c>
      <c r="D553" t="s">
        <v>8</v>
      </c>
      <c r="E553" s="1">
        <v>43369</v>
      </c>
      <c r="G553" s="2">
        <v>105.04</v>
      </c>
      <c r="H553" s="2">
        <v>77.77</v>
      </c>
      <c r="I553">
        <f t="shared" si="26"/>
        <v>27.27000000000001</v>
      </c>
      <c r="J553" t="s">
        <v>28</v>
      </c>
    </row>
    <row r="554" spans="1:10" customFormat="1" x14ac:dyDescent="0.2">
      <c r="A554">
        <v>1</v>
      </c>
      <c r="B554">
        <v>2</v>
      </c>
      <c r="C554" t="s">
        <v>6</v>
      </c>
      <c r="D554" t="s">
        <v>8</v>
      </c>
      <c r="E554" s="1">
        <v>43369</v>
      </c>
      <c r="G554" s="2">
        <v>132.51</v>
      </c>
      <c r="H554" s="2">
        <v>107.38</v>
      </c>
      <c r="I554">
        <f t="shared" si="26"/>
        <v>25.129999999999995</v>
      </c>
      <c r="J554" t="s">
        <v>28</v>
      </c>
    </row>
    <row r="555" spans="1:10" customFormat="1" x14ac:dyDescent="0.2">
      <c r="A555">
        <v>1</v>
      </c>
      <c r="B555">
        <v>3</v>
      </c>
      <c r="C555" t="s">
        <v>6</v>
      </c>
      <c r="D555" t="s">
        <v>8</v>
      </c>
      <c r="E555" s="1">
        <v>43369</v>
      </c>
      <c r="G555" s="2">
        <v>128.87</v>
      </c>
      <c r="H555" s="2">
        <v>103.14</v>
      </c>
      <c r="I555">
        <f t="shared" si="26"/>
        <v>25.730000000000004</v>
      </c>
      <c r="J555" t="s">
        <v>28</v>
      </c>
    </row>
    <row r="556" spans="1:10" customFormat="1" x14ac:dyDescent="0.2">
      <c r="A556">
        <v>1</v>
      </c>
      <c r="B556">
        <v>4</v>
      </c>
      <c r="C556" t="s">
        <v>6</v>
      </c>
      <c r="D556" t="s">
        <v>8</v>
      </c>
      <c r="E556" s="1">
        <v>43369</v>
      </c>
      <c r="G556" s="2">
        <v>125.6</v>
      </c>
      <c r="H556" s="2">
        <v>105.76</v>
      </c>
      <c r="I556">
        <f t="shared" si="26"/>
        <v>19.839999999999989</v>
      </c>
      <c r="J556" t="s">
        <v>28</v>
      </c>
    </row>
    <row r="557" spans="1:10" customFormat="1" x14ac:dyDescent="0.2">
      <c r="A557">
        <v>1</v>
      </c>
      <c r="B557">
        <v>5</v>
      </c>
      <c r="C557" t="s">
        <v>6</v>
      </c>
      <c r="D557" t="s">
        <v>8</v>
      </c>
      <c r="E557" s="1">
        <v>43369</v>
      </c>
      <c r="G557" s="2">
        <v>127.47</v>
      </c>
      <c r="H557" s="2">
        <v>98.82</v>
      </c>
      <c r="I557">
        <f t="shared" si="26"/>
        <v>28.650000000000006</v>
      </c>
      <c r="J557" t="s">
        <v>28</v>
      </c>
    </row>
    <row r="558" spans="1:10" customFormat="1" x14ac:dyDescent="0.2">
      <c r="A558">
        <v>1</v>
      </c>
      <c r="B558">
        <v>6</v>
      </c>
      <c r="C558" t="s">
        <v>6</v>
      </c>
      <c r="D558" t="s">
        <v>8</v>
      </c>
      <c r="E558" s="1">
        <v>43369</v>
      </c>
      <c r="G558" s="2">
        <v>128.04</v>
      </c>
      <c r="H558" s="2">
        <v>100.58</v>
      </c>
      <c r="I558">
        <f t="shared" si="26"/>
        <v>27.459999999999994</v>
      </c>
      <c r="J558" t="s">
        <v>28</v>
      </c>
    </row>
    <row r="559" spans="1:10" customFormat="1" x14ac:dyDescent="0.2">
      <c r="A559">
        <v>1</v>
      </c>
      <c r="B559">
        <v>7</v>
      </c>
      <c r="C559" t="s">
        <v>6</v>
      </c>
      <c r="D559" t="s">
        <v>8</v>
      </c>
      <c r="E559" s="1">
        <v>43369</v>
      </c>
      <c r="G559" s="2">
        <v>132.31</v>
      </c>
      <c r="H559" s="2">
        <v>107.01</v>
      </c>
      <c r="I559">
        <f t="shared" si="26"/>
        <v>25.299999999999997</v>
      </c>
      <c r="J559" t="s">
        <v>28</v>
      </c>
    </row>
    <row r="560" spans="1:10" customFormat="1" x14ac:dyDescent="0.2">
      <c r="A560">
        <v>1</v>
      </c>
      <c r="B560">
        <v>1</v>
      </c>
      <c r="C560" t="s">
        <v>7</v>
      </c>
      <c r="D560" t="s">
        <v>9</v>
      </c>
      <c r="E560" s="1">
        <v>43370</v>
      </c>
      <c r="G560" s="2">
        <v>95.17</v>
      </c>
      <c r="H560" s="2">
        <v>76.95</v>
      </c>
      <c r="I560">
        <f t="shared" si="26"/>
        <v>18.22</v>
      </c>
      <c r="J560" t="s">
        <v>28</v>
      </c>
    </row>
    <row r="561" spans="1:10" customFormat="1" x14ac:dyDescent="0.2">
      <c r="A561">
        <v>1</v>
      </c>
      <c r="B561">
        <v>2</v>
      </c>
      <c r="C561" t="s">
        <v>7</v>
      </c>
      <c r="D561" t="s">
        <v>9</v>
      </c>
      <c r="E561" s="1">
        <v>43370</v>
      </c>
      <c r="G561" s="2">
        <v>94.61</v>
      </c>
      <c r="H561" s="2">
        <v>71.56</v>
      </c>
      <c r="I561">
        <f t="shared" si="26"/>
        <v>23.049999999999997</v>
      </c>
      <c r="J561" t="s">
        <v>28</v>
      </c>
    </row>
    <row r="562" spans="1:10" customFormat="1" x14ac:dyDescent="0.2">
      <c r="A562">
        <v>1</v>
      </c>
      <c r="B562">
        <v>3</v>
      </c>
      <c r="C562" t="s">
        <v>7</v>
      </c>
      <c r="D562" t="s">
        <v>9</v>
      </c>
      <c r="E562" s="1">
        <v>43370</v>
      </c>
      <c r="G562" s="2">
        <v>90.53</v>
      </c>
      <c r="H562" s="2">
        <v>68.08</v>
      </c>
      <c r="I562">
        <f t="shared" si="26"/>
        <v>22.450000000000003</v>
      </c>
      <c r="J562" t="s">
        <v>28</v>
      </c>
    </row>
    <row r="563" spans="1:10" customFormat="1" x14ac:dyDescent="0.2">
      <c r="A563">
        <v>1</v>
      </c>
      <c r="B563">
        <v>4</v>
      </c>
      <c r="C563" t="s">
        <v>7</v>
      </c>
      <c r="D563" t="s">
        <v>9</v>
      </c>
      <c r="E563" s="1">
        <v>43370</v>
      </c>
      <c r="G563" s="2">
        <v>94.81</v>
      </c>
      <c r="H563" s="2">
        <v>74.8</v>
      </c>
      <c r="I563">
        <f t="shared" si="26"/>
        <v>20.010000000000005</v>
      </c>
      <c r="J563" t="s">
        <v>28</v>
      </c>
    </row>
    <row r="564" spans="1:10" customFormat="1" x14ac:dyDescent="0.2">
      <c r="A564">
        <v>1</v>
      </c>
      <c r="B564">
        <v>5</v>
      </c>
      <c r="C564" t="s">
        <v>7</v>
      </c>
      <c r="D564" t="s">
        <v>9</v>
      </c>
      <c r="E564" s="1">
        <v>43370</v>
      </c>
      <c r="G564" s="2">
        <v>94.73</v>
      </c>
      <c r="H564" s="2">
        <v>72.819999999999993</v>
      </c>
      <c r="I564">
        <f t="shared" si="26"/>
        <v>21.910000000000011</v>
      </c>
      <c r="J564" t="s">
        <v>28</v>
      </c>
    </row>
    <row r="565" spans="1:10" customFormat="1" x14ac:dyDescent="0.2">
      <c r="A565">
        <v>1</v>
      </c>
      <c r="B565">
        <v>6</v>
      </c>
      <c r="C565" t="s">
        <v>7</v>
      </c>
      <c r="D565" t="s">
        <v>9</v>
      </c>
      <c r="E565" s="1">
        <v>43370</v>
      </c>
      <c r="G565" s="2">
        <v>92.72</v>
      </c>
      <c r="H565" s="2">
        <v>70.12</v>
      </c>
      <c r="I565">
        <f t="shared" si="26"/>
        <v>22.599999999999994</v>
      </c>
      <c r="J565" t="s">
        <v>28</v>
      </c>
    </row>
    <row r="566" spans="1:10" customFormat="1" x14ac:dyDescent="0.2">
      <c r="A566">
        <v>1</v>
      </c>
      <c r="B566">
        <v>7</v>
      </c>
      <c r="C566" t="s">
        <v>7</v>
      </c>
      <c r="D566" t="s">
        <v>9</v>
      </c>
      <c r="E566" s="1">
        <v>43370</v>
      </c>
      <c r="G566" s="2">
        <v>93.18</v>
      </c>
      <c r="H566" s="2">
        <v>73.69</v>
      </c>
      <c r="I566">
        <f t="shared" si="26"/>
        <v>19.490000000000009</v>
      </c>
      <c r="J566" t="s">
        <v>28</v>
      </c>
    </row>
    <row r="567" spans="1:10" customFormat="1" x14ac:dyDescent="0.2">
      <c r="A567">
        <v>1</v>
      </c>
      <c r="B567">
        <v>8</v>
      </c>
      <c r="C567" t="s">
        <v>7</v>
      </c>
      <c r="D567" t="s">
        <v>9</v>
      </c>
      <c r="E567" s="1">
        <v>43370</v>
      </c>
      <c r="G567" s="2">
        <v>92.8</v>
      </c>
      <c r="H567" s="2">
        <v>68.33</v>
      </c>
      <c r="I567">
        <f t="shared" si="26"/>
        <v>24.47</v>
      </c>
      <c r="J567" t="s">
        <v>28</v>
      </c>
    </row>
    <row r="568" spans="1:10" customFormat="1" x14ac:dyDescent="0.2">
      <c r="A568">
        <v>1</v>
      </c>
      <c r="B568">
        <v>1</v>
      </c>
      <c r="C568" t="s">
        <v>7</v>
      </c>
      <c r="D568" t="s">
        <v>8</v>
      </c>
      <c r="E568" s="1">
        <v>43370</v>
      </c>
      <c r="G568" s="2">
        <v>93.82</v>
      </c>
      <c r="H568" s="2">
        <v>62</v>
      </c>
      <c r="I568">
        <f t="shared" si="26"/>
        <v>31.819999999999993</v>
      </c>
      <c r="J568" t="s">
        <v>28</v>
      </c>
    </row>
    <row r="569" spans="1:10" customFormat="1" x14ac:dyDescent="0.2">
      <c r="A569">
        <v>1</v>
      </c>
      <c r="B569">
        <v>2</v>
      </c>
      <c r="C569" t="s">
        <v>7</v>
      </c>
      <c r="D569" t="s">
        <v>8</v>
      </c>
      <c r="E569" s="1">
        <v>43370</v>
      </c>
      <c r="G569" s="2">
        <v>95.66</v>
      </c>
      <c r="H569" s="2">
        <v>69.11</v>
      </c>
      <c r="I569">
        <f t="shared" si="26"/>
        <v>26.549999999999997</v>
      </c>
      <c r="J569" t="s">
        <v>28</v>
      </c>
    </row>
    <row r="570" spans="1:10" customFormat="1" x14ac:dyDescent="0.2">
      <c r="A570">
        <v>1</v>
      </c>
      <c r="B570">
        <v>3</v>
      </c>
      <c r="C570" t="s">
        <v>7</v>
      </c>
      <c r="D570" t="s">
        <v>8</v>
      </c>
      <c r="E570" s="1">
        <v>43370</v>
      </c>
      <c r="G570" s="2">
        <v>93.43</v>
      </c>
      <c r="H570" s="2">
        <v>66.099999999999994</v>
      </c>
      <c r="I570">
        <f t="shared" si="26"/>
        <v>27.330000000000013</v>
      </c>
      <c r="J570" t="s">
        <v>28</v>
      </c>
    </row>
    <row r="571" spans="1:10" customFormat="1" x14ac:dyDescent="0.2">
      <c r="A571">
        <v>1</v>
      </c>
      <c r="B571">
        <v>4</v>
      </c>
      <c r="C571" t="s">
        <v>7</v>
      </c>
      <c r="D571" t="s">
        <v>8</v>
      </c>
      <c r="E571" s="1">
        <v>43370</v>
      </c>
      <c r="G571" s="2">
        <v>93.97</v>
      </c>
      <c r="H571" s="2">
        <v>65.87</v>
      </c>
      <c r="I571">
        <f t="shared" si="26"/>
        <v>28.099999999999994</v>
      </c>
      <c r="J571" t="s">
        <v>28</v>
      </c>
    </row>
    <row r="572" spans="1:10" customFormat="1" x14ac:dyDescent="0.2">
      <c r="A572">
        <v>1</v>
      </c>
      <c r="B572">
        <v>5</v>
      </c>
      <c r="C572" t="s">
        <v>7</v>
      </c>
      <c r="D572" t="s">
        <v>8</v>
      </c>
      <c r="E572" s="1">
        <v>43370</v>
      </c>
      <c r="G572" s="2">
        <v>94.22</v>
      </c>
      <c r="H572" s="2">
        <v>69.47</v>
      </c>
      <c r="I572">
        <f t="shared" si="26"/>
        <v>24.75</v>
      </c>
      <c r="J572" t="s">
        <v>28</v>
      </c>
    </row>
    <row r="573" spans="1:10" customFormat="1" x14ac:dyDescent="0.2">
      <c r="A573">
        <v>1</v>
      </c>
      <c r="B573">
        <v>6</v>
      </c>
      <c r="C573" t="s">
        <v>7</v>
      </c>
      <c r="D573" t="s">
        <v>8</v>
      </c>
      <c r="E573" s="1">
        <v>43370</v>
      </c>
      <c r="G573" s="2">
        <v>93.86</v>
      </c>
      <c r="H573" s="2">
        <v>64.569999999999993</v>
      </c>
      <c r="I573">
        <f t="shared" si="26"/>
        <v>29.290000000000006</v>
      </c>
      <c r="J573" t="s">
        <v>28</v>
      </c>
    </row>
    <row r="574" spans="1:10" customFormat="1" x14ac:dyDescent="0.2">
      <c r="A574">
        <v>1</v>
      </c>
      <c r="B574">
        <v>7</v>
      </c>
      <c r="C574" t="s">
        <v>7</v>
      </c>
      <c r="D574" t="s">
        <v>8</v>
      </c>
      <c r="E574" s="1">
        <v>43370</v>
      </c>
      <c r="G574" s="2">
        <v>92.21</v>
      </c>
      <c r="H574" s="2">
        <v>63.64</v>
      </c>
      <c r="I574">
        <f t="shared" si="26"/>
        <v>28.569999999999993</v>
      </c>
      <c r="J574" t="s">
        <v>28</v>
      </c>
    </row>
    <row r="575" spans="1:10" customFormat="1" x14ac:dyDescent="0.2">
      <c r="A575">
        <v>1</v>
      </c>
      <c r="B575">
        <v>1</v>
      </c>
      <c r="C575" t="s">
        <v>6</v>
      </c>
      <c r="D575" t="s">
        <v>9</v>
      </c>
      <c r="E575" s="1">
        <v>43377</v>
      </c>
      <c r="F575" s="1"/>
      <c r="G575" s="2">
        <v>271.07</v>
      </c>
      <c r="H575" s="2">
        <v>205.74</v>
      </c>
      <c r="I575">
        <f>(G575-H575)/4</f>
        <v>16.332499999999996</v>
      </c>
      <c r="J575" t="s">
        <v>25</v>
      </c>
    </row>
    <row r="576" spans="1:10" customFormat="1" x14ac:dyDescent="0.2">
      <c r="A576">
        <v>1</v>
      </c>
      <c r="B576">
        <v>2</v>
      </c>
      <c r="C576" t="s">
        <v>6</v>
      </c>
      <c r="D576" t="s">
        <v>9</v>
      </c>
      <c r="E576" s="1">
        <v>43377</v>
      </c>
      <c r="F576" s="1"/>
      <c r="G576" s="2">
        <v>290.79000000000002</v>
      </c>
      <c r="H576" s="2">
        <v>229.37</v>
      </c>
      <c r="I576">
        <f>(G576-H576)/4</f>
        <v>15.355000000000004</v>
      </c>
      <c r="J576" t="s">
        <v>25</v>
      </c>
    </row>
    <row r="577" spans="1:10" customFormat="1" x14ac:dyDescent="0.2">
      <c r="A577">
        <v>1</v>
      </c>
      <c r="B577">
        <v>1</v>
      </c>
      <c r="C577" t="s">
        <v>6</v>
      </c>
      <c r="D577" t="s">
        <v>8</v>
      </c>
      <c r="E577" s="1">
        <v>43377</v>
      </c>
      <c r="F577" s="1"/>
      <c r="G577" s="2">
        <v>198.08</v>
      </c>
      <c r="H577" s="2">
        <v>152.81</v>
      </c>
      <c r="I577">
        <f>(G577-H577)/2</f>
        <v>22.635000000000005</v>
      </c>
      <c r="J577" t="s">
        <v>25</v>
      </c>
    </row>
    <row r="578" spans="1:10" customFormat="1" x14ac:dyDescent="0.2">
      <c r="A578">
        <v>1</v>
      </c>
      <c r="B578">
        <v>2</v>
      </c>
      <c r="C578" t="s">
        <v>6</v>
      </c>
      <c r="D578" t="s">
        <v>8</v>
      </c>
      <c r="E578" s="1">
        <v>43377</v>
      </c>
      <c r="F578" s="1"/>
      <c r="G578" s="2">
        <v>236.29</v>
      </c>
      <c r="H578" s="2">
        <v>159.85</v>
      </c>
      <c r="I578">
        <f>(G578-H578)/4</f>
        <v>19.11</v>
      </c>
      <c r="J578" t="s">
        <v>25</v>
      </c>
    </row>
    <row r="579" spans="1:10" customFormat="1" x14ac:dyDescent="0.2">
      <c r="A579">
        <v>2</v>
      </c>
      <c r="B579">
        <v>1</v>
      </c>
      <c r="C579" t="s">
        <v>6</v>
      </c>
      <c r="D579" t="s">
        <v>9</v>
      </c>
      <c r="E579" s="1">
        <v>43377</v>
      </c>
      <c r="F579" s="1"/>
      <c r="G579" s="2">
        <v>251.14</v>
      </c>
      <c r="H579" s="2">
        <v>176.91</v>
      </c>
      <c r="I579">
        <f>(G579-H579)/4</f>
        <v>18.557499999999997</v>
      </c>
      <c r="J579" t="s">
        <v>25</v>
      </c>
    </row>
    <row r="580" spans="1:10" customFormat="1" x14ac:dyDescent="0.2">
      <c r="A580">
        <v>2</v>
      </c>
      <c r="B580">
        <v>3</v>
      </c>
      <c r="C580" t="s">
        <v>6</v>
      </c>
      <c r="D580" t="s">
        <v>9</v>
      </c>
      <c r="E580" s="1">
        <v>43377</v>
      </c>
      <c r="F580" s="1"/>
      <c r="G580" s="2">
        <v>252.83</v>
      </c>
      <c r="H580" s="2">
        <v>171.97</v>
      </c>
      <c r="I580">
        <f>(G580-H580)/5</f>
        <v>16.172000000000004</v>
      </c>
      <c r="J580" t="s">
        <v>25</v>
      </c>
    </row>
    <row r="581" spans="1:10" customFormat="1" x14ac:dyDescent="0.2">
      <c r="A581">
        <v>2</v>
      </c>
      <c r="B581">
        <v>4</v>
      </c>
      <c r="C581" t="s">
        <v>6</v>
      </c>
      <c r="D581" t="s">
        <v>9</v>
      </c>
      <c r="E581" s="1">
        <v>43377</v>
      </c>
      <c r="F581" s="1"/>
      <c r="G581" s="2">
        <v>257.48</v>
      </c>
      <c r="H581" s="2">
        <v>188.15</v>
      </c>
      <c r="I581">
        <f>(G581-H581)/5</f>
        <v>13.866000000000003</v>
      </c>
      <c r="J581" t="s">
        <v>25</v>
      </c>
    </row>
    <row r="582" spans="1:10" customFormat="1" x14ac:dyDescent="0.2">
      <c r="A582">
        <v>2</v>
      </c>
      <c r="B582">
        <v>1</v>
      </c>
      <c r="C582" t="s">
        <v>6</v>
      </c>
      <c r="D582" t="s">
        <v>8</v>
      </c>
      <c r="E582" s="1">
        <v>43377</v>
      </c>
      <c r="F582" s="1"/>
      <c r="G582" s="2">
        <v>227.96</v>
      </c>
      <c r="H582" s="2">
        <v>145.31</v>
      </c>
      <c r="I582">
        <f>(G582-H582)/5</f>
        <v>16.53</v>
      </c>
      <c r="J582" t="s">
        <v>25</v>
      </c>
    </row>
    <row r="583" spans="1:10" customFormat="1" x14ac:dyDescent="0.2">
      <c r="A583">
        <v>2</v>
      </c>
      <c r="B583">
        <v>3</v>
      </c>
      <c r="C583" t="s">
        <v>6</v>
      </c>
      <c r="D583" t="s">
        <v>8</v>
      </c>
      <c r="E583" s="1">
        <v>43377</v>
      </c>
      <c r="F583" s="1"/>
      <c r="G583" s="2">
        <v>242.21</v>
      </c>
      <c r="H583" s="2">
        <v>159.88</v>
      </c>
      <c r="I583">
        <f>(G583-H583)/4</f>
        <v>20.582500000000003</v>
      </c>
      <c r="J583" t="s">
        <v>25</v>
      </c>
    </row>
    <row r="584" spans="1:10" customFormat="1" x14ac:dyDescent="0.2">
      <c r="A584">
        <v>3</v>
      </c>
      <c r="B584">
        <v>1</v>
      </c>
      <c r="C584" t="s">
        <v>6</v>
      </c>
      <c r="D584" t="s">
        <v>9</v>
      </c>
      <c r="E584" s="1">
        <v>43377</v>
      </c>
      <c r="F584" s="1"/>
      <c r="G584" s="2">
        <v>237.19</v>
      </c>
      <c r="H584" s="2">
        <v>155.91999999999999</v>
      </c>
      <c r="I584">
        <f t="shared" ref="I584:I590" si="27">(G584-H584)/5</f>
        <v>16.254000000000001</v>
      </c>
      <c r="J584" t="s">
        <v>25</v>
      </c>
    </row>
    <row r="585" spans="1:10" customFormat="1" x14ac:dyDescent="0.2">
      <c r="A585">
        <v>3</v>
      </c>
      <c r="B585">
        <v>2</v>
      </c>
      <c r="C585" t="s">
        <v>6</v>
      </c>
      <c r="D585" t="s">
        <v>9</v>
      </c>
      <c r="E585" s="1">
        <v>43377</v>
      </c>
      <c r="F585" s="1"/>
      <c r="G585" s="2">
        <v>264.12</v>
      </c>
      <c r="H585" s="2">
        <v>181.55</v>
      </c>
      <c r="I585">
        <f t="shared" si="27"/>
        <v>16.513999999999999</v>
      </c>
      <c r="J585" t="s">
        <v>25</v>
      </c>
    </row>
    <row r="586" spans="1:10" customFormat="1" x14ac:dyDescent="0.2">
      <c r="A586">
        <v>3</v>
      </c>
      <c r="B586">
        <v>3</v>
      </c>
      <c r="C586" t="s">
        <v>6</v>
      </c>
      <c r="D586" t="s">
        <v>9</v>
      </c>
      <c r="E586" s="1">
        <v>43377</v>
      </c>
      <c r="F586" s="1"/>
      <c r="G586" s="2">
        <v>250.62</v>
      </c>
      <c r="H586" s="2">
        <v>173.48</v>
      </c>
      <c r="I586">
        <f t="shared" si="27"/>
        <v>15.428000000000003</v>
      </c>
      <c r="J586" t="s">
        <v>25</v>
      </c>
    </row>
    <row r="587" spans="1:10" customFormat="1" x14ac:dyDescent="0.2">
      <c r="A587">
        <v>3</v>
      </c>
      <c r="B587">
        <v>4</v>
      </c>
      <c r="C587" t="s">
        <v>6</v>
      </c>
      <c r="D587" t="s">
        <v>9</v>
      </c>
      <c r="E587" s="1">
        <v>43377</v>
      </c>
      <c r="F587" s="1"/>
      <c r="G587" s="2">
        <v>249.26</v>
      </c>
      <c r="H587" s="2">
        <v>176.36</v>
      </c>
      <c r="I587">
        <f t="shared" si="27"/>
        <v>14.579999999999995</v>
      </c>
      <c r="J587" t="s">
        <v>25</v>
      </c>
    </row>
    <row r="588" spans="1:10" customFormat="1" x14ac:dyDescent="0.2">
      <c r="A588">
        <v>3</v>
      </c>
      <c r="B588">
        <v>1</v>
      </c>
      <c r="C588" t="s">
        <v>6</v>
      </c>
      <c r="D588" t="s">
        <v>8</v>
      </c>
      <c r="E588" s="1">
        <v>43377</v>
      </c>
      <c r="F588" s="1"/>
      <c r="G588" s="2">
        <v>243.88</v>
      </c>
      <c r="H588" s="2">
        <v>152.16999999999999</v>
      </c>
      <c r="I588">
        <f t="shared" si="27"/>
        <v>18.342000000000002</v>
      </c>
      <c r="J588" t="s">
        <v>25</v>
      </c>
    </row>
    <row r="589" spans="1:10" customFormat="1" x14ac:dyDescent="0.2">
      <c r="A589">
        <v>3</v>
      </c>
      <c r="B589">
        <v>2</v>
      </c>
      <c r="C589" t="s">
        <v>6</v>
      </c>
      <c r="D589" t="s">
        <v>8</v>
      </c>
      <c r="E589" s="1">
        <v>43377</v>
      </c>
      <c r="F589" s="1"/>
      <c r="G589" s="2">
        <v>223.71</v>
      </c>
      <c r="H589">
        <f>267.85-152.17</f>
        <v>115.68000000000004</v>
      </c>
      <c r="I589">
        <f t="shared" si="27"/>
        <v>21.605999999999995</v>
      </c>
      <c r="J589" t="s">
        <v>25</v>
      </c>
    </row>
    <row r="590" spans="1:10" customFormat="1" x14ac:dyDescent="0.2">
      <c r="A590">
        <v>3</v>
      </c>
      <c r="B590">
        <v>3</v>
      </c>
      <c r="C590" t="s">
        <v>6</v>
      </c>
      <c r="D590" t="s">
        <v>8</v>
      </c>
      <c r="E590" s="1">
        <v>43377</v>
      </c>
      <c r="F590" s="1"/>
      <c r="G590" s="2">
        <v>230.67</v>
      </c>
      <c r="H590">
        <v>142.44999999999999</v>
      </c>
      <c r="I590">
        <f t="shared" si="27"/>
        <v>17.643999999999998</v>
      </c>
      <c r="J590" t="s">
        <v>25</v>
      </c>
    </row>
    <row r="591" spans="1:10" customFormat="1" x14ac:dyDescent="0.2">
      <c r="A591">
        <v>1</v>
      </c>
      <c r="B591">
        <v>1</v>
      </c>
      <c r="C591" t="s">
        <v>19</v>
      </c>
      <c r="D591" t="s">
        <v>9</v>
      </c>
      <c r="E591" s="1">
        <v>43378</v>
      </c>
      <c r="G591">
        <f>74.88+26.47+27.99</f>
        <v>129.34</v>
      </c>
      <c r="H591">
        <v>83.13</v>
      </c>
      <c r="I591">
        <f>(G591-H591)/3</f>
        <v>15.403333333333336</v>
      </c>
      <c r="J591" t="s">
        <v>25</v>
      </c>
    </row>
    <row r="592" spans="1:10" customFormat="1" x14ac:dyDescent="0.2">
      <c r="A592">
        <v>1</v>
      </c>
      <c r="B592">
        <v>2</v>
      </c>
      <c r="C592" t="s">
        <v>19</v>
      </c>
      <c r="D592" t="s">
        <v>9</v>
      </c>
      <c r="E592" s="1">
        <v>43378</v>
      </c>
      <c r="G592">
        <f>93.3+39.01</f>
        <v>132.31</v>
      </c>
      <c r="H592">
        <v>90</v>
      </c>
      <c r="I592">
        <f t="shared" ref="I592" si="28">(G592-H592)/3</f>
        <v>14.103333333333333</v>
      </c>
      <c r="J592" t="s">
        <v>25</v>
      </c>
    </row>
    <row r="593" spans="1:10" customFormat="1" x14ac:dyDescent="0.2">
      <c r="A593">
        <v>1</v>
      </c>
      <c r="B593">
        <v>3</v>
      </c>
      <c r="C593" t="s">
        <v>19</v>
      </c>
      <c r="D593" t="s">
        <v>9</v>
      </c>
      <c r="E593" s="1">
        <v>43378</v>
      </c>
      <c r="G593">
        <f>79.44+43.23</f>
        <v>122.66999999999999</v>
      </c>
      <c r="H593">
        <v>80.44</v>
      </c>
      <c r="I593">
        <f>(G593-H593)/4</f>
        <v>10.557499999999997</v>
      </c>
      <c r="J593" t="s">
        <v>25</v>
      </c>
    </row>
    <row r="594" spans="1:10" customFormat="1" x14ac:dyDescent="0.2">
      <c r="A594">
        <v>1</v>
      </c>
      <c r="B594">
        <v>4</v>
      </c>
      <c r="C594" t="s">
        <v>19</v>
      </c>
      <c r="D594" t="s">
        <v>9</v>
      </c>
      <c r="E594" s="1">
        <v>43378</v>
      </c>
      <c r="G594">
        <f>87.61+21.03+66.66</f>
        <v>175.3</v>
      </c>
      <c r="H594">
        <f>89.55+41.98</f>
        <v>131.53</v>
      </c>
      <c r="I594">
        <f>(G594-H594)/4</f>
        <v>10.942500000000003</v>
      </c>
      <c r="J594" t="s">
        <v>25</v>
      </c>
    </row>
    <row r="595" spans="1:10" customFormat="1" x14ac:dyDescent="0.2">
      <c r="A595">
        <v>1</v>
      </c>
      <c r="B595">
        <v>1</v>
      </c>
      <c r="C595" t="s">
        <v>19</v>
      </c>
      <c r="D595" t="s">
        <v>8</v>
      </c>
      <c r="E595" s="1">
        <v>43378</v>
      </c>
      <c r="G595">
        <f>20.81+93.8</f>
        <v>114.61</v>
      </c>
      <c r="H595">
        <f>87.3+15.6</f>
        <v>102.89999999999999</v>
      </c>
      <c r="I595">
        <f>(G595-H595)/5</f>
        <v>2.3420000000000014</v>
      </c>
      <c r="J595" t="s">
        <v>25</v>
      </c>
    </row>
    <row r="596" spans="1:10" customFormat="1" x14ac:dyDescent="0.2">
      <c r="A596">
        <v>2</v>
      </c>
      <c r="B596">
        <v>1</v>
      </c>
      <c r="C596" t="s">
        <v>19</v>
      </c>
      <c r="D596" t="s">
        <v>9</v>
      </c>
      <c r="E596" s="1">
        <v>43378</v>
      </c>
      <c r="G596">
        <f>70.51+90.01</f>
        <v>160.52000000000001</v>
      </c>
      <c r="H596">
        <f>94.45+15.22</f>
        <v>109.67</v>
      </c>
      <c r="I596">
        <f>(G596-H596)/4</f>
        <v>12.712500000000002</v>
      </c>
      <c r="J596" t="s">
        <v>25</v>
      </c>
    </row>
    <row r="597" spans="1:10" customFormat="1" x14ac:dyDescent="0.2">
      <c r="A597">
        <v>2</v>
      </c>
      <c r="B597">
        <v>3</v>
      </c>
      <c r="C597" t="s">
        <v>19</v>
      </c>
      <c r="D597" t="s">
        <v>9</v>
      </c>
      <c r="E597" s="1">
        <v>43378</v>
      </c>
      <c r="G597">
        <f>83.39+48.25</f>
        <v>131.63999999999999</v>
      </c>
      <c r="H597">
        <f>85.88</f>
        <v>85.88</v>
      </c>
      <c r="I597">
        <f>(G597-H597)/5</f>
        <v>9.1519999999999975</v>
      </c>
      <c r="J597" t="s">
        <v>25</v>
      </c>
    </row>
    <row r="598" spans="1:10" customFormat="1" x14ac:dyDescent="0.2">
      <c r="A598">
        <v>2</v>
      </c>
      <c r="B598">
        <v>4</v>
      </c>
      <c r="C598" t="s">
        <v>19</v>
      </c>
      <c r="D598" t="s">
        <v>9</v>
      </c>
      <c r="E598" s="1">
        <v>43378</v>
      </c>
      <c r="G598">
        <f>56.29+91.15</f>
        <v>147.44</v>
      </c>
      <c r="H598">
        <v>90.21</v>
      </c>
      <c r="I598">
        <f>(G598-H598)/5</f>
        <v>11.446000000000002</v>
      </c>
      <c r="J598" t="s">
        <v>25</v>
      </c>
    </row>
    <row r="599" spans="1:10" customFormat="1" x14ac:dyDescent="0.2">
      <c r="A599">
        <v>2</v>
      </c>
      <c r="B599">
        <v>1</v>
      </c>
      <c r="C599" t="s">
        <v>19</v>
      </c>
      <c r="D599" t="s">
        <v>8</v>
      </c>
      <c r="E599" s="1">
        <v>43378</v>
      </c>
      <c r="G599">
        <f>92.19+92.36</f>
        <v>184.55</v>
      </c>
      <c r="H599">
        <v>85.1</v>
      </c>
      <c r="I599">
        <f>(G599-H599)/5</f>
        <v>19.890000000000004</v>
      </c>
      <c r="J599" t="s">
        <v>25</v>
      </c>
    </row>
    <row r="600" spans="1:10" customFormat="1" x14ac:dyDescent="0.2">
      <c r="A600">
        <v>3</v>
      </c>
      <c r="B600">
        <v>1</v>
      </c>
      <c r="C600" t="s">
        <v>19</v>
      </c>
      <c r="D600" t="s">
        <v>9</v>
      </c>
      <c r="E600" s="1">
        <v>43378</v>
      </c>
      <c r="G600">
        <f>56.35+63.04</f>
        <v>119.39</v>
      </c>
      <c r="H600">
        <v>49.59</v>
      </c>
      <c r="I600">
        <f t="shared" ref="I600:I605" si="29">(G600-H600)/5</f>
        <v>13.959999999999999</v>
      </c>
      <c r="J600" t="s">
        <v>25</v>
      </c>
    </row>
    <row r="601" spans="1:10" customFormat="1" x14ac:dyDescent="0.2">
      <c r="A601">
        <v>3</v>
      </c>
      <c r="B601">
        <v>2</v>
      </c>
      <c r="C601" t="s">
        <v>19</v>
      </c>
      <c r="D601" t="s">
        <v>9</v>
      </c>
      <c r="E601" s="1">
        <v>43378</v>
      </c>
      <c r="G601">
        <f>67.31+51.13</f>
        <v>118.44</v>
      </c>
      <c r="H601">
        <v>52.13</v>
      </c>
      <c r="I601">
        <f t="shared" si="29"/>
        <v>13.262</v>
      </c>
      <c r="J601" t="s">
        <v>25</v>
      </c>
    </row>
    <row r="602" spans="1:10" customFormat="1" x14ac:dyDescent="0.2">
      <c r="A602">
        <v>3</v>
      </c>
      <c r="B602">
        <v>3</v>
      </c>
      <c r="C602" t="s">
        <v>19</v>
      </c>
      <c r="D602" t="s">
        <v>9</v>
      </c>
      <c r="E602" s="1">
        <v>43378</v>
      </c>
      <c r="G602">
        <f>53.25+75.96</f>
        <v>129.20999999999998</v>
      </c>
      <c r="H602">
        <v>65.86</v>
      </c>
      <c r="I602">
        <f t="shared" si="29"/>
        <v>12.669999999999996</v>
      </c>
      <c r="J602" t="s">
        <v>25</v>
      </c>
    </row>
    <row r="603" spans="1:10" customFormat="1" x14ac:dyDescent="0.2">
      <c r="A603">
        <v>3</v>
      </c>
      <c r="B603">
        <v>4</v>
      </c>
      <c r="C603" t="s">
        <v>19</v>
      </c>
      <c r="D603" t="s">
        <v>9</v>
      </c>
      <c r="E603" s="1">
        <v>43378</v>
      </c>
      <c r="G603">
        <f>99.35+57.65</f>
        <v>157</v>
      </c>
      <c r="H603">
        <v>93.23</v>
      </c>
      <c r="I603">
        <f t="shared" si="29"/>
        <v>12.754</v>
      </c>
      <c r="J603" t="s">
        <v>25</v>
      </c>
    </row>
    <row r="604" spans="1:10" customFormat="1" x14ac:dyDescent="0.2">
      <c r="A604">
        <v>3</v>
      </c>
      <c r="B604">
        <v>1</v>
      </c>
      <c r="C604" t="s">
        <v>19</v>
      </c>
      <c r="D604" t="s">
        <v>8</v>
      </c>
      <c r="E604" s="1">
        <v>43378</v>
      </c>
      <c r="G604">
        <f>78.58+95.71</f>
        <v>174.29</v>
      </c>
      <c r="H604">
        <f>92.93+5.78</f>
        <v>98.710000000000008</v>
      </c>
      <c r="I604">
        <f t="shared" si="29"/>
        <v>15.115999999999996</v>
      </c>
      <c r="J604" t="s">
        <v>25</v>
      </c>
    </row>
    <row r="605" spans="1:10" customFormat="1" x14ac:dyDescent="0.2">
      <c r="A605">
        <v>3</v>
      </c>
      <c r="B605">
        <v>2</v>
      </c>
      <c r="C605" t="s">
        <v>19</v>
      </c>
      <c r="D605" t="s">
        <v>8</v>
      </c>
      <c r="E605" s="1">
        <v>43378</v>
      </c>
      <c r="G605">
        <f>89.06+89.59</f>
        <v>178.65</v>
      </c>
      <c r="H605">
        <f>93.23</f>
        <v>93.23</v>
      </c>
      <c r="I605">
        <f t="shared" si="29"/>
        <v>17.084</v>
      </c>
      <c r="J605" t="s">
        <v>25</v>
      </c>
    </row>
    <row r="606" spans="1:10" customFormat="1" x14ac:dyDescent="0.2">
      <c r="A606">
        <v>1</v>
      </c>
      <c r="B606">
        <v>1</v>
      </c>
      <c r="C606" t="s">
        <v>6</v>
      </c>
      <c r="D606" t="s">
        <v>9</v>
      </c>
      <c r="E606" s="1">
        <v>43377</v>
      </c>
      <c r="G606" s="2">
        <v>109.16</v>
      </c>
      <c r="H606" s="2">
        <v>90.48</v>
      </c>
      <c r="I606">
        <f>G606-H606</f>
        <v>18.679999999999993</v>
      </c>
      <c r="J606" t="s">
        <v>28</v>
      </c>
    </row>
    <row r="607" spans="1:10" customFormat="1" x14ac:dyDescent="0.2">
      <c r="A607">
        <v>1</v>
      </c>
      <c r="B607">
        <v>2</v>
      </c>
      <c r="C607" t="s">
        <v>6</v>
      </c>
      <c r="D607" t="s">
        <v>9</v>
      </c>
      <c r="E607" s="1">
        <v>43377</v>
      </c>
      <c r="G607" s="2">
        <v>117.43</v>
      </c>
      <c r="H607" s="2">
        <v>98.42</v>
      </c>
      <c r="I607">
        <f t="shared" ref="I607:I635" si="30">G607-H607</f>
        <v>19.010000000000005</v>
      </c>
      <c r="J607" t="s">
        <v>28</v>
      </c>
    </row>
    <row r="608" spans="1:10" customFormat="1" x14ac:dyDescent="0.2">
      <c r="A608">
        <v>1</v>
      </c>
      <c r="B608">
        <v>3</v>
      </c>
      <c r="C608" t="s">
        <v>6</v>
      </c>
      <c r="D608" t="s">
        <v>9</v>
      </c>
      <c r="E608" s="1">
        <v>43377</v>
      </c>
      <c r="G608" s="2">
        <v>124.3</v>
      </c>
      <c r="H608" s="2">
        <v>104.54</v>
      </c>
      <c r="I608">
        <f t="shared" si="30"/>
        <v>19.759999999999991</v>
      </c>
      <c r="J608" t="s">
        <v>28</v>
      </c>
    </row>
    <row r="609" spans="1:10" customFormat="1" x14ac:dyDescent="0.2">
      <c r="A609">
        <v>1</v>
      </c>
      <c r="B609">
        <v>4</v>
      </c>
      <c r="C609" t="s">
        <v>6</v>
      </c>
      <c r="D609" t="s">
        <v>9</v>
      </c>
      <c r="E609" s="1">
        <v>43377</v>
      </c>
      <c r="G609" s="2">
        <v>115.78</v>
      </c>
      <c r="H609" s="2">
        <f>389.88-(SUM(H606:H608))</f>
        <v>96.44</v>
      </c>
      <c r="I609">
        <f t="shared" si="30"/>
        <v>19.340000000000003</v>
      </c>
      <c r="J609" t="s">
        <v>28</v>
      </c>
    </row>
    <row r="610" spans="1:10" customFormat="1" x14ac:dyDescent="0.2">
      <c r="A610">
        <v>1</v>
      </c>
      <c r="B610">
        <v>5</v>
      </c>
      <c r="C610" t="s">
        <v>6</v>
      </c>
      <c r="D610" t="s">
        <v>9</v>
      </c>
      <c r="E610" s="1">
        <v>43377</v>
      </c>
      <c r="G610" s="2">
        <v>115.16</v>
      </c>
      <c r="H610" s="2">
        <v>92.02</v>
      </c>
      <c r="I610">
        <f t="shared" si="30"/>
        <v>23.14</v>
      </c>
      <c r="J610" t="s">
        <v>28</v>
      </c>
    </row>
    <row r="611" spans="1:10" customFormat="1" x14ac:dyDescent="0.2">
      <c r="A611">
        <v>1</v>
      </c>
      <c r="B611">
        <v>6</v>
      </c>
      <c r="C611" t="s">
        <v>6</v>
      </c>
      <c r="D611" t="s">
        <v>9</v>
      </c>
      <c r="E611" s="1">
        <v>43377</v>
      </c>
      <c r="G611" s="2">
        <v>115.87</v>
      </c>
      <c r="H611" s="2">
        <v>98.12</v>
      </c>
      <c r="I611">
        <f t="shared" si="30"/>
        <v>17.75</v>
      </c>
      <c r="J611" t="s">
        <v>28</v>
      </c>
    </row>
    <row r="612" spans="1:10" customFormat="1" x14ac:dyDescent="0.2">
      <c r="A612">
        <v>1</v>
      </c>
      <c r="B612">
        <v>7</v>
      </c>
      <c r="C612" t="s">
        <v>6</v>
      </c>
      <c r="D612" t="s">
        <v>9</v>
      </c>
      <c r="E612" s="1">
        <v>43377</v>
      </c>
      <c r="G612" s="2">
        <v>125.56</v>
      </c>
      <c r="H612" s="2">
        <v>105.26</v>
      </c>
      <c r="I612">
        <f t="shared" si="30"/>
        <v>20.299999999999997</v>
      </c>
      <c r="J612" t="s">
        <v>28</v>
      </c>
    </row>
    <row r="613" spans="1:10" customFormat="1" x14ac:dyDescent="0.2">
      <c r="A613">
        <v>1</v>
      </c>
      <c r="B613">
        <v>8</v>
      </c>
      <c r="C613" t="s">
        <v>6</v>
      </c>
      <c r="D613" t="s">
        <v>9</v>
      </c>
      <c r="E613" s="1">
        <v>43377</v>
      </c>
      <c r="G613" s="2">
        <v>120.28</v>
      </c>
      <c r="H613" s="2">
        <v>99.94</v>
      </c>
      <c r="I613">
        <f t="shared" si="30"/>
        <v>20.340000000000003</v>
      </c>
      <c r="J613" t="s">
        <v>28</v>
      </c>
    </row>
    <row r="614" spans="1:10" customFormat="1" x14ac:dyDescent="0.2">
      <c r="A614">
        <v>1</v>
      </c>
      <c r="B614">
        <v>1</v>
      </c>
      <c r="C614" t="s">
        <v>6</v>
      </c>
      <c r="D614" t="s">
        <v>8</v>
      </c>
      <c r="E614" s="1">
        <v>43377</v>
      </c>
      <c r="G614" s="2">
        <v>138.28</v>
      </c>
      <c r="H614" s="2">
        <v>112.1</v>
      </c>
      <c r="I614">
        <f t="shared" si="30"/>
        <v>26.180000000000007</v>
      </c>
      <c r="J614" t="s">
        <v>28</v>
      </c>
    </row>
    <row r="615" spans="1:10" customFormat="1" x14ac:dyDescent="0.2">
      <c r="A615">
        <v>1</v>
      </c>
      <c r="B615">
        <v>2</v>
      </c>
      <c r="C615" t="s">
        <v>6</v>
      </c>
      <c r="D615" t="s">
        <v>8</v>
      </c>
      <c r="E615" s="1">
        <v>43377</v>
      </c>
      <c r="G615" s="2">
        <v>113.63</v>
      </c>
      <c r="H615" s="2">
        <v>87.59</v>
      </c>
      <c r="I615">
        <f t="shared" si="30"/>
        <v>26.039999999999992</v>
      </c>
      <c r="J615" t="s">
        <v>28</v>
      </c>
    </row>
    <row r="616" spans="1:10" customFormat="1" x14ac:dyDescent="0.2">
      <c r="A616">
        <v>1</v>
      </c>
      <c r="B616">
        <v>3</v>
      </c>
      <c r="C616" t="s">
        <v>6</v>
      </c>
      <c r="D616" t="s">
        <v>8</v>
      </c>
      <c r="E616" s="1">
        <v>43377</v>
      </c>
      <c r="G616" s="2">
        <v>124.23</v>
      </c>
      <c r="H616" s="2">
        <v>98.49</v>
      </c>
      <c r="I616">
        <f t="shared" si="30"/>
        <v>25.740000000000009</v>
      </c>
      <c r="J616" t="s">
        <v>28</v>
      </c>
    </row>
    <row r="617" spans="1:10" customFormat="1" x14ac:dyDescent="0.2">
      <c r="A617">
        <v>1</v>
      </c>
      <c r="B617">
        <v>4</v>
      </c>
      <c r="C617" t="s">
        <v>6</v>
      </c>
      <c r="D617" t="s">
        <v>8</v>
      </c>
      <c r="E617" s="1">
        <v>43377</v>
      </c>
      <c r="G617" s="2">
        <v>129.97</v>
      </c>
      <c r="H617" s="2">
        <v>110.09</v>
      </c>
      <c r="I617">
        <f t="shared" si="30"/>
        <v>19.879999999999995</v>
      </c>
      <c r="J617" t="s">
        <v>28</v>
      </c>
    </row>
    <row r="618" spans="1:10" customFormat="1" x14ac:dyDescent="0.2">
      <c r="A618">
        <v>1</v>
      </c>
      <c r="B618">
        <v>5</v>
      </c>
      <c r="C618" t="s">
        <v>6</v>
      </c>
      <c r="D618" t="s">
        <v>8</v>
      </c>
      <c r="E618" s="1">
        <v>43377</v>
      </c>
      <c r="G618" s="2">
        <v>135.22</v>
      </c>
      <c r="H618" s="2">
        <v>106.47</v>
      </c>
      <c r="I618">
        <f t="shared" si="30"/>
        <v>28.75</v>
      </c>
      <c r="J618" t="s">
        <v>28</v>
      </c>
    </row>
    <row r="619" spans="1:10" customFormat="1" x14ac:dyDescent="0.2">
      <c r="A619">
        <v>1</v>
      </c>
      <c r="B619">
        <v>6</v>
      </c>
      <c r="C619" t="s">
        <v>6</v>
      </c>
      <c r="D619" t="s">
        <v>8</v>
      </c>
      <c r="E619" s="1">
        <v>43377</v>
      </c>
      <c r="G619" s="2">
        <v>120.3</v>
      </c>
      <c r="H619" s="2">
        <v>94.2</v>
      </c>
      <c r="I619">
        <f t="shared" si="30"/>
        <v>26.099999999999994</v>
      </c>
      <c r="J619" t="s">
        <v>28</v>
      </c>
    </row>
    <row r="620" spans="1:10" customFormat="1" x14ac:dyDescent="0.2">
      <c r="A620">
        <v>1</v>
      </c>
      <c r="B620">
        <v>7</v>
      </c>
      <c r="C620" t="s">
        <v>6</v>
      </c>
      <c r="D620" t="s">
        <v>8</v>
      </c>
      <c r="E620" s="1">
        <v>43377</v>
      </c>
      <c r="G620" s="2">
        <v>133.97999999999999</v>
      </c>
      <c r="H620" s="2">
        <v>109.35</v>
      </c>
      <c r="I620">
        <f t="shared" si="30"/>
        <v>24.629999999999995</v>
      </c>
      <c r="J620" t="s">
        <v>28</v>
      </c>
    </row>
    <row r="621" spans="1:10" customFormat="1" x14ac:dyDescent="0.2">
      <c r="A621">
        <v>1</v>
      </c>
      <c r="B621">
        <v>1</v>
      </c>
      <c r="C621" t="s">
        <v>7</v>
      </c>
      <c r="D621" t="s">
        <v>9</v>
      </c>
      <c r="E621" s="1">
        <v>43378</v>
      </c>
      <c r="G621" s="2"/>
      <c r="H621" s="2">
        <v>63.31</v>
      </c>
      <c r="I621">
        <f t="shared" si="30"/>
        <v>-63.31</v>
      </c>
      <c r="J621" t="s">
        <v>28</v>
      </c>
    </row>
    <row r="622" spans="1:10" customFormat="1" x14ac:dyDescent="0.2">
      <c r="A622">
        <v>1</v>
      </c>
      <c r="B622">
        <v>2</v>
      </c>
      <c r="C622" t="s">
        <v>7</v>
      </c>
      <c r="D622" t="s">
        <v>9</v>
      </c>
      <c r="E622" s="1">
        <v>43378</v>
      </c>
      <c r="G622" s="2"/>
      <c r="H622" s="2">
        <v>58.17</v>
      </c>
      <c r="I622">
        <f t="shared" si="30"/>
        <v>-58.17</v>
      </c>
      <c r="J622" t="s">
        <v>28</v>
      </c>
    </row>
    <row r="623" spans="1:10" customFormat="1" x14ac:dyDescent="0.2">
      <c r="A623">
        <v>1</v>
      </c>
      <c r="B623">
        <v>3</v>
      </c>
      <c r="C623" t="s">
        <v>7</v>
      </c>
      <c r="D623" t="s">
        <v>9</v>
      </c>
      <c r="E623" s="1">
        <v>43378</v>
      </c>
      <c r="G623" s="2"/>
      <c r="H623" s="2">
        <v>54.19</v>
      </c>
      <c r="I623">
        <f t="shared" si="30"/>
        <v>-54.19</v>
      </c>
      <c r="J623" t="s">
        <v>28</v>
      </c>
    </row>
    <row r="624" spans="1:10" customFormat="1" x14ac:dyDescent="0.2">
      <c r="A624">
        <v>1</v>
      </c>
      <c r="B624">
        <v>4</v>
      </c>
      <c r="C624" t="s">
        <v>7</v>
      </c>
      <c r="D624" t="s">
        <v>9</v>
      </c>
      <c r="E624" s="1">
        <v>43378</v>
      </c>
      <c r="G624" s="2"/>
      <c r="H624" s="2">
        <v>65.400000000000006</v>
      </c>
      <c r="I624">
        <f t="shared" si="30"/>
        <v>-65.400000000000006</v>
      </c>
      <c r="J624" t="s">
        <v>28</v>
      </c>
    </row>
    <row r="625" spans="1:11" customFormat="1" x14ac:dyDescent="0.2">
      <c r="A625">
        <v>1</v>
      </c>
      <c r="B625">
        <v>5</v>
      </c>
      <c r="C625" t="s">
        <v>7</v>
      </c>
      <c r="D625" t="s">
        <v>9</v>
      </c>
      <c r="E625" s="1">
        <v>43378</v>
      </c>
      <c r="G625" s="2"/>
      <c r="H625" s="2">
        <v>59.86</v>
      </c>
      <c r="I625">
        <f t="shared" si="30"/>
        <v>-59.86</v>
      </c>
      <c r="J625" t="s">
        <v>28</v>
      </c>
    </row>
    <row r="626" spans="1:11" customFormat="1" x14ac:dyDescent="0.2">
      <c r="A626">
        <v>1</v>
      </c>
      <c r="B626">
        <v>6</v>
      </c>
      <c r="C626" t="s">
        <v>7</v>
      </c>
      <c r="D626" t="s">
        <v>9</v>
      </c>
      <c r="E626" s="1">
        <v>43378</v>
      </c>
      <c r="G626" s="2"/>
      <c r="H626" s="2">
        <v>54.26</v>
      </c>
      <c r="I626">
        <f t="shared" si="30"/>
        <v>-54.26</v>
      </c>
      <c r="J626" t="s">
        <v>28</v>
      </c>
    </row>
    <row r="627" spans="1:11" customFormat="1" x14ac:dyDescent="0.2">
      <c r="A627">
        <v>1</v>
      </c>
      <c r="B627">
        <v>7</v>
      </c>
      <c r="C627" t="s">
        <v>7</v>
      </c>
      <c r="D627" t="s">
        <v>9</v>
      </c>
      <c r="E627" s="1">
        <v>43378</v>
      </c>
      <c r="G627" s="2"/>
      <c r="H627" s="2">
        <v>62</v>
      </c>
      <c r="I627">
        <f t="shared" si="30"/>
        <v>-62</v>
      </c>
      <c r="J627" t="s">
        <v>28</v>
      </c>
    </row>
    <row r="628" spans="1:11" customFormat="1" x14ac:dyDescent="0.2">
      <c r="A628">
        <v>1</v>
      </c>
      <c r="B628">
        <v>8</v>
      </c>
      <c r="C628" t="s">
        <v>7</v>
      </c>
      <c r="D628" t="s">
        <v>9</v>
      </c>
      <c r="E628" s="1">
        <v>43378</v>
      </c>
      <c r="G628" s="2"/>
      <c r="H628" s="2">
        <v>55.58</v>
      </c>
      <c r="I628">
        <f t="shared" si="30"/>
        <v>-55.58</v>
      </c>
      <c r="J628" t="s">
        <v>28</v>
      </c>
    </row>
    <row r="629" spans="1:11" customFormat="1" x14ac:dyDescent="0.2">
      <c r="A629">
        <v>1</v>
      </c>
      <c r="B629">
        <v>1</v>
      </c>
      <c r="C629" t="s">
        <v>7</v>
      </c>
      <c r="D629" t="s">
        <v>8</v>
      </c>
      <c r="E629" s="1">
        <v>43378</v>
      </c>
      <c r="G629" s="2">
        <v>89.35</v>
      </c>
      <c r="H629" s="2">
        <v>65.290000000000006</v>
      </c>
      <c r="I629">
        <f t="shared" si="30"/>
        <v>24.059999999999988</v>
      </c>
      <c r="J629" t="s">
        <v>28</v>
      </c>
    </row>
    <row r="630" spans="1:11" customFormat="1" x14ac:dyDescent="0.2">
      <c r="A630">
        <v>1</v>
      </c>
      <c r="B630">
        <v>2</v>
      </c>
      <c r="C630" t="s">
        <v>7</v>
      </c>
      <c r="D630" t="s">
        <v>8</v>
      </c>
      <c r="E630" s="1">
        <v>43378</v>
      </c>
      <c r="G630" s="2">
        <v>93.23</v>
      </c>
      <c r="H630" s="2">
        <v>73.33</v>
      </c>
      <c r="I630">
        <f t="shared" si="30"/>
        <v>19.900000000000006</v>
      </c>
      <c r="J630" t="s">
        <v>28</v>
      </c>
      <c r="K630" s="2">
        <v>221.97</v>
      </c>
    </row>
    <row r="631" spans="1:11" customFormat="1" x14ac:dyDescent="0.2">
      <c r="A631">
        <v>1</v>
      </c>
      <c r="B631">
        <v>3</v>
      </c>
      <c r="C631" t="s">
        <v>7</v>
      </c>
      <c r="D631" t="s">
        <v>8</v>
      </c>
      <c r="E631" s="1">
        <v>43378</v>
      </c>
      <c r="G631" s="2">
        <v>93.67</v>
      </c>
      <c r="H631" s="2">
        <v>72.86</v>
      </c>
      <c r="I631">
        <f t="shared" si="30"/>
        <v>20.810000000000002</v>
      </c>
      <c r="J631" t="s">
        <v>28</v>
      </c>
      <c r="K631" s="2">
        <v>181.64</v>
      </c>
    </row>
    <row r="632" spans="1:11" customFormat="1" x14ac:dyDescent="0.2">
      <c r="A632">
        <v>1</v>
      </c>
      <c r="B632">
        <v>4</v>
      </c>
      <c r="C632" t="s">
        <v>7</v>
      </c>
      <c r="D632" t="s">
        <v>8</v>
      </c>
      <c r="E632" s="1">
        <v>43378</v>
      </c>
      <c r="G632" s="2">
        <v>91.5</v>
      </c>
      <c r="H632" s="2">
        <v>66.11</v>
      </c>
      <c r="I632">
        <f t="shared" si="30"/>
        <v>25.39</v>
      </c>
      <c r="J632" t="s">
        <v>28</v>
      </c>
      <c r="K632" s="2">
        <v>187.74</v>
      </c>
    </row>
    <row r="633" spans="1:11" customFormat="1" x14ac:dyDescent="0.2">
      <c r="A633">
        <v>1</v>
      </c>
      <c r="B633">
        <v>5</v>
      </c>
      <c r="C633" t="s">
        <v>7</v>
      </c>
      <c r="D633" t="s">
        <v>8</v>
      </c>
      <c r="E633" s="1">
        <v>43378</v>
      </c>
      <c r="G633" s="2">
        <v>94.79</v>
      </c>
      <c r="H633" s="2">
        <v>76.5</v>
      </c>
      <c r="I633">
        <f t="shared" si="30"/>
        <v>18.290000000000006</v>
      </c>
      <c r="J633" t="s">
        <v>28</v>
      </c>
      <c r="K633" s="2">
        <v>158.75</v>
      </c>
    </row>
    <row r="634" spans="1:11" customFormat="1" x14ac:dyDescent="0.2">
      <c r="A634">
        <v>1</v>
      </c>
      <c r="B634">
        <v>6</v>
      </c>
      <c r="C634" t="s">
        <v>7</v>
      </c>
      <c r="D634" t="s">
        <v>8</v>
      </c>
      <c r="E634" s="1">
        <v>43378</v>
      </c>
      <c r="G634" s="2">
        <v>92.73</v>
      </c>
      <c r="H634" s="2">
        <v>70.739999999999995</v>
      </c>
      <c r="I634">
        <f t="shared" si="30"/>
        <v>21.990000000000009</v>
      </c>
      <c r="J634" t="s">
        <v>28</v>
      </c>
      <c r="K634" s="2">
        <v>171.98</v>
      </c>
    </row>
    <row r="635" spans="1:11" customFormat="1" x14ac:dyDescent="0.2">
      <c r="A635">
        <v>1</v>
      </c>
      <c r="B635">
        <v>7</v>
      </c>
      <c r="C635" t="s">
        <v>7</v>
      </c>
      <c r="D635" t="s">
        <v>8</v>
      </c>
      <c r="E635" s="1">
        <v>43378</v>
      </c>
      <c r="G635" s="2">
        <v>91.59</v>
      </c>
      <c r="H635" s="2">
        <v>70.430000000000007</v>
      </c>
      <c r="I635">
        <f t="shared" si="30"/>
        <v>21.159999999999997</v>
      </c>
      <c r="J635" t="s">
        <v>28</v>
      </c>
    </row>
    <row r="636" spans="1:11" customFormat="1" x14ac:dyDescent="0.2">
      <c r="A636">
        <v>1</v>
      </c>
      <c r="B636">
        <v>1</v>
      </c>
      <c r="C636" t="s">
        <v>6</v>
      </c>
      <c r="D636" t="s">
        <v>9</v>
      </c>
      <c r="E636" s="1">
        <v>43384</v>
      </c>
      <c r="F636" s="1"/>
      <c r="G636" s="2">
        <v>285.36</v>
      </c>
      <c r="H636" s="2">
        <v>228.13</v>
      </c>
      <c r="I636">
        <f>(G636-H636)/4</f>
        <v>14.307500000000005</v>
      </c>
      <c r="J636" t="s">
        <v>25</v>
      </c>
    </row>
    <row r="637" spans="1:11" customFormat="1" x14ac:dyDescent="0.2">
      <c r="A637">
        <v>1</v>
      </c>
      <c r="B637">
        <v>2</v>
      </c>
      <c r="C637" t="s">
        <v>6</v>
      </c>
      <c r="D637" t="s">
        <v>9</v>
      </c>
      <c r="E637" s="1">
        <v>43384</v>
      </c>
      <c r="F637" s="1"/>
      <c r="G637" s="2">
        <v>287.95999999999998</v>
      </c>
      <c r="H637" s="2">
        <v>233.87</v>
      </c>
      <c r="I637">
        <f>(G637-H637)/4</f>
        <v>13.522499999999994</v>
      </c>
      <c r="J637" t="s">
        <v>25</v>
      </c>
    </row>
    <row r="638" spans="1:11" customFormat="1" x14ac:dyDescent="0.2">
      <c r="A638">
        <v>1</v>
      </c>
      <c r="B638">
        <v>1</v>
      </c>
      <c r="C638" t="s">
        <v>6</v>
      </c>
      <c r="D638" t="s">
        <v>8</v>
      </c>
      <c r="E638" s="1">
        <v>43384</v>
      </c>
      <c r="F638" s="1"/>
      <c r="G638" s="2">
        <v>157.03</v>
      </c>
      <c r="H638" s="2">
        <v>114.23</v>
      </c>
      <c r="I638">
        <f>(G638-H638)/2</f>
        <v>21.4</v>
      </c>
      <c r="J638" t="s">
        <v>25</v>
      </c>
    </row>
    <row r="639" spans="1:11" customFormat="1" x14ac:dyDescent="0.2">
      <c r="A639">
        <v>1</v>
      </c>
      <c r="B639">
        <v>2</v>
      </c>
      <c r="C639" t="s">
        <v>6</v>
      </c>
      <c r="D639" t="s">
        <v>8</v>
      </c>
      <c r="E639" s="1">
        <v>43384</v>
      </c>
      <c r="F639" s="1"/>
      <c r="G639" s="2">
        <v>253.3</v>
      </c>
      <c r="H639" s="2">
        <v>178.18</v>
      </c>
      <c r="I639">
        <f>(G639-H639)/4</f>
        <v>18.78</v>
      </c>
      <c r="J639" t="s">
        <v>25</v>
      </c>
    </row>
    <row r="640" spans="1:11" customFormat="1" x14ac:dyDescent="0.2">
      <c r="A640">
        <v>2</v>
      </c>
      <c r="B640">
        <v>1</v>
      </c>
      <c r="C640" t="s">
        <v>6</v>
      </c>
      <c r="D640" t="s">
        <v>9</v>
      </c>
      <c r="E640" s="1">
        <v>43384</v>
      </c>
      <c r="F640" s="1"/>
      <c r="G640" s="2">
        <v>262.38</v>
      </c>
      <c r="H640" s="2">
        <v>185.77</v>
      </c>
      <c r="I640">
        <f>(G640-H640)/4</f>
        <v>19.152499999999996</v>
      </c>
      <c r="J640" t="s">
        <v>25</v>
      </c>
    </row>
    <row r="641" spans="1:11" customFormat="1" x14ac:dyDescent="0.2">
      <c r="A641">
        <v>2</v>
      </c>
      <c r="B641">
        <v>3</v>
      </c>
      <c r="C641" t="s">
        <v>6</v>
      </c>
      <c r="D641" t="s">
        <v>9</v>
      </c>
      <c r="E641" s="1">
        <v>43384</v>
      </c>
      <c r="F641" s="1"/>
      <c r="G641" s="2">
        <v>284.64</v>
      </c>
      <c r="H641" s="2">
        <v>206.43</v>
      </c>
      <c r="I641">
        <f t="shared" ref="I641:I648" si="31">(G641-H641)/5</f>
        <v>15.641999999999996</v>
      </c>
      <c r="J641" t="s">
        <v>25</v>
      </c>
    </row>
    <row r="642" spans="1:11" customFormat="1" x14ac:dyDescent="0.2">
      <c r="A642">
        <v>2</v>
      </c>
      <c r="B642">
        <v>4</v>
      </c>
      <c r="C642" t="s">
        <v>6</v>
      </c>
      <c r="D642" t="s">
        <v>9</v>
      </c>
      <c r="E642" s="1">
        <v>43384</v>
      </c>
      <c r="F642" s="1"/>
      <c r="G642" s="2">
        <v>233.74</v>
      </c>
      <c r="H642" s="2">
        <v>163.63999999999999</v>
      </c>
      <c r="I642">
        <f t="shared" si="31"/>
        <v>14.020000000000005</v>
      </c>
      <c r="J642" t="s">
        <v>25</v>
      </c>
    </row>
    <row r="643" spans="1:11" customFormat="1" x14ac:dyDescent="0.2">
      <c r="A643">
        <v>2</v>
      </c>
      <c r="B643">
        <v>1</v>
      </c>
      <c r="C643" t="s">
        <v>6</v>
      </c>
      <c r="D643" t="s">
        <v>8</v>
      </c>
      <c r="E643" s="1">
        <v>43384</v>
      </c>
      <c r="F643" s="1"/>
      <c r="G643" s="2">
        <v>265.58999999999997</v>
      </c>
      <c r="H643" s="2">
        <v>177.43</v>
      </c>
      <c r="I643">
        <f t="shared" si="31"/>
        <v>17.631999999999994</v>
      </c>
      <c r="J643" t="s">
        <v>25</v>
      </c>
    </row>
    <row r="644" spans="1:11" customFormat="1" x14ac:dyDescent="0.2">
      <c r="A644">
        <v>2</v>
      </c>
      <c r="B644">
        <v>3</v>
      </c>
      <c r="C644" t="s">
        <v>6</v>
      </c>
      <c r="D644" t="s">
        <v>8</v>
      </c>
      <c r="E644" s="1">
        <v>43384</v>
      </c>
      <c r="F644" s="1"/>
      <c r="G644" s="2">
        <v>256.26</v>
      </c>
      <c r="H644" s="2">
        <v>176.72</v>
      </c>
      <c r="I644">
        <f>(G644-H644)/4</f>
        <v>19.884999999999998</v>
      </c>
      <c r="J644" t="s">
        <v>25</v>
      </c>
    </row>
    <row r="645" spans="1:11" customFormat="1" x14ac:dyDescent="0.2">
      <c r="A645">
        <v>3</v>
      </c>
      <c r="B645">
        <v>2</v>
      </c>
      <c r="C645" t="s">
        <v>6</v>
      </c>
      <c r="D645" t="s">
        <v>9</v>
      </c>
      <c r="E645" s="1">
        <v>43384</v>
      </c>
      <c r="F645" s="1"/>
      <c r="G645" s="2">
        <v>289.14</v>
      </c>
      <c r="H645" s="2">
        <v>221.97</v>
      </c>
      <c r="I645">
        <f>(G645-K631)/4</f>
        <v>26.875</v>
      </c>
      <c r="J645" t="s">
        <v>25</v>
      </c>
    </row>
    <row r="646" spans="1:11" customFormat="1" x14ac:dyDescent="0.2">
      <c r="A646">
        <v>3</v>
      </c>
      <c r="B646">
        <v>3</v>
      </c>
      <c r="C646" t="s">
        <v>6</v>
      </c>
      <c r="D646" t="s">
        <v>9</v>
      </c>
      <c r="E646" s="1">
        <v>43384</v>
      </c>
      <c r="F646" s="1"/>
      <c r="G646" s="2">
        <v>249.34</v>
      </c>
      <c r="H646" s="2">
        <v>181.64</v>
      </c>
      <c r="I646">
        <f>(G646-K632)/5</f>
        <v>12.319999999999999</v>
      </c>
      <c r="J646" t="s">
        <v>25</v>
      </c>
    </row>
    <row r="647" spans="1:11" customFormat="1" x14ac:dyDescent="0.2">
      <c r="A647">
        <v>3</v>
      </c>
      <c r="B647">
        <v>4</v>
      </c>
      <c r="C647" t="s">
        <v>6</v>
      </c>
      <c r="D647" t="s">
        <v>9</v>
      </c>
      <c r="E647" s="1">
        <v>43384</v>
      </c>
      <c r="F647" s="1"/>
      <c r="G647" s="2">
        <v>258.19</v>
      </c>
      <c r="H647" s="2">
        <v>187.74</v>
      </c>
      <c r="I647">
        <f>(G647-K633)/5</f>
        <v>19.887999999999998</v>
      </c>
      <c r="J647" t="s">
        <v>25</v>
      </c>
    </row>
    <row r="648" spans="1:11" customFormat="1" x14ac:dyDescent="0.2">
      <c r="A648">
        <v>3</v>
      </c>
      <c r="B648">
        <v>2</v>
      </c>
      <c r="C648" t="s">
        <v>6</v>
      </c>
      <c r="D648" t="s">
        <v>8</v>
      </c>
      <c r="E648" s="1">
        <v>43384</v>
      </c>
      <c r="F648" s="1"/>
      <c r="G648" s="2">
        <v>249.09</v>
      </c>
      <c r="H648" s="2">
        <v>158.75</v>
      </c>
      <c r="I648">
        <f t="shared" si="31"/>
        <v>18.068000000000001</v>
      </c>
      <c r="J648" t="s">
        <v>25</v>
      </c>
    </row>
    <row r="649" spans="1:11" customFormat="1" x14ac:dyDescent="0.2">
      <c r="A649">
        <v>3</v>
      </c>
      <c r="B649">
        <v>3</v>
      </c>
      <c r="C649" t="s">
        <v>6</v>
      </c>
      <c r="D649" t="s">
        <v>8</v>
      </c>
      <c r="E649" s="1">
        <v>43384</v>
      </c>
      <c r="F649" s="1"/>
      <c r="G649" s="2">
        <v>264.70999999999998</v>
      </c>
      <c r="H649" s="2">
        <v>171.98</v>
      </c>
      <c r="I649">
        <f>(G649-H649)/4</f>
        <v>23.182499999999997</v>
      </c>
      <c r="J649" t="s">
        <v>25</v>
      </c>
    </row>
    <row r="650" spans="1:11" customFormat="1" x14ac:dyDescent="0.2">
      <c r="A650">
        <v>1</v>
      </c>
      <c r="B650">
        <v>1</v>
      </c>
      <c r="C650" t="s">
        <v>19</v>
      </c>
      <c r="D650" t="s">
        <v>9</v>
      </c>
      <c r="E650" s="1">
        <v>43383</v>
      </c>
      <c r="G650">
        <f>83.13+66.56</f>
        <v>149.69</v>
      </c>
      <c r="H650" s="2">
        <v>75.92</v>
      </c>
      <c r="I650">
        <f>(G650-H650)/3</f>
        <v>24.59</v>
      </c>
      <c r="J650" t="s">
        <v>25</v>
      </c>
    </row>
    <row r="651" spans="1:11" customFormat="1" x14ac:dyDescent="0.2">
      <c r="A651">
        <v>1</v>
      </c>
      <c r="B651">
        <v>2</v>
      </c>
      <c r="C651" t="s">
        <v>19</v>
      </c>
      <c r="D651" t="s">
        <v>9</v>
      </c>
      <c r="E651" s="1">
        <v>43383</v>
      </c>
      <c r="G651">
        <f>90+49.3</f>
        <v>139.30000000000001</v>
      </c>
      <c r="H651" s="2">
        <v>70.98</v>
      </c>
      <c r="I651">
        <f t="shared" ref="I651" si="32">(G651-H651)/3</f>
        <v>22.773333333333337</v>
      </c>
      <c r="J651" t="s">
        <v>25</v>
      </c>
      <c r="K651" s="2"/>
    </row>
    <row r="652" spans="1:11" customFormat="1" x14ac:dyDescent="0.2">
      <c r="A652">
        <v>1</v>
      </c>
      <c r="B652">
        <v>3</v>
      </c>
      <c r="C652" t="s">
        <v>19</v>
      </c>
      <c r="D652" t="s">
        <v>9</v>
      </c>
      <c r="E652" s="1">
        <v>43383</v>
      </c>
      <c r="G652">
        <f>80.44+81.54</f>
        <v>161.98000000000002</v>
      </c>
      <c r="H652" s="2">
        <v>80.66</v>
      </c>
      <c r="I652">
        <f>(G652-H652)/4</f>
        <v>20.330000000000005</v>
      </c>
      <c r="J652" t="s">
        <v>25</v>
      </c>
      <c r="K652" s="2"/>
    </row>
    <row r="653" spans="1:11" customFormat="1" x14ac:dyDescent="0.2">
      <c r="A653">
        <v>1</v>
      </c>
      <c r="B653">
        <v>4</v>
      </c>
      <c r="C653" t="s">
        <v>19</v>
      </c>
      <c r="D653" t="s">
        <v>9</v>
      </c>
      <c r="E653" s="1">
        <v>43383</v>
      </c>
      <c r="G653">
        <f>89.55+41.98+37.51</f>
        <v>169.04</v>
      </c>
      <c r="H653" s="2">
        <v>61.48</v>
      </c>
      <c r="I653">
        <f>(G653-H653)/4</f>
        <v>26.89</v>
      </c>
      <c r="J653" t="s">
        <v>25</v>
      </c>
      <c r="K653" s="2"/>
    </row>
    <row r="654" spans="1:11" customFormat="1" x14ac:dyDescent="0.2">
      <c r="A654">
        <v>1</v>
      </c>
      <c r="B654">
        <v>1</v>
      </c>
      <c r="C654" t="s">
        <v>19</v>
      </c>
      <c r="D654" t="s">
        <v>8</v>
      </c>
      <c r="E654" s="1">
        <v>43383</v>
      </c>
      <c r="G654">
        <f>87.3+77.42</f>
        <v>164.72</v>
      </c>
      <c r="H654" s="2">
        <v>24.74</v>
      </c>
      <c r="I654">
        <f>(G654-H654)/5</f>
        <v>27.995999999999999</v>
      </c>
      <c r="J654" t="s">
        <v>25</v>
      </c>
      <c r="K654" s="2"/>
    </row>
    <row r="655" spans="1:11" customFormat="1" x14ac:dyDescent="0.2">
      <c r="A655">
        <v>2</v>
      </c>
      <c r="B655">
        <v>1</v>
      </c>
      <c r="C655" t="s">
        <v>19</v>
      </c>
      <c r="D655" t="s">
        <v>9</v>
      </c>
      <c r="E655" s="1">
        <v>43383</v>
      </c>
      <c r="G655">
        <f>94.45+59.49</f>
        <v>153.94</v>
      </c>
      <c r="H655" s="2">
        <v>51.33</v>
      </c>
      <c r="I655">
        <f>(G655-H655)/4</f>
        <v>25.6525</v>
      </c>
      <c r="J655" t="s">
        <v>25</v>
      </c>
    </row>
    <row r="656" spans="1:11" customFormat="1" x14ac:dyDescent="0.2">
      <c r="A656">
        <v>2</v>
      </c>
      <c r="B656">
        <v>3</v>
      </c>
      <c r="C656" t="s">
        <v>19</v>
      </c>
      <c r="D656" t="s">
        <v>9</v>
      </c>
      <c r="E656" s="1">
        <v>43383</v>
      </c>
      <c r="G656">
        <f>85.88+86.7</f>
        <v>172.57999999999998</v>
      </c>
      <c r="H656" s="2">
        <v>78.209999999999994</v>
      </c>
      <c r="I656">
        <f>(G656-H656)/5</f>
        <v>18.873999999999999</v>
      </c>
      <c r="J656" t="s">
        <v>25</v>
      </c>
    </row>
    <row r="657" spans="1:10" customFormat="1" x14ac:dyDescent="0.2">
      <c r="A657">
        <v>2</v>
      </c>
      <c r="B657">
        <v>4</v>
      </c>
      <c r="C657" t="s">
        <v>19</v>
      </c>
      <c r="D657" t="s">
        <v>9</v>
      </c>
      <c r="E657" s="1">
        <v>43383</v>
      </c>
      <c r="G657">
        <f>90.21+92.76</f>
        <v>182.97</v>
      </c>
      <c r="H657" s="2">
        <v>88.89</v>
      </c>
      <c r="I657">
        <f>(G657-H657)/5</f>
        <v>18.815999999999999</v>
      </c>
      <c r="J657" t="s">
        <v>25</v>
      </c>
    </row>
    <row r="658" spans="1:10" customFormat="1" x14ac:dyDescent="0.2">
      <c r="A658">
        <v>2</v>
      </c>
      <c r="B658">
        <v>1</v>
      </c>
      <c r="C658" t="s">
        <v>19</v>
      </c>
      <c r="D658" t="s">
        <v>8</v>
      </c>
      <c r="E658" s="1">
        <v>43383</v>
      </c>
      <c r="G658">
        <f>93.92+85.1</f>
        <v>179.01999999999998</v>
      </c>
      <c r="H658" s="2">
        <v>20.71</v>
      </c>
      <c r="I658">
        <f>(G658-H658)/5</f>
        <v>31.661999999999995</v>
      </c>
      <c r="J658" t="s">
        <v>25</v>
      </c>
    </row>
    <row r="659" spans="1:10" customFormat="1" x14ac:dyDescent="0.2">
      <c r="A659">
        <v>3</v>
      </c>
      <c r="B659">
        <v>2</v>
      </c>
      <c r="C659" t="s">
        <v>19</v>
      </c>
      <c r="D659" t="s">
        <v>9</v>
      </c>
      <c r="E659" s="1">
        <v>43383</v>
      </c>
      <c r="G659">
        <f>52.13+95.08+59.54</f>
        <v>206.75</v>
      </c>
      <c r="H659">
        <v>115.63</v>
      </c>
      <c r="I659">
        <f>(G659-H659)/4</f>
        <v>22.78</v>
      </c>
      <c r="J659" t="s">
        <v>25</v>
      </c>
    </row>
    <row r="660" spans="1:10" customFormat="1" x14ac:dyDescent="0.2">
      <c r="A660">
        <v>3</v>
      </c>
      <c r="B660">
        <v>3</v>
      </c>
      <c r="C660" t="s">
        <v>19</v>
      </c>
      <c r="D660" t="s">
        <v>9</v>
      </c>
      <c r="E660" s="1">
        <v>43383</v>
      </c>
      <c r="G660">
        <f>65.86+93.17</f>
        <v>159.03</v>
      </c>
      <c r="H660">
        <v>34.26</v>
      </c>
      <c r="I660">
        <f t="shared" ref="I660:I662" si="33">(G660-H660)/5</f>
        <v>24.954000000000001</v>
      </c>
      <c r="J660" t="s">
        <v>25</v>
      </c>
    </row>
    <row r="661" spans="1:10" customFormat="1" x14ac:dyDescent="0.2">
      <c r="A661">
        <v>3</v>
      </c>
      <c r="B661">
        <v>4</v>
      </c>
      <c r="C661" t="s">
        <v>19</v>
      </c>
      <c r="D661" t="s">
        <v>9</v>
      </c>
      <c r="E661" s="1">
        <v>43383</v>
      </c>
      <c r="G661">
        <f>93.23+93.64</f>
        <v>186.87</v>
      </c>
      <c r="H661">
        <v>79.81</v>
      </c>
      <c r="I661">
        <f t="shared" si="33"/>
        <v>21.411999999999999</v>
      </c>
      <c r="J661" t="s">
        <v>25</v>
      </c>
    </row>
    <row r="662" spans="1:10" customFormat="1" x14ac:dyDescent="0.2">
      <c r="A662">
        <v>3</v>
      </c>
      <c r="B662">
        <v>2</v>
      </c>
      <c r="C662" t="s">
        <v>19</v>
      </c>
      <c r="D662" t="s">
        <v>8</v>
      </c>
      <c r="E662" s="1">
        <v>43383</v>
      </c>
      <c r="G662">
        <f>93.23+92.13</f>
        <v>185.36</v>
      </c>
      <c r="H662">
        <v>41.74</v>
      </c>
      <c r="I662">
        <f t="shared" si="33"/>
        <v>28.724</v>
      </c>
      <c r="J662" t="s">
        <v>25</v>
      </c>
    </row>
    <row r="663" spans="1:10" customFormat="1" x14ac:dyDescent="0.2">
      <c r="A663">
        <v>1</v>
      </c>
      <c r="B663">
        <v>1</v>
      </c>
      <c r="C663" t="s">
        <v>6</v>
      </c>
      <c r="D663" t="s">
        <v>9</v>
      </c>
      <c r="E663" s="1">
        <v>43384</v>
      </c>
      <c r="G663" s="2">
        <v>107.61</v>
      </c>
      <c r="H663" s="2">
        <v>88</v>
      </c>
      <c r="I663">
        <f>G663-H663</f>
        <v>19.61</v>
      </c>
      <c r="J663" t="s">
        <v>28</v>
      </c>
    </row>
    <row r="664" spans="1:10" customFormat="1" x14ac:dyDescent="0.2">
      <c r="A664">
        <v>1</v>
      </c>
      <c r="B664">
        <v>2</v>
      </c>
      <c r="C664" t="s">
        <v>6</v>
      </c>
      <c r="D664" t="s">
        <v>9</v>
      </c>
      <c r="E664" s="1">
        <v>43384</v>
      </c>
      <c r="G664" s="2">
        <v>108.44</v>
      </c>
      <c r="H664" s="2">
        <v>89.5</v>
      </c>
      <c r="I664">
        <f t="shared" ref="I664:I691" si="34">G664-H664</f>
        <v>18.939999999999998</v>
      </c>
      <c r="J664" t="s">
        <v>28</v>
      </c>
    </row>
    <row r="665" spans="1:10" customFormat="1" x14ac:dyDescent="0.2">
      <c r="A665">
        <v>1</v>
      </c>
      <c r="B665">
        <v>3</v>
      </c>
      <c r="C665" t="s">
        <v>6</v>
      </c>
      <c r="D665" t="s">
        <v>9</v>
      </c>
      <c r="E665" s="1">
        <v>43384</v>
      </c>
      <c r="G665" s="2">
        <v>105.16</v>
      </c>
      <c r="H665" s="2">
        <v>85.86</v>
      </c>
      <c r="I665">
        <f t="shared" si="34"/>
        <v>19.299999999999997</v>
      </c>
      <c r="J665" t="s">
        <v>28</v>
      </c>
    </row>
    <row r="666" spans="1:10" customFormat="1" x14ac:dyDescent="0.2">
      <c r="A666">
        <v>1</v>
      </c>
      <c r="B666">
        <v>4</v>
      </c>
      <c r="C666" t="s">
        <v>6</v>
      </c>
      <c r="D666" t="s">
        <v>9</v>
      </c>
      <c r="E666" s="1">
        <v>43384</v>
      </c>
      <c r="G666" s="2">
        <v>111.79</v>
      </c>
      <c r="H666" s="2">
        <v>92.2</v>
      </c>
      <c r="I666">
        <f t="shared" si="34"/>
        <v>19.590000000000003</v>
      </c>
      <c r="J666" t="s">
        <v>28</v>
      </c>
    </row>
    <row r="667" spans="1:10" customFormat="1" x14ac:dyDescent="0.2">
      <c r="A667">
        <v>1</v>
      </c>
      <c r="B667">
        <v>5</v>
      </c>
      <c r="C667" t="s">
        <v>6</v>
      </c>
      <c r="D667" t="s">
        <v>9</v>
      </c>
      <c r="E667" s="1">
        <v>43384</v>
      </c>
      <c r="G667" s="2">
        <v>111.31</v>
      </c>
      <c r="H667" s="2">
        <v>90.7</v>
      </c>
      <c r="I667">
        <f t="shared" si="34"/>
        <v>20.61</v>
      </c>
      <c r="J667" t="s">
        <v>28</v>
      </c>
    </row>
    <row r="668" spans="1:10" customFormat="1" x14ac:dyDescent="0.2">
      <c r="A668">
        <v>1</v>
      </c>
      <c r="B668">
        <v>6</v>
      </c>
      <c r="C668" t="s">
        <v>6</v>
      </c>
      <c r="D668" t="s">
        <v>9</v>
      </c>
      <c r="E668" s="1">
        <v>43384</v>
      </c>
      <c r="G668" s="2">
        <v>109.86</v>
      </c>
      <c r="H668" s="2">
        <v>90.62</v>
      </c>
      <c r="I668">
        <f t="shared" si="34"/>
        <v>19.239999999999995</v>
      </c>
      <c r="J668" t="s">
        <v>28</v>
      </c>
    </row>
    <row r="669" spans="1:10" customFormat="1" x14ac:dyDescent="0.2">
      <c r="A669">
        <v>1</v>
      </c>
      <c r="B669">
        <v>7</v>
      </c>
      <c r="C669" t="s">
        <v>6</v>
      </c>
      <c r="D669" t="s">
        <v>9</v>
      </c>
      <c r="E669" s="1">
        <v>43384</v>
      </c>
      <c r="G669" s="2">
        <v>106.87</v>
      </c>
      <c r="H669" s="2">
        <v>86.82</v>
      </c>
      <c r="I669">
        <f t="shared" si="34"/>
        <v>20.050000000000011</v>
      </c>
      <c r="J669" t="s">
        <v>28</v>
      </c>
    </row>
    <row r="670" spans="1:10" customFormat="1" x14ac:dyDescent="0.2">
      <c r="A670">
        <v>1</v>
      </c>
      <c r="B670">
        <v>8</v>
      </c>
      <c r="C670" t="s">
        <v>6</v>
      </c>
      <c r="D670" t="s">
        <v>9</v>
      </c>
      <c r="E670" s="1">
        <v>43384</v>
      </c>
      <c r="G670" s="2">
        <v>109.43</v>
      </c>
      <c r="H670" s="2">
        <v>91.19</v>
      </c>
      <c r="I670">
        <f t="shared" si="34"/>
        <v>18.240000000000009</v>
      </c>
      <c r="J670" t="s">
        <v>28</v>
      </c>
    </row>
    <row r="671" spans="1:10" customFormat="1" x14ac:dyDescent="0.2">
      <c r="A671">
        <v>1</v>
      </c>
      <c r="B671">
        <v>1</v>
      </c>
      <c r="C671" t="s">
        <v>6</v>
      </c>
      <c r="D671" t="s">
        <v>8</v>
      </c>
      <c r="E671" s="1">
        <v>43384</v>
      </c>
      <c r="G671" s="2">
        <v>110.14</v>
      </c>
      <c r="H671" s="2">
        <v>85.26</v>
      </c>
      <c r="I671">
        <f t="shared" si="34"/>
        <v>24.879999999999995</v>
      </c>
      <c r="J671" t="s">
        <v>28</v>
      </c>
    </row>
    <row r="672" spans="1:10" customFormat="1" x14ac:dyDescent="0.2">
      <c r="A672">
        <v>1</v>
      </c>
      <c r="B672">
        <v>2</v>
      </c>
      <c r="C672" t="s">
        <v>6</v>
      </c>
      <c r="D672" t="s">
        <v>8</v>
      </c>
      <c r="E672" s="1">
        <v>43384</v>
      </c>
      <c r="G672" s="2">
        <v>120.96</v>
      </c>
      <c r="H672" s="2">
        <v>94.31</v>
      </c>
      <c r="I672">
        <f t="shared" si="34"/>
        <v>26.649999999999991</v>
      </c>
      <c r="J672" t="s">
        <v>28</v>
      </c>
    </row>
    <row r="673" spans="1:10" customFormat="1" x14ac:dyDescent="0.2">
      <c r="A673">
        <v>1</v>
      </c>
      <c r="B673">
        <v>3</v>
      </c>
      <c r="C673" t="s">
        <v>6</v>
      </c>
      <c r="D673" t="s">
        <v>8</v>
      </c>
      <c r="E673" s="1">
        <v>43384</v>
      </c>
      <c r="G673" s="2">
        <v>129.32</v>
      </c>
      <c r="H673" s="2">
        <v>104.42</v>
      </c>
      <c r="I673">
        <f t="shared" si="34"/>
        <v>24.899999999999991</v>
      </c>
      <c r="J673" t="s">
        <v>28</v>
      </c>
    </row>
    <row r="674" spans="1:10" customFormat="1" x14ac:dyDescent="0.2">
      <c r="A674">
        <v>1</v>
      </c>
      <c r="B674">
        <v>4</v>
      </c>
      <c r="C674" t="s">
        <v>6</v>
      </c>
      <c r="D674" t="s">
        <v>8</v>
      </c>
      <c r="E674" s="1">
        <v>43384</v>
      </c>
      <c r="G674" s="2">
        <v>113.28</v>
      </c>
      <c r="H674" s="2">
        <v>90.56</v>
      </c>
      <c r="I674">
        <f t="shared" si="34"/>
        <v>22.72</v>
      </c>
      <c r="J674" t="s">
        <v>28</v>
      </c>
    </row>
    <row r="675" spans="1:10" customFormat="1" x14ac:dyDescent="0.2">
      <c r="A675">
        <v>1</v>
      </c>
      <c r="B675">
        <v>5</v>
      </c>
      <c r="C675" t="s">
        <v>6</v>
      </c>
      <c r="D675" t="s">
        <v>8</v>
      </c>
      <c r="E675" s="1">
        <v>43384</v>
      </c>
      <c r="G675" s="2">
        <v>110.85</v>
      </c>
      <c r="H675" s="2">
        <v>82.61</v>
      </c>
      <c r="I675">
        <f t="shared" si="34"/>
        <v>28.239999999999995</v>
      </c>
      <c r="J675" t="s">
        <v>28</v>
      </c>
    </row>
    <row r="676" spans="1:10" customFormat="1" x14ac:dyDescent="0.2">
      <c r="A676">
        <v>1</v>
      </c>
      <c r="B676">
        <v>6</v>
      </c>
      <c r="C676" t="s">
        <v>6</v>
      </c>
      <c r="D676" t="s">
        <v>8</v>
      </c>
      <c r="E676" s="1">
        <v>43384</v>
      </c>
      <c r="G676" s="2">
        <v>114.15</v>
      </c>
      <c r="H676" s="2">
        <v>89.52</v>
      </c>
      <c r="I676">
        <f t="shared" si="34"/>
        <v>24.63000000000001</v>
      </c>
      <c r="J676" t="s">
        <v>28</v>
      </c>
    </row>
    <row r="677" spans="1:10" customFormat="1" x14ac:dyDescent="0.2">
      <c r="A677">
        <v>1</v>
      </c>
      <c r="B677">
        <v>7</v>
      </c>
      <c r="C677" t="s">
        <v>6</v>
      </c>
      <c r="D677" t="s">
        <v>8</v>
      </c>
      <c r="E677" s="1">
        <v>43384</v>
      </c>
      <c r="G677" s="2">
        <v>124.69</v>
      </c>
      <c r="H677" s="2">
        <v>99.82</v>
      </c>
      <c r="I677">
        <f t="shared" si="34"/>
        <v>24.870000000000005</v>
      </c>
      <c r="J677" t="s">
        <v>28</v>
      </c>
    </row>
    <row r="678" spans="1:10" customFormat="1" x14ac:dyDescent="0.2">
      <c r="A678">
        <v>1</v>
      </c>
      <c r="B678">
        <v>1</v>
      </c>
      <c r="C678" t="s">
        <v>7</v>
      </c>
      <c r="D678" t="s">
        <v>9</v>
      </c>
      <c r="E678" s="1">
        <v>43383</v>
      </c>
      <c r="G678" s="2">
        <v>83.11</v>
      </c>
      <c r="H678" s="2">
        <v>57.44</v>
      </c>
      <c r="I678">
        <f t="shared" si="34"/>
        <v>25.67</v>
      </c>
      <c r="J678" t="s">
        <v>28</v>
      </c>
    </row>
    <row r="679" spans="1:10" customFormat="1" x14ac:dyDescent="0.2">
      <c r="A679">
        <v>1</v>
      </c>
      <c r="B679">
        <v>2</v>
      </c>
      <c r="C679" t="s">
        <v>7</v>
      </c>
      <c r="D679" t="s">
        <v>9</v>
      </c>
      <c r="E679" s="1">
        <v>43383</v>
      </c>
      <c r="G679" s="2">
        <v>92.96</v>
      </c>
      <c r="H679" s="2">
        <v>63.71</v>
      </c>
      <c r="I679">
        <f t="shared" si="34"/>
        <v>29.249999999999993</v>
      </c>
      <c r="J679" t="s">
        <v>28</v>
      </c>
    </row>
    <row r="680" spans="1:10" customFormat="1" x14ac:dyDescent="0.2">
      <c r="A680">
        <v>1</v>
      </c>
      <c r="B680">
        <v>3</v>
      </c>
      <c r="C680" t="s">
        <v>7</v>
      </c>
      <c r="D680" t="s">
        <v>9</v>
      </c>
      <c r="E680" s="1">
        <v>43383</v>
      </c>
      <c r="G680" s="2">
        <v>94.3</v>
      </c>
      <c r="H680" s="2">
        <v>66.069999999999993</v>
      </c>
      <c r="I680">
        <f t="shared" si="34"/>
        <v>28.230000000000004</v>
      </c>
      <c r="J680" t="s">
        <v>28</v>
      </c>
    </row>
    <row r="681" spans="1:10" customFormat="1" x14ac:dyDescent="0.2">
      <c r="A681">
        <v>1</v>
      </c>
      <c r="B681">
        <v>4</v>
      </c>
      <c r="C681" t="s">
        <v>7</v>
      </c>
      <c r="D681" t="s">
        <v>9</v>
      </c>
      <c r="E681" s="1">
        <v>43383</v>
      </c>
      <c r="G681" s="2">
        <v>91.16</v>
      </c>
      <c r="H681" s="2">
        <v>64.41</v>
      </c>
      <c r="I681">
        <f t="shared" si="34"/>
        <v>26.75</v>
      </c>
      <c r="J681" t="s">
        <v>28</v>
      </c>
    </row>
    <row r="682" spans="1:10" customFormat="1" x14ac:dyDescent="0.2">
      <c r="A682">
        <v>1</v>
      </c>
      <c r="B682">
        <v>5</v>
      </c>
      <c r="C682" t="s">
        <v>7</v>
      </c>
      <c r="D682" t="s">
        <v>9</v>
      </c>
      <c r="E682" s="1">
        <v>43383</v>
      </c>
      <c r="G682" s="2">
        <v>92.62</v>
      </c>
      <c r="H682" s="2">
        <v>66.150000000000006</v>
      </c>
      <c r="I682">
        <f t="shared" si="34"/>
        <v>26.47</v>
      </c>
      <c r="J682" t="s">
        <v>28</v>
      </c>
    </row>
    <row r="683" spans="1:10" customFormat="1" x14ac:dyDescent="0.2">
      <c r="A683">
        <v>1</v>
      </c>
      <c r="B683">
        <v>6</v>
      </c>
      <c r="C683" t="s">
        <v>7</v>
      </c>
      <c r="D683" t="s">
        <v>9</v>
      </c>
      <c r="E683" s="1">
        <v>43383</v>
      </c>
      <c r="G683" s="2">
        <v>92.76</v>
      </c>
      <c r="H683" s="2">
        <v>65.84</v>
      </c>
      <c r="I683">
        <f t="shared" si="34"/>
        <v>26.92</v>
      </c>
      <c r="J683" t="s">
        <v>28</v>
      </c>
    </row>
    <row r="684" spans="1:10" customFormat="1" x14ac:dyDescent="0.2">
      <c r="A684">
        <v>1</v>
      </c>
      <c r="B684">
        <v>7</v>
      </c>
      <c r="C684" t="s">
        <v>7</v>
      </c>
      <c r="D684" t="s">
        <v>9</v>
      </c>
      <c r="E684" s="1">
        <v>43383</v>
      </c>
      <c r="G684" s="2">
        <v>89.86</v>
      </c>
      <c r="H684" s="2">
        <v>67.180000000000007</v>
      </c>
      <c r="I684">
        <f t="shared" si="34"/>
        <v>22.679999999999993</v>
      </c>
      <c r="J684" t="s">
        <v>28</v>
      </c>
    </row>
    <row r="685" spans="1:10" customFormat="1" x14ac:dyDescent="0.2">
      <c r="A685">
        <v>1</v>
      </c>
      <c r="B685">
        <v>1</v>
      </c>
      <c r="C685" t="s">
        <v>7</v>
      </c>
      <c r="D685" t="s">
        <v>8</v>
      </c>
      <c r="E685" s="1">
        <v>43383</v>
      </c>
      <c r="G685" s="2">
        <v>93.71</v>
      </c>
      <c r="H685" s="2">
        <v>54.16</v>
      </c>
      <c r="I685">
        <f t="shared" si="34"/>
        <v>39.549999999999997</v>
      </c>
      <c r="J685" t="s">
        <v>28</v>
      </c>
    </row>
    <row r="686" spans="1:10" customFormat="1" x14ac:dyDescent="0.2">
      <c r="A686">
        <v>1</v>
      </c>
      <c r="B686">
        <v>2</v>
      </c>
      <c r="C686" t="s">
        <v>7</v>
      </c>
      <c r="D686" t="s">
        <v>8</v>
      </c>
      <c r="E686" s="1">
        <v>43383</v>
      </c>
      <c r="G686" s="2">
        <v>91.34</v>
      </c>
      <c r="H686" s="2">
        <v>56.29</v>
      </c>
      <c r="I686">
        <f t="shared" si="34"/>
        <v>35.050000000000004</v>
      </c>
      <c r="J686" t="s">
        <v>28</v>
      </c>
    </row>
    <row r="687" spans="1:10" customFormat="1" x14ac:dyDescent="0.2">
      <c r="A687">
        <v>1</v>
      </c>
      <c r="B687">
        <v>3</v>
      </c>
      <c r="C687" t="s">
        <v>7</v>
      </c>
      <c r="D687" t="s">
        <v>8</v>
      </c>
      <c r="E687" s="1">
        <v>43383</v>
      </c>
      <c r="G687" s="2">
        <v>94.79</v>
      </c>
      <c r="H687" s="2">
        <v>57.88</v>
      </c>
      <c r="I687">
        <f t="shared" si="34"/>
        <v>36.910000000000004</v>
      </c>
      <c r="J687" t="s">
        <v>28</v>
      </c>
    </row>
    <row r="688" spans="1:10" customFormat="1" x14ac:dyDescent="0.2">
      <c r="A688">
        <v>1</v>
      </c>
      <c r="B688">
        <v>4</v>
      </c>
      <c r="C688" t="s">
        <v>7</v>
      </c>
      <c r="D688" t="s">
        <v>8</v>
      </c>
      <c r="E688" s="1">
        <v>43383</v>
      </c>
      <c r="G688" s="2">
        <v>94.49</v>
      </c>
      <c r="H688" s="2">
        <v>58.69</v>
      </c>
      <c r="I688">
        <f t="shared" si="34"/>
        <v>35.799999999999997</v>
      </c>
      <c r="J688" t="s">
        <v>28</v>
      </c>
    </row>
    <row r="689" spans="1:10" customFormat="1" x14ac:dyDescent="0.2">
      <c r="A689">
        <v>1</v>
      </c>
      <c r="B689">
        <v>5</v>
      </c>
      <c r="C689" t="s">
        <v>7</v>
      </c>
      <c r="D689" t="s">
        <v>8</v>
      </c>
      <c r="E689" s="1">
        <v>43383</v>
      </c>
      <c r="G689" s="2">
        <v>94.58</v>
      </c>
      <c r="H689" s="2">
        <v>61.78</v>
      </c>
      <c r="I689">
        <f t="shared" si="34"/>
        <v>32.799999999999997</v>
      </c>
      <c r="J689" t="s">
        <v>28</v>
      </c>
    </row>
    <row r="690" spans="1:10" customFormat="1" x14ac:dyDescent="0.2">
      <c r="A690">
        <v>1</v>
      </c>
      <c r="B690">
        <v>6</v>
      </c>
      <c r="C690" t="s">
        <v>7</v>
      </c>
      <c r="D690" t="s">
        <v>8</v>
      </c>
      <c r="E690" s="1">
        <v>43383</v>
      </c>
      <c r="G690" s="2">
        <v>93.99</v>
      </c>
      <c r="H690" s="2">
        <v>56.26</v>
      </c>
      <c r="I690">
        <f t="shared" si="34"/>
        <v>37.729999999999997</v>
      </c>
      <c r="J690" t="s">
        <v>28</v>
      </c>
    </row>
    <row r="691" spans="1:10" customFormat="1" x14ac:dyDescent="0.2">
      <c r="A691">
        <v>1</v>
      </c>
      <c r="B691">
        <v>7</v>
      </c>
      <c r="C691" t="s">
        <v>7</v>
      </c>
      <c r="D691" t="s">
        <v>8</v>
      </c>
      <c r="E691" s="1">
        <v>43383</v>
      </c>
      <c r="G691" s="2">
        <v>95.35</v>
      </c>
      <c r="H691" s="2">
        <v>57.08</v>
      </c>
      <c r="I691">
        <f t="shared" si="34"/>
        <v>38.269999999999996</v>
      </c>
      <c r="J691" t="s">
        <v>28</v>
      </c>
    </row>
    <row r="692" spans="1:10" customFormat="1" x14ac:dyDescent="0.2">
      <c r="A692">
        <v>1</v>
      </c>
      <c r="B692">
        <v>1</v>
      </c>
      <c r="C692" t="s">
        <v>6</v>
      </c>
      <c r="D692" t="s">
        <v>9</v>
      </c>
      <c r="E692" s="1">
        <v>43391</v>
      </c>
      <c r="F692" s="1"/>
      <c r="G692" s="2">
        <v>269.43</v>
      </c>
      <c r="H692" s="2">
        <v>211.13</v>
      </c>
      <c r="I692">
        <f>(G692-H692)/4</f>
        <v>14.575000000000003</v>
      </c>
      <c r="J692" t="s">
        <v>25</v>
      </c>
    </row>
    <row r="693" spans="1:10" customFormat="1" x14ac:dyDescent="0.2">
      <c r="A693">
        <v>1</v>
      </c>
      <c r="B693">
        <v>2</v>
      </c>
      <c r="C693" t="s">
        <v>6</v>
      </c>
      <c r="D693" t="s">
        <v>9</v>
      </c>
      <c r="E693" s="1">
        <v>43391</v>
      </c>
      <c r="F693" s="1"/>
      <c r="G693" s="2">
        <v>291.16000000000003</v>
      </c>
      <c r="H693" s="2">
        <v>231.8</v>
      </c>
      <c r="I693">
        <f>(G693-H693)/4</f>
        <v>14.840000000000003</v>
      </c>
      <c r="J693" t="s">
        <v>25</v>
      </c>
    </row>
    <row r="694" spans="1:10" customFormat="1" x14ac:dyDescent="0.2">
      <c r="A694">
        <v>1</v>
      </c>
      <c r="B694">
        <v>1</v>
      </c>
      <c r="C694" t="s">
        <v>6</v>
      </c>
      <c r="D694" t="s">
        <v>8</v>
      </c>
      <c r="E694" s="1">
        <v>43391</v>
      </c>
      <c r="F694" s="1"/>
      <c r="G694" s="2">
        <v>255.79</v>
      </c>
      <c r="H694" s="2">
        <v>213.05</v>
      </c>
      <c r="I694">
        <f>(G694-H694)/2</f>
        <v>21.36999999999999</v>
      </c>
      <c r="J694" t="s">
        <v>25</v>
      </c>
    </row>
    <row r="695" spans="1:10" customFormat="1" x14ac:dyDescent="0.2">
      <c r="A695">
        <v>1</v>
      </c>
      <c r="B695">
        <v>2</v>
      </c>
      <c r="C695" t="s">
        <v>6</v>
      </c>
      <c r="D695" t="s">
        <v>8</v>
      </c>
      <c r="E695" s="1">
        <v>43391</v>
      </c>
      <c r="F695" s="1"/>
      <c r="G695" s="2">
        <v>269.32</v>
      </c>
      <c r="H695" s="2">
        <v>194.41</v>
      </c>
      <c r="I695">
        <f>(G695-H695)/4</f>
        <v>18.727499999999999</v>
      </c>
      <c r="J695" t="s">
        <v>25</v>
      </c>
    </row>
    <row r="696" spans="1:10" customFormat="1" x14ac:dyDescent="0.2">
      <c r="A696">
        <v>2</v>
      </c>
      <c r="B696">
        <v>1</v>
      </c>
      <c r="C696" t="s">
        <v>6</v>
      </c>
      <c r="D696" t="s">
        <v>9</v>
      </c>
      <c r="E696" s="1">
        <v>43391</v>
      </c>
      <c r="F696" s="1"/>
      <c r="G696" s="2">
        <v>258.43</v>
      </c>
      <c r="H696" s="2">
        <v>182.18</v>
      </c>
      <c r="I696">
        <f>(G696-H696)/4</f>
        <v>19.0625</v>
      </c>
      <c r="J696" t="s">
        <v>25</v>
      </c>
    </row>
    <row r="697" spans="1:10" customFormat="1" x14ac:dyDescent="0.2">
      <c r="A697">
        <v>2</v>
      </c>
      <c r="B697">
        <v>3</v>
      </c>
      <c r="C697" t="s">
        <v>6</v>
      </c>
      <c r="D697" t="s">
        <v>9</v>
      </c>
      <c r="E697" s="1">
        <v>43391</v>
      </c>
      <c r="F697" s="1"/>
      <c r="G697" s="2">
        <v>256.61</v>
      </c>
      <c r="H697" s="2">
        <v>201.29</v>
      </c>
      <c r="I697">
        <f t="shared" ref="I697:I699" si="35">(G697-H697)/5</f>
        <v>11.064000000000004</v>
      </c>
      <c r="J697" t="s">
        <v>25</v>
      </c>
    </row>
    <row r="698" spans="1:10" customFormat="1" x14ac:dyDescent="0.2">
      <c r="A698">
        <v>2</v>
      </c>
      <c r="B698">
        <v>4</v>
      </c>
      <c r="C698" t="s">
        <v>6</v>
      </c>
      <c r="D698" t="s">
        <v>9</v>
      </c>
      <c r="E698" s="1">
        <v>43391</v>
      </c>
      <c r="F698" s="1"/>
      <c r="G698" s="2">
        <v>244.63</v>
      </c>
      <c r="H698" s="2">
        <v>174.76</v>
      </c>
      <c r="I698">
        <f t="shared" si="35"/>
        <v>13.974</v>
      </c>
      <c r="J698" t="s">
        <v>25</v>
      </c>
    </row>
    <row r="699" spans="1:10" customFormat="1" x14ac:dyDescent="0.2">
      <c r="A699">
        <v>2</v>
      </c>
      <c r="B699">
        <v>1</v>
      </c>
      <c r="C699" t="s">
        <v>6</v>
      </c>
      <c r="D699" t="s">
        <v>8</v>
      </c>
      <c r="E699" s="1">
        <v>43391</v>
      </c>
      <c r="F699" s="1"/>
      <c r="G699" s="2">
        <v>261.64</v>
      </c>
      <c r="H699" s="2">
        <v>167.25</v>
      </c>
      <c r="I699">
        <f t="shared" si="35"/>
        <v>18.877999999999997</v>
      </c>
      <c r="J699" t="s">
        <v>25</v>
      </c>
    </row>
    <row r="700" spans="1:10" customFormat="1" x14ac:dyDescent="0.2">
      <c r="A700">
        <v>2</v>
      </c>
      <c r="B700">
        <v>3</v>
      </c>
      <c r="C700" t="s">
        <v>6</v>
      </c>
      <c r="D700" t="s">
        <v>8</v>
      </c>
      <c r="E700" s="1">
        <v>43391</v>
      </c>
      <c r="F700" s="1"/>
      <c r="G700" s="2">
        <v>263.81</v>
      </c>
      <c r="H700" s="2">
        <v>176.42</v>
      </c>
      <c r="I700">
        <f>(G700-H700)/4</f>
        <v>21.847500000000004</v>
      </c>
      <c r="J700" t="s">
        <v>25</v>
      </c>
    </row>
    <row r="701" spans="1:10" customFormat="1" x14ac:dyDescent="0.2">
      <c r="A701">
        <v>3</v>
      </c>
      <c r="B701">
        <v>1</v>
      </c>
      <c r="C701" t="s">
        <v>6</v>
      </c>
      <c r="D701" t="s">
        <v>9</v>
      </c>
      <c r="E701" s="1">
        <v>43391</v>
      </c>
      <c r="F701" s="1"/>
      <c r="G701" s="2">
        <v>226.63</v>
      </c>
      <c r="H701" s="2">
        <v>200.85</v>
      </c>
      <c r="I701">
        <f>(G701-H701)/4</f>
        <v>6.4450000000000003</v>
      </c>
      <c r="J701" t="s">
        <v>25</v>
      </c>
    </row>
    <row r="702" spans="1:10" customFormat="1" x14ac:dyDescent="0.2">
      <c r="A702">
        <v>3</v>
      </c>
      <c r="B702">
        <v>3</v>
      </c>
      <c r="C702" t="s">
        <v>6</v>
      </c>
      <c r="D702" t="s">
        <v>9</v>
      </c>
      <c r="E702" s="1">
        <v>43391</v>
      </c>
      <c r="F702" s="1"/>
      <c r="G702" s="2">
        <v>243.9</v>
      </c>
      <c r="H702" s="2">
        <v>178.38</v>
      </c>
      <c r="I702">
        <f t="shared" ref="I702:I704" si="36">(G702-H702)/5</f>
        <v>13.104000000000003</v>
      </c>
      <c r="J702" t="s">
        <v>25</v>
      </c>
    </row>
    <row r="703" spans="1:10" customFormat="1" x14ac:dyDescent="0.2">
      <c r="A703">
        <v>3</v>
      </c>
      <c r="B703">
        <v>4</v>
      </c>
      <c r="C703" t="s">
        <v>6</v>
      </c>
      <c r="D703" t="s">
        <v>9</v>
      </c>
      <c r="E703" s="1">
        <v>43391</v>
      </c>
      <c r="F703" s="1"/>
      <c r="G703" s="2">
        <v>241.52</v>
      </c>
      <c r="H703" s="2">
        <v>179.35</v>
      </c>
      <c r="I703">
        <f t="shared" si="36"/>
        <v>12.434000000000003</v>
      </c>
      <c r="J703" t="s">
        <v>25</v>
      </c>
    </row>
    <row r="704" spans="1:10" customFormat="1" x14ac:dyDescent="0.2">
      <c r="A704">
        <v>3</v>
      </c>
      <c r="B704">
        <v>1</v>
      </c>
      <c r="C704" t="s">
        <v>6</v>
      </c>
      <c r="D704" t="s">
        <v>8</v>
      </c>
      <c r="E704" s="1">
        <v>43391</v>
      </c>
      <c r="F704" s="1"/>
      <c r="G704" s="2">
        <v>259.7</v>
      </c>
      <c r="H704" s="2">
        <v>167.24</v>
      </c>
      <c r="I704">
        <f t="shared" si="36"/>
        <v>18.491999999999997</v>
      </c>
      <c r="J704" t="s">
        <v>25</v>
      </c>
    </row>
    <row r="705" spans="1:10" customFormat="1" x14ac:dyDescent="0.2">
      <c r="A705">
        <v>3</v>
      </c>
      <c r="B705">
        <v>3</v>
      </c>
      <c r="C705" t="s">
        <v>6</v>
      </c>
      <c r="D705" t="s">
        <v>8</v>
      </c>
      <c r="E705" s="1">
        <v>43391</v>
      </c>
      <c r="F705" s="1"/>
      <c r="G705" s="2">
        <v>229.37</v>
      </c>
      <c r="H705" s="2">
        <v>157.91</v>
      </c>
      <c r="I705">
        <f>(G705-H705)/4</f>
        <v>17.865000000000002</v>
      </c>
      <c r="J705" t="s">
        <v>25</v>
      </c>
    </row>
    <row r="706" spans="1:10" customFormat="1" x14ac:dyDescent="0.2">
      <c r="A706">
        <v>1</v>
      </c>
      <c r="B706">
        <v>1</v>
      </c>
      <c r="C706" t="s">
        <v>19</v>
      </c>
      <c r="D706" t="s">
        <v>9</v>
      </c>
      <c r="E706" s="1">
        <v>43392</v>
      </c>
      <c r="G706">
        <f>82.99+51.96</f>
        <v>134.94999999999999</v>
      </c>
      <c r="H706" s="2">
        <v>78.959999999999994</v>
      </c>
      <c r="I706">
        <f>(G706-H706)/3</f>
        <v>18.66333333333333</v>
      </c>
      <c r="J706" t="s">
        <v>25</v>
      </c>
    </row>
    <row r="707" spans="1:10" customFormat="1" x14ac:dyDescent="0.2">
      <c r="A707">
        <v>1</v>
      </c>
      <c r="B707">
        <v>2</v>
      </c>
      <c r="C707" t="s">
        <v>19</v>
      </c>
      <c r="D707" t="s">
        <v>9</v>
      </c>
      <c r="E707" s="1">
        <v>43392</v>
      </c>
      <c r="G707">
        <f>71.91+56.13</f>
        <v>128.04</v>
      </c>
      <c r="H707" s="2">
        <v>78.34</v>
      </c>
      <c r="I707">
        <f t="shared" ref="I707" si="37">(G707-H707)/3</f>
        <v>16.566666666666663</v>
      </c>
      <c r="J707" t="s">
        <v>25</v>
      </c>
    </row>
    <row r="708" spans="1:10" customFormat="1" x14ac:dyDescent="0.2">
      <c r="A708">
        <v>1</v>
      </c>
      <c r="B708">
        <v>3</v>
      </c>
      <c r="C708" t="s">
        <v>19</v>
      </c>
      <c r="D708" t="s">
        <v>9</v>
      </c>
      <c r="E708" s="1">
        <v>43392</v>
      </c>
      <c r="G708">
        <f>82.68+56.18</f>
        <v>138.86000000000001</v>
      </c>
      <c r="H708" s="2">
        <v>71.67</v>
      </c>
      <c r="I708">
        <f>(G708-H708)/4</f>
        <v>16.797500000000003</v>
      </c>
      <c r="J708" t="s">
        <v>25</v>
      </c>
    </row>
    <row r="709" spans="1:10" customFormat="1" x14ac:dyDescent="0.2">
      <c r="A709">
        <v>1</v>
      </c>
      <c r="B709">
        <v>4</v>
      </c>
      <c r="C709" t="s">
        <v>19</v>
      </c>
      <c r="D709" t="s">
        <v>9</v>
      </c>
      <c r="E709" s="1">
        <v>43392</v>
      </c>
      <c r="G709">
        <f>93+47.92</f>
        <v>140.92000000000002</v>
      </c>
      <c r="H709" s="2">
        <v>86.16</v>
      </c>
      <c r="I709">
        <f>(G709-H709)/4</f>
        <v>13.690000000000005</v>
      </c>
      <c r="J709" t="s">
        <v>25</v>
      </c>
    </row>
    <row r="710" spans="1:10" customFormat="1" x14ac:dyDescent="0.2">
      <c r="A710">
        <v>1</v>
      </c>
      <c r="B710">
        <v>1</v>
      </c>
      <c r="C710" t="s">
        <v>19</v>
      </c>
      <c r="D710" t="s">
        <v>8</v>
      </c>
      <c r="E710" s="1">
        <v>43392</v>
      </c>
      <c r="G710">
        <f>89.76+95.51</f>
        <v>185.27</v>
      </c>
      <c r="H710" s="2">
        <v>70.98</v>
      </c>
      <c r="I710">
        <f>(G710-H710)/5</f>
        <v>22.858000000000001</v>
      </c>
      <c r="J710" t="s">
        <v>25</v>
      </c>
    </row>
    <row r="711" spans="1:10" customFormat="1" x14ac:dyDescent="0.2">
      <c r="A711">
        <v>2</v>
      </c>
      <c r="B711">
        <v>1</v>
      </c>
      <c r="C711" t="s">
        <v>19</v>
      </c>
      <c r="D711" t="s">
        <v>9</v>
      </c>
      <c r="E711" s="1">
        <v>43392</v>
      </c>
      <c r="G711">
        <f>87.82+90.6</f>
        <v>178.42</v>
      </c>
      <c r="H711">
        <f>74.31+27.86</f>
        <v>102.17</v>
      </c>
      <c r="I711">
        <f>(G711-H711)/4</f>
        <v>19.062499999999996</v>
      </c>
      <c r="J711" t="s">
        <v>25</v>
      </c>
    </row>
    <row r="712" spans="1:10" customFormat="1" x14ac:dyDescent="0.2">
      <c r="A712">
        <v>2</v>
      </c>
      <c r="B712">
        <v>3</v>
      </c>
      <c r="C712" t="s">
        <v>19</v>
      </c>
      <c r="D712" t="s">
        <v>9</v>
      </c>
      <c r="E712" s="1">
        <v>43392</v>
      </c>
      <c r="G712">
        <f>88.35+95.68</f>
        <v>184.03</v>
      </c>
      <c r="H712">
        <f>77.48+47.23</f>
        <v>124.71000000000001</v>
      </c>
      <c r="I712">
        <f>(G712-H712)/5</f>
        <v>11.863999999999999</v>
      </c>
      <c r="J712" t="s">
        <v>25</v>
      </c>
    </row>
    <row r="713" spans="1:10" customFormat="1" x14ac:dyDescent="0.2">
      <c r="A713">
        <v>2</v>
      </c>
      <c r="B713">
        <v>4</v>
      </c>
      <c r="C713" t="s">
        <v>19</v>
      </c>
      <c r="D713" t="s">
        <v>9</v>
      </c>
      <c r="E713" s="1">
        <v>43392</v>
      </c>
      <c r="G713">
        <f>94.78+89.6</f>
        <v>184.38</v>
      </c>
      <c r="H713">
        <f>55.41+45.35</f>
        <v>100.75999999999999</v>
      </c>
      <c r="I713">
        <f>(G713-H713)/5</f>
        <v>16.724</v>
      </c>
      <c r="J713" t="s">
        <v>25</v>
      </c>
    </row>
    <row r="714" spans="1:10" customFormat="1" x14ac:dyDescent="0.2">
      <c r="A714">
        <v>2</v>
      </c>
      <c r="B714">
        <v>1</v>
      </c>
      <c r="C714" t="s">
        <v>19</v>
      </c>
      <c r="D714" t="s">
        <v>8</v>
      </c>
      <c r="E714" s="1">
        <v>43392</v>
      </c>
      <c r="G714">
        <f>92.98+88.93</f>
        <v>181.91000000000003</v>
      </c>
      <c r="H714">
        <v>55.47</v>
      </c>
      <c r="I714">
        <f>(G714-H714)/5</f>
        <v>25.288000000000004</v>
      </c>
      <c r="J714" t="s">
        <v>25</v>
      </c>
    </row>
    <row r="715" spans="1:10" customFormat="1" x14ac:dyDescent="0.2">
      <c r="A715">
        <v>3</v>
      </c>
      <c r="B715">
        <v>1</v>
      </c>
      <c r="C715" t="s">
        <v>19</v>
      </c>
      <c r="D715" t="s">
        <v>9</v>
      </c>
      <c r="E715" s="1">
        <v>43392</v>
      </c>
      <c r="G715">
        <v>92.61</v>
      </c>
      <c r="H715">
        <v>66.69</v>
      </c>
      <c r="I715">
        <f>(G715-H715)/4</f>
        <v>6.48</v>
      </c>
      <c r="J715" t="s">
        <v>25</v>
      </c>
    </row>
    <row r="716" spans="1:10" customFormat="1" x14ac:dyDescent="0.2">
      <c r="A716">
        <v>3</v>
      </c>
      <c r="B716">
        <v>3</v>
      </c>
      <c r="C716" t="s">
        <v>19</v>
      </c>
      <c r="D716" t="s">
        <v>9</v>
      </c>
      <c r="E716" s="1">
        <v>43392</v>
      </c>
      <c r="G716">
        <f>85.59+76.52</f>
        <v>162.11000000000001</v>
      </c>
      <c r="H716">
        <v>74.209999999999994</v>
      </c>
      <c r="I716">
        <f>(G716-H716)/5</f>
        <v>17.580000000000005</v>
      </c>
      <c r="J716" t="s">
        <v>25</v>
      </c>
    </row>
    <row r="717" spans="1:10" customFormat="1" x14ac:dyDescent="0.2">
      <c r="A717">
        <v>3</v>
      </c>
      <c r="B717">
        <v>4</v>
      </c>
      <c r="C717" t="s">
        <v>19</v>
      </c>
      <c r="D717" t="s">
        <v>9</v>
      </c>
      <c r="E717" s="1">
        <v>43392</v>
      </c>
      <c r="G717">
        <f>85.23+58.16</f>
        <v>143.38999999999999</v>
      </c>
      <c r="H717">
        <v>63.56</v>
      </c>
      <c r="I717">
        <f>(G717-H717)/5</f>
        <v>15.965999999999998</v>
      </c>
      <c r="J717" t="s">
        <v>25</v>
      </c>
    </row>
    <row r="718" spans="1:10" customFormat="1" x14ac:dyDescent="0.2">
      <c r="A718">
        <v>3</v>
      </c>
      <c r="B718">
        <v>1</v>
      </c>
      <c r="C718" t="s">
        <v>19</v>
      </c>
      <c r="D718" t="s">
        <v>8</v>
      </c>
      <c r="E718" s="1">
        <v>43392</v>
      </c>
      <c r="G718">
        <f>93.51+94.65</f>
        <v>188.16000000000003</v>
      </c>
      <c r="H718">
        <v>80.260000000000005</v>
      </c>
      <c r="I718">
        <f>(G718-H718)/5</f>
        <v>21.580000000000005</v>
      </c>
      <c r="J718" t="s">
        <v>25</v>
      </c>
    </row>
    <row r="719" spans="1:10" customFormat="1" x14ac:dyDescent="0.2">
      <c r="A719">
        <v>1</v>
      </c>
      <c r="B719">
        <v>1</v>
      </c>
      <c r="C719" t="s">
        <v>6</v>
      </c>
      <c r="D719" t="s">
        <v>9</v>
      </c>
      <c r="E719" s="1">
        <v>43391</v>
      </c>
      <c r="G719" s="2">
        <v>104.41</v>
      </c>
      <c r="H719" s="2">
        <v>86.13</v>
      </c>
      <c r="I719">
        <f>G719-H719</f>
        <v>18.28</v>
      </c>
      <c r="J719" t="s">
        <v>28</v>
      </c>
    </row>
    <row r="720" spans="1:10" customFormat="1" x14ac:dyDescent="0.2">
      <c r="A720">
        <v>1</v>
      </c>
      <c r="B720">
        <v>2</v>
      </c>
      <c r="C720" t="s">
        <v>6</v>
      </c>
      <c r="D720" t="s">
        <v>9</v>
      </c>
      <c r="E720" s="1">
        <v>43391</v>
      </c>
      <c r="G720" s="2">
        <v>113.03</v>
      </c>
      <c r="H720" s="2">
        <v>95.56</v>
      </c>
      <c r="I720">
        <f t="shared" ref="I720:I747" si="38">G720-H720</f>
        <v>17.47</v>
      </c>
      <c r="J720" t="s">
        <v>28</v>
      </c>
    </row>
    <row r="721" spans="1:10" customFormat="1" x14ac:dyDescent="0.2">
      <c r="A721">
        <v>1</v>
      </c>
      <c r="B721">
        <v>3</v>
      </c>
      <c r="C721" t="s">
        <v>6</v>
      </c>
      <c r="D721" t="s">
        <v>9</v>
      </c>
      <c r="E721" s="1">
        <v>43391</v>
      </c>
      <c r="G721" s="2">
        <v>106.31</v>
      </c>
      <c r="H721" s="2">
        <v>86.43</v>
      </c>
      <c r="I721">
        <f t="shared" si="38"/>
        <v>19.879999999999995</v>
      </c>
      <c r="J721" t="s">
        <v>28</v>
      </c>
    </row>
    <row r="722" spans="1:10" customFormat="1" x14ac:dyDescent="0.2">
      <c r="A722">
        <v>1</v>
      </c>
      <c r="B722">
        <v>4</v>
      </c>
      <c r="C722" t="s">
        <v>6</v>
      </c>
      <c r="D722" t="s">
        <v>9</v>
      </c>
      <c r="E722" s="1">
        <v>43391</v>
      </c>
      <c r="G722" s="2">
        <v>105</v>
      </c>
      <c r="H722" s="2">
        <v>84.25</v>
      </c>
      <c r="I722">
        <f t="shared" si="38"/>
        <v>20.75</v>
      </c>
      <c r="J722" t="s">
        <v>28</v>
      </c>
    </row>
    <row r="723" spans="1:10" customFormat="1" x14ac:dyDescent="0.2">
      <c r="A723">
        <v>1</v>
      </c>
      <c r="B723">
        <v>5</v>
      </c>
      <c r="C723" t="s">
        <v>6</v>
      </c>
      <c r="D723" t="s">
        <v>9</v>
      </c>
      <c r="E723" s="1">
        <v>43391</v>
      </c>
      <c r="G723" s="2">
        <v>108.91</v>
      </c>
      <c r="H723" s="2">
        <v>88.25</v>
      </c>
      <c r="I723">
        <f t="shared" si="38"/>
        <v>20.659999999999997</v>
      </c>
      <c r="J723" t="s">
        <v>28</v>
      </c>
    </row>
    <row r="724" spans="1:10" customFormat="1" x14ac:dyDescent="0.2">
      <c r="A724">
        <v>1</v>
      </c>
      <c r="B724">
        <v>6</v>
      </c>
      <c r="C724" t="s">
        <v>6</v>
      </c>
      <c r="D724" t="s">
        <v>9</v>
      </c>
      <c r="E724" s="1">
        <v>43391</v>
      </c>
      <c r="G724" s="2">
        <v>106.8</v>
      </c>
      <c r="H724" s="2">
        <v>88.25</v>
      </c>
      <c r="I724">
        <f t="shared" si="38"/>
        <v>18.549999999999997</v>
      </c>
      <c r="J724" t="s">
        <v>28</v>
      </c>
    </row>
    <row r="725" spans="1:10" customFormat="1" x14ac:dyDescent="0.2">
      <c r="A725">
        <v>1</v>
      </c>
      <c r="B725">
        <v>7</v>
      </c>
      <c r="C725" t="s">
        <v>6</v>
      </c>
      <c r="D725" t="s">
        <v>9</v>
      </c>
      <c r="E725" s="1">
        <v>43391</v>
      </c>
      <c r="G725" s="2">
        <v>100.1</v>
      </c>
      <c r="H725" s="2">
        <v>80.3</v>
      </c>
      <c r="I725">
        <f t="shared" si="38"/>
        <v>19.799999999999997</v>
      </c>
      <c r="J725" t="s">
        <v>28</v>
      </c>
    </row>
    <row r="726" spans="1:10" customFormat="1" x14ac:dyDescent="0.2">
      <c r="A726">
        <v>1</v>
      </c>
      <c r="B726">
        <v>8</v>
      </c>
      <c r="C726" t="s">
        <v>6</v>
      </c>
      <c r="D726" t="s">
        <v>9</v>
      </c>
      <c r="E726" s="1">
        <v>43391</v>
      </c>
      <c r="G726" s="2">
        <v>104.58</v>
      </c>
      <c r="H726" s="2">
        <v>86.41</v>
      </c>
      <c r="I726">
        <f t="shared" si="38"/>
        <v>18.170000000000002</v>
      </c>
      <c r="J726" t="s">
        <v>28</v>
      </c>
    </row>
    <row r="727" spans="1:10" customFormat="1" x14ac:dyDescent="0.2">
      <c r="A727">
        <v>1</v>
      </c>
      <c r="B727">
        <v>1</v>
      </c>
      <c r="C727" t="s">
        <v>6</v>
      </c>
      <c r="D727" t="s">
        <v>8</v>
      </c>
      <c r="E727" s="1">
        <v>43391</v>
      </c>
      <c r="G727" s="2">
        <v>135.04</v>
      </c>
      <c r="H727" s="2">
        <v>106.28</v>
      </c>
      <c r="I727">
        <f t="shared" si="38"/>
        <v>28.759999999999991</v>
      </c>
      <c r="J727" t="s">
        <v>28</v>
      </c>
    </row>
    <row r="728" spans="1:10" customFormat="1" x14ac:dyDescent="0.2">
      <c r="A728">
        <v>1</v>
      </c>
      <c r="B728">
        <v>2</v>
      </c>
      <c r="C728" t="s">
        <v>6</v>
      </c>
      <c r="D728" t="s">
        <v>8</v>
      </c>
      <c r="E728" s="1">
        <v>43391</v>
      </c>
      <c r="G728" s="2">
        <v>126.92</v>
      </c>
      <c r="H728" s="2">
        <v>97.57</v>
      </c>
      <c r="I728">
        <f t="shared" si="38"/>
        <v>29.350000000000009</v>
      </c>
      <c r="J728" t="s">
        <v>28</v>
      </c>
    </row>
    <row r="729" spans="1:10" customFormat="1" x14ac:dyDescent="0.2">
      <c r="A729">
        <v>1</v>
      </c>
      <c r="B729">
        <v>3</v>
      </c>
      <c r="C729" t="s">
        <v>6</v>
      </c>
      <c r="D729" t="s">
        <v>8</v>
      </c>
      <c r="E729" s="1">
        <v>43391</v>
      </c>
      <c r="G729" s="2">
        <v>122.04</v>
      </c>
      <c r="H729" s="2">
        <v>94.52</v>
      </c>
      <c r="I729">
        <f t="shared" si="38"/>
        <v>27.52000000000001</v>
      </c>
      <c r="J729" t="s">
        <v>28</v>
      </c>
    </row>
    <row r="730" spans="1:10" customFormat="1" x14ac:dyDescent="0.2">
      <c r="A730">
        <v>1</v>
      </c>
      <c r="B730">
        <v>4</v>
      </c>
      <c r="C730" t="s">
        <v>6</v>
      </c>
      <c r="D730" t="s">
        <v>8</v>
      </c>
      <c r="E730" s="1">
        <v>43391</v>
      </c>
      <c r="G730" s="2">
        <v>125.68</v>
      </c>
      <c r="H730" s="2">
        <v>101.97</v>
      </c>
      <c r="I730">
        <f t="shared" si="38"/>
        <v>23.710000000000008</v>
      </c>
      <c r="J730" t="s">
        <v>28</v>
      </c>
    </row>
    <row r="731" spans="1:10" customFormat="1" x14ac:dyDescent="0.2">
      <c r="A731">
        <v>1</v>
      </c>
      <c r="B731">
        <v>5</v>
      </c>
      <c r="C731" t="s">
        <v>6</v>
      </c>
      <c r="D731" t="s">
        <v>8</v>
      </c>
      <c r="E731" s="1">
        <v>43391</v>
      </c>
      <c r="G731" s="2">
        <v>121.27</v>
      </c>
      <c r="H731" s="2">
        <v>92.2</v>
      </c>
      <c r="I731">
        <f t="shared" si="38"/>
        <v>29.069999999999993</v>
      </c>
      <c r="J731" t="s">
        <v>28</v>
      </c>
    </row>
    <row r="732" spans="1:10" customFormat="1" x14ac:dyDescent="0.2">
      <c r="A732">
        <v>1</v>
      </c>
      <c r="B732">
        <v>6</v>
      </c>
      <c r="C732" t="s">
        <v>6</v>
      </c>
      <c r="D732" t="s">
        <v>8</v>
      </c>
      <c r="E732" s="1">
        <v>43391</v>
      </c>
      <c r="G732" s="2">
        <v>127.9</v>
      </c>
      <c r="H732" s="2">
        <v>100.2</v>
      </c>
      <c r="I732">
        <f t="shared" si="38"/>
        <v>27.700000000000003</v>
      </c>
      <c r="J732" t="s">
        <v>28</v>
      </c>
    </row>
    <row r="733" spans="1:10" customFormat="1" x14ac:dyDescent="0.2">
      <c r="A733">
        <v>1</v>
      </c>
      <c r="B733">
        <v>7</v>
      </c>
      <c r="C733" t="s">
        <v>6</v>
      </c>
      <c r="D733" t="s">
        <v>8</v>
      </c>
      <c r="E733" s="1">
        <v>43391</v>
      </c>
      <c r="G733" s="2">
        <v>130.9</v>
      </c>
      <c r="H733" s="2">
        <v>103.66</v>
      </c>
      <c r="I733">
        <f t="shared" si="38"/>
        <v>27.240000000000009</v>
      </c>
      <c r="J733" t="s">
        <v>28</v>
      </c>
    </row>
    <row r="734" spans="1:10" customFormat="1" x14ac:dyDescent="0.2">
      <c r="A734">
        <v>1</v>
      </c>
      <c r="B734">
        <v>1</v>
      </c>
      <c r="C734" t="s">
        <v>7</v>
      </c>
      <c r="D734" t="s">
        <v>9</v>
      </c>
      <c r="E734" s="1">
        <v>43392</v>
      </c>
      <c r="G734" s="2">
        <v>84.86</v>
      </c>
      <c r="H734" s="2">
        <v>60.2</v>
      </c>
      <c r="I734">
        <f t="shared" si="38"/>
        <v>24.659999999999997</v>
      </c>
      <c r="J734" t="s">
        <v>28</v>
      </c>
    </row>
    <row r="735" spans="1:10" customFormat="1" x14ac:dyDescent="0.2">
      <c r="A735">
        <v>1</v>
      </c>
      <c r="B735">
        <v>2</v>
      </c>
      <c r="C735" t="s">
        <v>7</v>
      </c>
      <c r="D735" t="s">
        <v>9</v>
      </c>
      <c r="E735" s="1">
        <v>43392</v>
      </c>
      <c r="G735" s="2">
        <v>88.06</v>
      </c>
      <c r="H735" s="2">
        <v>72.61</v>
      </c>
      <c r="I735">
        <f t="shared" si="38"/>
        <v>15.450000000000003</v>
      </c>
      <c r="J735" t="s">
        <v>28</v>
      </c>
    </row>
    <row r="736" spans="1:10" customFormat="1" x14ac:dyDescent="0.2">
      <c r="A736">
        <v>1</v>
      </c>
      <c r="B736">
        <v>3</v>
      </c>
      <c r="C736" t="s">
        <v>7</v>
      </c>
      <c r="D736" t="s">
        <v>9</v>
      </c>
      <c r="E736" s="1">
        <v>43392</v>
      </c>
      <c r="G736" s="2">
        <v>86.06</v>
      </c>
      <c r="H736" s="2">
        <v>66.16</v>
      </c>
      <c r="I736">
        <f t="shared" si="38"/>
        <v>19.900000000000006</v>
      </c>
      <c r="J736" t="s">
        <v>28</v>
      </c>
    </row>
    <row r="737" spans="1:10" customFormat="1" x14ac:dyDescent="0.2">
      <c r="A737">
        <v>1</v>
      </c>
      <c r="B737">
        <v>4</v>
      </c>
      <c r="C737" t="s">
        <v>7</v>
      </c>
      <c r="D737" t="s">
        <v>9</v>
      </c>
      <c r="E737" s="1">
        <v>43392</v>
      </c>
      <c r="G737" s="2">
        <v>89</v>
      </c>
      <c r="H737" s="2">
        <v>66.47</v>
      </c>
      <c r="I737">
        <f t="shared" si="38"/>
        <v>22.53</v>
      </c>
      <c r="J737" t="s">
        <v>28</v>
      </c>
    </row>
    <row r="738" spans="1:10" customFormat="1" x14ac:dyDescent="0.2">
      <c r="A738">
        <v>1</v>
      </c>
      <c r="B738">
        <v>5</v>
      </c>
      <c r="C738" t="s">
        <v>7</v>
      </c>
      <c r="D738" t="s">
        <v>9</v>
      </c>
      <c r="E738" s="1">
        <v>43392</v>
      </c>
      <c r="G738" s="2">
        <v>80.41</v>
      </c>
      <c r="H738" s="2">
        <v>60.02</v>
      </c>
      <c r="I738">
        <f t="shared" si="38"/>
        <v>20.389999999999993</v>
      </c>
      <c r="J738" t="s">
        <v>28</v>
      </c>
    </row>
    <row r="739" spans="1:10" customFormat="1" x14ac:dyDescent="0.2">
      <c r="A739">
        <v>1</v>
      </c>
      <c r="B739">
        <v>6</v>
      </c>
      <c r="C739" t="s">
        <v>7</v>
      </c>
      <c r="D739" t="s">
        <v>9</v>
      </c>
      <c r="E739" s="1">
        <v>43392</v>
      </c>
      <c r="G739" s="2">
        <v>84.19</v>
      </c>
      <c r="H739" s="2">
        <v>60.19</v>
      </c>
      <c r="I739">
        <f t="shared" si="38"/>
        <v>24</v>
      </c>
      <c r="J739" t="s">
        <v>28</v>
      </c>
    </row>
    <row r="740" spans="1:10" customFormat="1" x14ac:dyDescent="0.2">
      <c r="A740">
        <v>1</v>
      </c>
      <c r="B740">
        <v>7</v>
      </c>
      <c r="C740" t="s">
        <v>7</v>
      </c>
      <c r="D740" t="s">
        <v>9</v>
      </c>
      <c r="E740" s="1">
        <v>43392</v>
      </c>
      <c r="G740" s="2">
        <v>85.61</v>
      </c>
      <c r="H740" s="2">
        <v>66.11</v>
      </c>
      <c r="I740">
        <f t="shared" si="38"/>
        <v>19.5</v>
      </c>
      <c r="J740" t="s">
        <v>28</v>
      </c>
    </row>
    <row r="741" spans="1:10" customFormat="1" x14ac:dyDescent="0.2">
      <c r="A741">
        <v>1</v>
      </c>
      <c r="B741">
        <v>1</v>
      </c>
      <c r="C741" t="s">
        <v>7</v>
      </c>
      <c r="D741" t="s">
        <v>8</v>
      </c>
      <c r="E741" s="1">
        <v>43392</v>
      </c>
      <c r="G741" s="2">
        <v>90.3</v>
      </c>
      <c r="H741" s="2">
        <v>57.93</v>
      </c>
      <c r="I741">
        <f t="shared" si="38"/>
        <v>32.369999999999997</v>
      </c>
      <c r="J741" t="s">
        <v>28</v>
      </c>
    </row>
    <row r="742" spans="1:10" customFormat="1" x14ac:dyDescent="0.2">
      <c r="A742">
        <v>1</v>
      </c>
      <c r="B742">
        <v>2</v>
      </c>
      <c r="C742" t="s">
        <v>7</v>
      </c>
      <c r="D742" t="s">
        <v>8</v>
      </c>
      <c r="E742" s="1">
        <v>43392</v>
      </c>
      <c r="G742" s="2">
        <v>89.72</v>
      </c>
      <c r="H742" s="2">
        <v>65.52</v>
      </c>
      <c r="I742">
        <f t="shared" si="38"/>
        <v>24.200000000000003</v>
      </c>
      <c r="J742" t="s">
        <v>28</v>
      </c>
    </row>
    <row r="743" spans="1:10" customFormat="1" x14ac:dyDescent="0.2">
      <c r="A743">
        <v>1</v>
      </c>
      <c r="B743">
        <v>3</v>
      </c>
      <c r="C743" t="s">
        <v>7</v>
      </c>
      <c r="D743" t="s">
        <v>8</v>
      </c>
      <c r="E743" s="1">
        <v>43392</v>
      </c>
      <c r="G743" s="2">
        <v>86.94</v>
      </c>
      <c r="H743" s="2">
        <v>59.47</v>
      </c>
      <c r="I743">
        <f t="shared" si="38"/>
        <v>27.47</v>
      </c>
      <c r="J743" t="s">
        <v>28</v>
      </c>
    </row>
    <row r="744" spans="1:10" customFormat="1" x14ac:dyDescent="0.2">
      <c r="A744">
        <v>1</v>
      </c>
      <c r="B744">
        <v>4</v>
      </c>
      <c r="C744" t="s">
        <v>7</v>
      </c>
      <c r="D744" t="s">
        <v>8</v>
      </c>
      <c r="E744" s="1">
        <v>43392</v>
      </c>
      <c r="G744" s="2">
        <v>94.93</v>
      </c>
      <c r="H744" s="2">
        <v>71.27</v>
      </c>
      <c r="I744">
        <f t="shared" si="38"/>
        <v>23.660000000000011</v>
      </c>
      <c r="J744" t="s">
        <v>28</v>
      </c>
    </row>
    <row r="745" spans="1:10" customFormat="1" x14ac:dyDescent="0.2">
      <c r="A745">
        <v>1</v>
      </c>
      <c r="B745">
        <v>5</v>
      </c>
      <c r="C745" t="s">
        <v>7</v>
      </c>
      <c r="D745" t="s">
        <v>8</v>
      </c>
      <c r="E745" s="1">
        <v>43392</v>
      </c>
      <c r="G745" s="2">
        <v>89.76</v>
      </c>
      <c r="H745" s="2">
        <v>65.06</v>
      </c>
      <c r="I745">
        <f t="shared" si="38"/>
        <v>24.700000000000003</v>
      </c>
      <c r="J745" t="s">
        <v>28</v>
      </c>
    </row>
    <row r="746" spans="1:10" customFormat="1" x14ac:dyDescent="0.2">
      <c r="A746">
        <v>1</v>
      </c>
      <c r="B746">
        <v>6</v>
      </c>
      <c r="C746" t="s">
        <v>7</v>
      </c>
      <c r="D746" t="s">
        <v>8</v>
      </c>
      <c r="E746" s="1">
        <v>43392</v>
      </c>
      <c r="G746" s="2">
        <v>75.849999999999994</v>
      </c>
      <c r="H746" s="2">
        <v>48.25</v>
      </c>
      <c r="I746">
        <f t="shared" si="38"/>
        <v>27.599999999999994</v>
      </c>
      <c r="J746" t="s">
        <v>28</v>
      </c>
    </row>
    <row r="747" spans="1:10" customFormat="1" x14ac:dyDescent="0.2">
      <c r="A747">
        <v>1</v>
      </c>
      <c r="B747">
        <v>7</v>
      </c>
      <c r="C747" t="s">
        <v>7</v>
      </c>
      <c r="D747" t="s">
        <v>8</v>
      </c>
      <c r="E747" s="1">
        <v>43392</v>
      </c>
      <c r="G747" s="2">
        <v>89.59</v>
      </c>
      <c r="H747" s="2">
        <v>61.48</v>
      </c>
      <c r="I747">
        <f t="shared" si="38"/>
        <v>28.110000000000007</v>
      </c>
      <c r="J747" t="s">
        <v>28</v>
      </c>
    </row>
    <row r="748" spans="1:10" customFormat="1" x14ac:dyDescent="0.2">
      <c r="A748">
        <v>1</v>
      </c>
      <c r="B748">
        <v>1</v>
      </c>
      <c r="C748" t="s">
        <v>6</v>
      </c>
      <c r="D748" t="s">
        <v>9</v>
      </c>
      <c r="E748" s="1">
        <v>43398</v>
      </c>
      <c r="F748" s="1"/>
      <c r="G748" s="2">
        <v>228.38</v>
      </c>
      <c r="H748" s="2">
        <v>193</v>
      </c>
      <c r="I748">
        <f>(G748-H748)/4</f>
        <v>8.8449999999999989</v>
      </c>
      <c r="J748" t="s">
        <v>25</v>
      </c>
    </row>
    <row r="749" spans="1:10" customFormat="1" x14ac:dyDescent="0.2">
      <c r="A749">
        <v>1</v>
      </c>
      <c r="B749">
        <v>2</v>
      </c>
      <c r="C749" t="s">
        <v>6</v>
      </c>
      <c r="D749" t="s">
        <v>9</v>
      </c>
      <c r="E749" s="1">
        <v>43398</v>
      </c>
      <c r="F749" s="1"/>
      <c r="G749" s="2">
        <v>272.33999999999997</v>
      </c>
      <c r="H749" s="2">
        <v>231.13</v>
      </c>
      <c r="I749">
        <f>(G749-H749)/4</f>
        <v>10.302499999999995</v>
      </c>
      <c r="J749" t="s">
        <v>25</v>
      </c>
    </row>
    <row r="750" spans="1:10" customFormat="1" x14ac:dyDescent="0.2">
      <c r="A750">
        <v>1</v>
      </c>
      <c r="B750">
        <v>1</v>
      </c>
      <c r="C750" t="s">
        <v>6</v>
      </c>
      <c r="D750" t="s">
        <v>8</v>
      </c>
      <c r="E750" s="1">
        <v>43398</v>
      </c>
      <c r="F750" s="1"/>
      <c r="G750" s="2">
        <v>210.22</v>
      </c>
      <c r="H750" s="2">
        <v>180.11</v>
      </c>
      <c r="I750">
        <f>(G750-H750)/2</f>
        <v>15.054999999999993</v>
      </c>
      <c r="J750" t="s">
        <v>25</v>
      </c>
    </row>
    <row r="751" spans="1:10" customFormat="1" x14ac:dyDescent="0.2">
      <c r="A751">
        <v>1</v>
      </c>
      <c r="B751">
        <v>2</v>
      </c>
      <c r="C751" t="s">
        <v>6</v>
      </c>
      <c r="D751" t="s">
        <v>8</v>
      </c>
      <c r="E751" s="1">
        <v>43398</v>
      </c>
      <c r="F751" s="1"/>
      <c r="G751" s="2">
        <v>239.18</v>
      </c>
      <c r="H751" s="2">
        <v>191.39</v>
      </c>
      <c r="I751">
        <f>(G751-H751)/4</f>
        <v>11.947500000000005</v>
      </c>
      <c r="J751" t="s">
        <v>25</v>
      </c>
    </row>
    <row r="752" spans="1:10" customFormat="1" x14ac:dyDescent="0.2">
      <c r="A752">
        <v>2</v>
      </c>
      <c r="B752">
        <v>1</v>
      </c>
      <c r="C752" t="s">
        <v>6</v>
      </c>
      <c r="D752" t="s">
        <v>9</v>
      </c>
      <c r="E752" s="1">
        <v>43398</v>
      </c>
      <c r="F752" s="1"/>
      <c r="G752" s="2">
        <v>233.9</v>
      </c>
      <c r="H752" s="2">
        <v>168.67</v>
      </c>
      <c r="I752">
        <f>(G752-H752)/4</f>
        <v>16.307500000000005</v>
      </c>
      <c r="J752" t="s">
        <v>25</v>
      </c>
    </row>
    <row r="753" spans="1:10" customFormat="1" x14ac:dyDescent="0.2">
      <c r="A753">
        <v>2</v>
      </c>
      <c r="B753">
        <v>3</v>
      </c>
      <c r="C753" t="s">
        <v>6</v>
      </c>
      <c r="D753" t="s">
        <v>9</v>
      </c>
      <c r="E753" s="1">
        <v>43398</v>
      </c>
      <c r="F753" s="1"/>
      <c r="G753" s="2">
        <v>265.38</v>
      </c>
      <c r="H753" s="2">
        <v>206.32</v>
      </c>
      <c r="I753">
        <f t="shared" ref="I753:I755" si="39">(G753-H753)/5</f>
        <v>11.812000000000001</v>
      </c>
      <c r="J753" t="s">
        <v>25</v>
      </c>
    </row>
    <row r="754" spans="1:10" customFormat="1" x14ac:dyDescent="0.2">
      <c r="A754">
        <v>2</v>
      </c>
      <c r="B754">
        <v>4</v>
      </c>
      <c r="C754" t="s">
        <v>6</v>
      </c>
      <c r="D754" t="s">
        <v>9</v>
      </c>
      <c r="E754" s="1">
        <v>43398</v>
      </c>
      <c r="F754" s="1"/>
      <c r="G754" s="2">
        <v>255.63</v>
      </c>
      <c r="H754" s="2">
        <v>148.44999999999999</v>
      </c>
      <c r="I754">
        <f t="shared" si="39"/>
        <v>21.436</v>
      </c>
      <c r="J754" t="s">
        <v>25</v>
      </c>
    </row>
    <row r="755" spans="1:10" customFormat="1" x14ac:dyDescent="0.2">
      <c r="A755">
        <v>2</v>
      </c>
      <c r="B755">
        <v>1</v>
      </c>
      <c r="C755" t="s">
        <v>6</v>
      </c>
      <c r="D755" t="s">
        <v>8</v>
      </c>
      <c r="E755" s="1">
        <v>43398</v>
      </c>
      <c r="F755" s="1"/>
      <c r="G755" s="2">
        <v>265.14</v>
      </c>
      <c r="H755" s="2">
        <v>204.12</v>
      </c>
      <c r="I755">
        <f t="shared" si="39"/>
        <v>12.203999999999997</v>
      </c>
      <c r="J755" t="s">
        <v>25</v>
      </c>
    </row>
    <row r="756" spans="1:10" customFormat="1" x14ac:dyDescent="0.2">
      <c r="A756">
        <v>2</v>
      </c>
      <c r="B756">
        <v>3</v>
      </c>
      <c r="C756" t="s">
        <v>6</v>
      </c>
      <c r="D756" t="s">
        <v>8</v>
      </c>
      <c r="E756" s="1">
        <v>43398</v>
      </c>
      <c r="F756" s="1"/>
      <c r="G756" s="2">
        <v>244.59</v>
      </c>
      <c r="H756" s="2">
        <v>191.89</v>
      </c>
      <c r="I756">
        <f>(G756-H756)/4</f>
        <v>13.175000000000004</v>
      </c>
      <c r="J756" t="s">
        <v>25</v>
      </c>
    </row>
    <row r="757" spans="1:10" customFormat="1" x14ac:dyDescent="0.2">
      <c r="A757">
        <v>3</v>
      </c>
      <c r="B757">
        <v>1</v>
      </c>
      <c r="C757" t="s">
        <v>6</v>
      </c>
      <c r="D757" t="s">
        <v>9</v>
      </c>
      <c r="E757" s="1">
        <v>43398</v>
      </c>
      <c r="F757" s="1"/>
      <c r="G757" s="2">
        <v>216.7</v>
      </c>
      <c r="H757" s="2">
        <v>187.91</v>
      </c>
      <c r="I757">
        <f>(G757-H757)/4</f>
        <v>7.197499999999998</v>
      </c>
      <c r="J757" t="s">
        <v>25</v>
      </c>
    </row>
    <row r="758" spans="1:10" customFormat="1" x14ac:dyDescent="0.2">
      <c r="A758">
        <v>3</v>
      </c>
      <c r="B758">
        <v>3</v>
      </c>
      <c r="C758" t="s">
        <v>6</v>
      </c>
      <c r="D758" t="s">
        <v>9</v>
      </c>
      <c r="E758" s="1">
        <v>43398</v>
      </c>
      <c r="F758" s="1"/>
      <c r="G758" s="2">
        <v>277.36</v>
      </c>
      <c r="H758" s="2">
        <v>224.55</v>
      </c>
      <c r="I758">
        <f t="shared" ref="I758:I760" si="40">(G758-H758)/5</f>
        <v>10.562000000000001</v>
      </c>
      <c r="J758" t="s">
        <v>25</v>
      </c>
    </row>
    <row r="759" spans="1:10" customFormat="1" x14ac:dyDescent="0.2">
      <c r="A759">
        <v>3</v>
      </c>
      <c r="B759">
        <v>4</v>
      </c>
      <c r="C759" t="s">
        <v>6</v>
      </c>
      <c r="D759" t="s">
        <v>9</v>
      </c>
      <c r="E759" s="1">
        <v>43398</v>
      </c>
      <c r="F759" s="1"/>
      <c r="G759" s="2">
        <v>234.72</v>
      </c>
      <c r="H759" s="2">
        <v>186.5</v>
      </c>
      <c r="I759">
        <f t="shared" si="40"/>
        <v>9.6440000000000001</v>
      </c>
      <c r="J759" t="s">
        <v>25</v>
      </c>
    </row>
    <row r="760" spans="1:10" customFormat="1" x14ac:dyDescent="0.2">
      <c r="A760">
        <v>3</v>
      </c>
      <c r="B760">
        <v>1</v>
      </c>
      <c r="C760" t="s">
        <v>6</v>
      </c>
      <c r="D760" t="s">
        <v>8</v>
      </c>
      <c r="E760" s="1">
        <v>43398</v>
      </c>
      <c r="F760" s="1"/>
      <c r="G760" s="2">
        <v>297.55</v>
      </c>
      <c r="H760" s="2">
        <v>233.83</v>
      </c>
      <c r="I760">
        <f t="shared" si="40"/>
        <v>12.744</v>
      </c>
      <c r="J760" t="s">
        <v>25</v>
      </c>
    </row>
    <row r="761" spans="1:10" customFormat="1" x14ac:dyDescent="0.2">
      <c r="A761">
        <v>3</v>
      </c>
      <c r="B761">
        <v>3</v>
      </c>
      <c r="C761" t="s">
        <v>6</v>
      </c>
      <c r="D761" t="s">
        <v>8</v>
      </c>
      <c r="E761" s="1">
        <v>43398</v>
      </c>
      <c r="F761" s="1"/>
      <c r="G761" s="2">
        <v>254.88</v>
      </c>
      <c r="H761" s="2">
        <v>198.56</v>
      </c>
      <c r="I761">
        <f>(G761-H761)/4</f>
        <v>14.079999999999998</v>
      </c>
      <c r="J761" t="s">
        <v>25</v>
      </c>
    </row>
    <row r="762" spans="1:10" customFormat="1" x14ac:dyDescent="0.2">
      <c r="A762">
        <v>1</v>
      </c>
      <c r="B762">
        <v>1</v>
      </c>
      <c r="C762" t="s">
        <v>6</v>
      </c>
      <c r="D762" t="s">
        <v>9</v>
      </c>
      <c r="E762" s="1">
        <v>43398</v>
      </c>
      <c r="G762" s="2">
        <v>122.6</v>
      </c>
      <c r="H762" s="2">
        <v>109.5</v>
      </c>
      <c r="I762">
        <f>G762-H762</f>
        <v>13.099999999999994</v>
      </c>
      <c r="J762" t="s">
        <v>28</v>
      </c>
    </row>
    <row r="763" spans="1:10" customFormat="1" x14ac:dyDescent="0.2">
      <c r="A763">
        <v>1</v>
      </c>
      <c r="B763">
        <v>2</v>
      </c>
      <c r="C763" t="s">
        <v>6</v>
      </c>
      <c r="D763" t="s">
        <v>9</v>
      </c>
      <c r="E763" s="1">
        <v>43398</v>
      </c>
      <c r="G763" s="2">
        <v>128.47999999999999</v>
      </c>
      <c r="H763" s="2">
        <v>115.47</v>
      </c>
      <c r="I763">
        <f t="shared" ref="I763:I776" si="41">G763-H763</f>
        <v>13.009999999999991</v>
      </c>
      <c r="J763" t="s">
        <v>28</v>
      </c>
    </row>
    <row r="764" spans="1:10" customFormat="1" x14ac:dyDescent="0.2">
      <c r="A764">
        <v>1</v>
      </c>
      <c r="B764">
        <v>3</v>
      </c>
      <c r="C764" t="s">
        <v>6</v>
      </c>
      <c r="D764" t="s">
        <v>9</v>
      </c>
      <c r="E764" s="1">
        <v>43398</v>
      </c>
      <c r="G764" s="2">
        <v>127.58</v>
      </c>
      <c r="H764" s="2">
        <v>116.14</v>
      </c>
      <c r="I764">
        <f t="shared" si="41"/>
        <v>11.439999999999998</v>
      </c>
      <c r="J764" t="s">
        <v>28</v>
      </c>
    </row>
    <row r="765" spans="1:10" customFormat="1" x14ac:dyDescent="0.2">
      <c r="A765">
        <v>1</v>
      </c>
      <c r="B765">
        <v>4</v>
      </c>
      <c r="C765" t="s">
        <v>6</v>
      </c>
      <c r="D765" t="s">
        <v>9</v>
      </c>
      <c r="E765" s="1">
        <v>43398</v>
      </c>
      <c r="G765" s="2">
        <v>120.26</v>
      </c>
      <c r="H765" s="2">
        <v>105.3</v>
      </c>
      <c r="I765">
        <f t="shared" si="41"/>
        <v>14.960000000000008</v>
      </c>
      <c r="J765" t="s">
        <v>28</v>
      </c>
    </row>
    <row r="766" spans="1:10" customFormat="1" x14ac:dyDescent="0.2">
      <c r="A766">
        <v>1</v>
      </c>
      <c r="B766">
        <v>5</v>
      </c>
      <c r="C766" t="s">
        <v>6</v>
      </c>
      <c r="D766" t="s">
        <v>9</v>
      </c>
      <c r="E766" s="1">
        <v>43398</v>
      </c>
      <c r="G766" s="2">
        <v>138.41999999999999</v>
      </c>
      <c r="H766" s="2">
        <v>123.53</v>
      </c>
      <c r="I766">
        <f t="shared" si="41"/>
        <v>14.889999999999986</v>
      </c>
      <c r="J766" t="s">
        <v>28</v>
      </c>
    </row>
    <row r="767" spans="1:10" customFormat="1" x14ac:dyDescent="0.2">
      <c r="A767">
        <v>1</v>
      </c>
      <c r="B767">
        <v>6</v>
      </c>
      <c r="C767" t="s">
        <v>6</v>
      </c>
      <c r="D767" t="s">
        <v>9</v>
      </c>
      <c r="E767" s="1">
        <v>43398</v>
      </c>
      <c r="G767" s="2">
        <v>124.37</v>
      </c>
      <c r="H767" s="2">
        <v>116.81</v>
      </c>
      <c r="I767">
        <f t="shared" si="41"/>
        <v>7.5600000000000023</v>
      </c>
      <c r="J767" t="s">
        <v>28</v>
      </c>
    </row>
    <row r="768" spans="1:10" customFormat="1" x14ac:dyDescent="0.2">
      <c r="A768">
        <v>1</v>
      </c>
      <c r="B768">
        <v>7</v>
      </c>
      <c r="C768" t="s">
        <v>6</v>
      </c>
      <c r="D768" t="s">
        <v>9</v>
      </c>
      <c r="E768" s="1">
        <v>43398</v>
      </c>
      <c r="G768" s="2">
        <v>126.43</v>
      </c>
      <c r="H768" s="2">
        <v>123.82</v>
      </c>
      <c r="I768">
        <f t="shared" si="41"/>
        <v>2.6100000000000136</v>
      </c>
      <c r="J768" t="s">
        <v>28</v>
      </c>
    </row>
    <row r="769" spans="1:10" customFormat="1" x14ac:dyDescent="0.2">
      <c r="A769">
        <v>1</v>
      </c>
      <c r="B769">
        <v>8</v>
      </c>
      <c r="C769" t="s">
        <v>6</v>
      </c>
      <c r="D769" t="s">
        <v>9</v>
      </c>
      <c r="E769" s="1">
        <v>43398</v>
      </c>
      <c r="G769" s="2">
        <v>122.86</v>
      </c>
      <c r="H769" s="2">
        <v>112.9</v>
      </c>
      <c r="I769">
        <f t="shared" si="41"/>
        <v>9.9599999999999937</v>
      </c>
      <c r="J769" t="s">
        <v>28</v>
      </c>
    </row>
    <row r="770" spans="1:10" customFormat="1" x14ac:dyDescent="0.2">
      <c r="A770">
        <v>1</v>
      </c>
      <c r="B770">
        <v>1</v>
      </c>
      <c r="C770" t="s">
        <v>6</v>
      </c>
      <c r="D770" t="s">
        <v>8</v>
      </c>
      <c r="E770" s="1">
        <v>43398</v>
      </c>
      <c r="G770" s="2">
        <v>130.6</v>
      </c>
      <c r="H770" s="2">
        <v>112.22</v>
      </c>
      <c r="I770">
        <f t="shared" si="41"/>
        <v>18.379999999999995</v>
      </c>
      <c r="J770" t="s">
        <v>28</v>
      </c>
    </row>
    <row r="771" spans="1:10" customFormat="1" x14ac:dyDescent="0.2">
      <c r="A771">
        <v>1</v>
      </c>
      <c r="B771">
        <v>2</v>
      </c>
      <c r="C771" t="s">
        <v>6</v>
      </c>
      <c r="D771" t="s">
        <v>8</v>
      </c>
      <c r="E771" s="1">
        <v>43398</v>
      </c>
      <c r="G771" s="2">
        <v>133.44999999999999</v>
      </c>
      <c r="H771" s="2">
        <v>113.85</v>
      </c>
      <c r="I771">
        <f t="shared" si="41"/>
        <v>19.599999999999994</v>
      </c>
      <c r="J771" t="s">
        <v>28</v>
      </c>
    </row>
    <row r="772" spans="1:10" customFormat="1" x14ac:dyDescent="0.2">
      <c r="A772">
        <v>1</v>
      </c>
      <c r="B772">
        <v>3</v>
      </c>
      <c r="C772" t="s">
        <v>6</v>
      </c>
      <c r="D772" t="s">
        <v>8</v>
      </c>
      <c r="E772" s="1">
        <v>43398</v>
      </c>
      <c r="G772" s="2">
        <v>128.66</v>
      </c>
      <c r="H772" s="2">
        <v>109.92</v>
      </c>
      <c r="I772">
        <f t="shared" si="41"/>
        <v>18.739999999999995</v>
      </c>
      <c r="J772" t="s">
        <v>28</v>
      </c>
    </row>
    <row r="773" spans="1:10" customFormat="1" x14ac:dyDescent="0.2">
      <c r="A773">
        <v>1</v>
      </c>
      <c r="B773">
        <v>4</v>
      </c>
      <c r="C773" t="s">
        <v>6</v>
      </c>
      <c r="D773" t="s">
        <v>8</v>
      </c>
      <c r="E773" s="1">
        <v>43398</v>
      </c>
      <c r="G773" s="2">
        <v>133.43</v>
      </c>
      <c r="H773" s="2">
        <v>117.56</v>
      </c>
      <c r="I773">
        <f t="shared" si="41"/>
        <v>15.870000000000005</v>
      </c>
      <c r="J773" t="s">
        <v>28</v>
      </c>
    </row>
    <row r="774" spans="1:10" customFormat="1" x14ac:dyDescent="0.2">
      <c r="A774">
        <v>1</v>
      </c>
      <c r="B774">
        <v>5</v>
      </c>
      <c r="C774" t="s">
        <v>6</v>
      </c>
      <c r="D774" t="s">
        <v>8</v>
      </c>
      <c r="E774" s="1">
        <v>43398</v>
      </c>
      <c r="G774" s="2">
        <v>137.5</v>
      </c>
      <c r="H774" s="2">
        <v>118.56</v>
      </c>
      <c r="I774">
        <f t="shared" si="41"/>
        <v>18.939999999999998</v>
      </c>
      <c r="J774" t="s">
        <v>28</v>
      </c>
    </row>
    <row r="775" spans="1:10" customFormat="1" x14ac:dyDescent="0.2">
      <c r="A775">
        <v>1</v>
      </c>
      <c r="B775">
        <v>6</v>
      </c>
      <c r="C775" t="s">
        <v>6</v>
      </c>
      <c r="D775" t="s">
        <v>8</v>
      </c>
      <c r="E775" s="1">
        <v>43398</v>
      </c>
      <c r="G775" s="2">
        <v>139.16</v>
      </c>
      <c r="H775" s="2">
        <v>120.89</v>
      </c>
      <c r="I775">
        <f t="shared" si="41"/>
        <v>18.269999999999996</v>
      </c>
      <c r="J775" t="s">
        <v>28</v>
      </c>
    </row>
    <row r="776" spans="1:10" customFormat="1" x14ac:dyDescent="0.2">
      <c r="A776">
        <v>1</v>
      </c>
      <c r="B776">
        <v>7</v>
      </c>
      <c r="C776" t="s">
        <v>6</v>
      </c>
      <c r="D776" t="s">
        <v>8</v>
      </c>
      <c r="E776" s="1">
        <v>43398</v>
      </c>
      <c r="G776" s="2">
        <v>143.5</v>
      </c>
      <c r="H776" s="2">
        <v>124.71</v>
      </c>
      <c r="I776">
        <f t="shared" si="41"/>
        <v>18.790000000000006</v>
      </c>
      <c r="J776" t="s">
        <v>28</v>
      </c>
    </row>
    <row r="777" spans="1:10" customFormat="1" x14ac:dyDescent="0.2">
      <c r="A777">
        <v>1</v>
      </c>
      <c r="B777">
        <v>1</v>
      </c>
      <c r="C777" t="s">
        <v>19</v>
      </c>
      <c r="D777" t="s">
        <v>9</v>
      </c>
      <c r="E777" s="1">
        <v>43399</v>
      </c>
      <c r="G777">
        <f>86.97+53.68</f>
        <v>140.65</v>
      </c>
      <c r="H777" s="2">
        <v>93.73</v>
      </c>
      <c r="I777">
        <f>(G777-H777)/3</f>
        <v>15.64</v>
      </c>
      <c r="J777" t="s">
        <v>25</v>
      </c>
    </row>
    <row r="778" spans="1:10" customFormat="1" x14ac:dyDescent="0.2">
      <c r="A778">
        <v>1</v>
      </c>
      <c r="B778">
        <v>2</v>
      </c>
      <c r="C778" t="s">
        <v>19</v>
      </c>
      <c r="D778" t="s">
        <v>9</v>
      </c>
      <c r="E778" s="1">
        <v>43399</v>
      </c>
      <c r="G778">
        <f>83.33+43.35</f>
        <v>126.68</v>
      </c>
      <c r="H778" s="2">
        <v>77.069999999999993</v>
      </c>
      <c r="I778">
        <f t="shared" ref="I778" si="42">(G778-H778)/3</f>
        <v>16.536666666666672</v>
      </c>
      <c r="J778" t="s">
        <v>25</v>
      </c>
    </row>
    <row r="779" spans="1:10" customFormat="1" x14ac:dyDescent="0.2">
      <c r="A779">
        <v>1</v>
      </c>
      <c r="B779">
        <v>3</v>
      </c>
      <c r="C779" t="s">
        <v>19</v>
      </c>
      <c r="D779" t="s">
        <v>9</v>
      </c>
      <c r="E779" s="1">
        <v>43399</v>
      </c>
      <c r="G779">
        <f>77.21+76.76</f>
        <v>153.97</v>
      </c>
      <c r="H779">
        <f>70.56+29.68</f>
        <v>100.24000000000001</v>
      </c>
      <c r="I779">
        <f>(G779-H779)/4</f>
        <v>13.432499999999997</v>
      </c>
      <c r="J779" t="s">
        <v>25</v>
      </c>
    </row>
    <row r="780" spans="1:10" customFormat="1" x14ac:dyDescent="0.2">
      <c r="A780">
        <v>1</v>
      </c>
      <c r="B780">
        <v>4</v>
      </c>
      <c r="C780" t="s">
        <v>19</v>
      </c>
      <c r="D780" t="s">
        <v>9</v>
      </c>
      <c r="E780" s="1">
        <v>43399</v>
      </c>
      <c r="G780">
        <f>67.72+94.37</f>
        <v>162.09</v>
      </c>
      <c r="H780">
        <f>74.71+45.9</f>
        <v>120.60999999999999</v>
      </c>
      <c r="I780">
        <f>(G780-H780)/4</f>
        <v>10.370000000000005</v>
      </c>
      <c r="J780" t="s">
        <v>25</v>
      </c>
    </row>
    <row r="781" spans="1:10" customFormat="1" x14ac:dyDescent="0.2">
      <c r="A781">
        <v>1</v>
      </c>
      <c r="B781">
        <v>1</v>
      </c>
      <c r="C781" t="s">
        <v>19</v>
      </c>
      <c r="D781" t="s">
        <v>8</v>
      </c>
      <c r="E781" s="1">
        <v>43399</v>
      </c>
      <c r="G781">
        <f>91.14+83.75</f>
        <v>174.89</v>
      </c>
      <c r="H781">
        <v>88.62</v>
      </c>
      <c r="I781">
        <f>(G781-H781)/5</f>
        <v>17.253999999999998</v>
      </c>
      <c r="J781" t="s">
        <v>25</v>
      </c>
    </row>
    <row r="782" spans="1:10" customFormat="1" x14ac:dyDescent="0.2">
      <c r="A782">
        <v>2</v>
      </c>
      <c r="B782">
        <v>1</v>
      </c>
      <c r="C782" t="s">
        <v>19</v>
      </c>
      <c r="D782" t="s">
        <v>9</v>
      </c>
      <c r="E782" s="1">
        <v>43399</v>
      </c>
      <c r="G782">
        <f>95.52+89.21</f>
        <v>184.73</v>
      </c>
      <c r="H782">
        <f>57.88+59374</f>
        <v>59431.88</v>
      </c>
      <c r="I782">
        <f>(G782-H782)/4</f>
        <v>-14811.787499999999</v>
      </c>
      <c r="J782" t="s">
        <v>25</v>
      </c>
    </row>
    <row r="783" spans="1:10" customFormat="1" x14ac:dyDescent="0.2">
      <c r="A783">
        <v>2</v>
      </c>
      <c r="B783">
        <v>3</v>
      </c>
      <c r="C783" t="s">
        <v>19</v>
      </c>
      <c r="D783" t="s">
        <v>9</v>
      </c>
      <c r="E783" s="1">
        <v>43399</v>
      </c>
      <c r="G783">
        <f>88.86+86.1</f>
        <v>174.95999999999998</v>
      </c>
      <c r="H783">
        <f>84.21+31.79</f>
        <v>116</v>
      </c>
      <c r="I783">
        <f>(G783-H783)/5</f>
        <v>11.791999999999996</v>
      </c>
      <c r="J783" t="s">
        <v>25</v>
      </c>
    </row>
    <row r="784" spans="1:10" customFormat="1" x14ac:dyDescent="0.2">
      <c r="A784">
        <v>2</v>
      </c>
      <c r="B784">
        <v>4</v>
      </c>
      <c r="C784" t="s">
        <v>19</v>
      </c>
      <c r="D784" t="s">
        <v>9</v>
      </c>
      <c r="E784" s="1">
        <v>43399</v>
      </c>
      <c r="G784">
        <f>88.06+82.56</f>
        <v>170.62</v>
      </c>
      <c r="H784">
        <f>90.78+20.25</f>
        <v>111.03</v>
      </c>
      <c r="I784">
        <f>(G784-H784)/5</f>
        <v>11.918000000000001</v>
      </c>
      <c r="J784" t="s">
        <v>25</v>
      </c>
    </row>
    <row r="785" spans="1:10" customFormat="1" x14ac:dyDescent="0.2">
      <c r="A785">
        <v>2</v>
      </c>
      <c r="B785">
        <v>1</v>
      </c>
      <c r="C785" t="s">
        <v>19</v>
      </c>
      <c r="D785" t="s">
        <v>8</v>
      </c>
      <c r="E785" s="1">
        <v>43399</v>
      </c>
      <c r="G785">
        <f>92.4+87.8</f>
        <v>180.2</v>
      </c>
      <c r="H785">
        <v>77.989999999999995</v>
      </c>
      <c r="I785">
        <f>(G785-H785)/5</f>
        <v>20.442</v>
      </c>
      <c r="J785" t="s">
        <v>25</v>
      </c>
    </row>
    <row r="786" spans="1:10" customFormat="1" x14ac:dyDescent="0.2">
      <c r="A786">
        <v>3</v>
      </c>
      <c r="B786">
        <v>1</v>
      </c>
      <c r="C786" t="s">
        <v>19</v>
      </c>
      <c r="D786" t="s">
        <v>9</v>
      </c>
      <c r="E786" s="1">
        <v>43399</v>
      </c>
      <c r="G786">
        <f>95.47+90.61</f>
        <v>186.07999999999998</v>
      </c>
      <c r="H786">
        <f>78.27+50</f>
        <v>128.26999999999998</v>
      </c>
      <c r="I786">
        <f>(G786-H786)/4</f>
        <v>14.452500000000001</v>
      </c>
      <c r="J786" t="s">
        <v>25</v>
      </c>
    </row>
    <row r="787" spans="1:10" customFormat="1" x14ac:dyDescent="0.2">
      <c r="A787">
        <v>3</v>
      </c>
      <c r="B787">
        <v>3</v>
      </c>
      <c r="C787" t="s">
        <v>19</v>
      </c>
      <c r="D787" t="s">
        <v>9</v>
      </c>
      <c r="E787" s="1">
        <v>43399</v>
      </c>
      <c r="G787">
        <f>92.75+82</f>
        <v>174.75</v>
      </c>
      <c r="H787">
        <f>85.83+24.06</f>
        <v>109.89</v>
      </c>
      <c r="I787">
        <f>(G787-H787)/5</f>
        <v>12.972</v>
      </c>
      <c r="J787" t="s">
        <v>25</v>
      </c>
    </row>
    <row r="788" spans="1:10" customFormat="1" x14ac:dyDescent="0.2">
      <c r="A788">
        <v>3</v>
      </c>
      <c r="B788">
        <v>4</v>
      </c>
      <c r="C788" t="s">
        <v>19</v>
      </c>
      <c r="D788" t="s">
        <v>9</v>
      </c>
      <c r="E788" s="1">
        <v>43399</v>
      </c>
      <c r="G788">
        <f>45.1+90.13+30.79</f>
        <v>166.01999999999998</v>
      </c>
      <c r="H788">
        <v>95.13</v>
      </c>
      <c r="I788">
        <f>(G788-H788)/5</f>
        <v>14.177999999999997</v>
      </c>
      <c r="J788" t="s">
        <v>25</v>
      </c>
    </row>
    <row r="789" spans="1:10" customFormat="1" x14ac:dyDescent="0.2">
      <c r="A789">
        <v>3</v>
      </c>
      <c r="B789">
        <v>1</v>
      </c>
      <c r="C789" t="s">
        <v>19</v>
      </c>
      <c r="D789" t="s">
        <v>8</v>
      </c>
      <c r="E789" s="1">
        <v>43399</v>
      </c>
      <c r="G789">
        <f>90.05+85.67</f>
        <v>175.72</v>
      </c>
      <c r="H789">
        <v>82.86</v>
      </c>
      <c r="I789">
        <f>(G789-H789)/5</f>
        <v>18.571999999999999</v>
      </c>
      <c r="J789" t="s">
        <v>25</v>
      </c>
    </row>
    <row r="790" spans="1:10" customFormat="1" x14ac:dyDescent="0.2">
      <c r="A790">
        <v>1</v>
      </c>
      <c r="B790">
        <v>1</v>
      </c>
      <c r="C790" t="s">
        <v>7</v>
      </c>
      <c r="D790" t="s">
        <v>9</v>
      </c>
      <c r="E790" s="1">
        <v>43399</v>
      </c>
      <c r="G790" s="2">
        <v>90.76</v>
      </c>
      <c r="H790" s="2">
        <v>73.900000000000006</v>
      </c>
      <c r="I790">
        <f>G790-H790</f>
        <v>16.86</v>
      </c>
      <c r="J790" t="s">
        <v>28</v>
      </c>
    </row>
    <row r="791" spans="1:10" customFormat="1" x14ac:dyDescent="0.2">
      <c r="A791">
        <v>1</v>
      </c>
      <c r="B791">
        <v>2</v>
      </c>
      <c r="C791" t="s">
        <v>7</v>
      </c>
      <c r="D791" t="s">
        <v>9</v>
      </c>
      <c r="E791" s="1">
        <v>43399</v>
      </c>
      <c r="G791" s="2">
        <v>95.83</v>
      </c>
      <c r="H791" s="2">
        <v>77.45</v>
      </c>
      <c r="I791">
        <f t="shared" ref="I791:I803" si="43">G791-H791</f>
        <v>18.379999999999995</v>
      </c>
      <c r="J791" t="s">
        <v>28</v>
      </c>
    </row>
    <row r="792" spans="1:10" customFormat="1" x14ac:dyDescent="0.2">
      <c r="A792">
        <v>1</v>
      </c>
      <c r="B792">
        <v>3</v>
      </c>
      <c r="C792" t="s">
        <v>7</v>
      </c>
      <c r="D792" t="s">
        <v>9</v>
      </c>
      <c r="E792" s="1">
        <v>43399</v>
      </c>
      <c r="G792" s="2">
        <v>93.88</v>
      </c>
      <c r="H792" s="2">
        <v>75.72</v>
      </c>
      <c r="I792">
        <f t="shared" si="43"/>
        <v>18.159999999999997</v>
      </c>
      <c r="J792" t="s">
        <v>28</v>
      </c>
    </row>
    <row r="793" spans="1:10" customFormat="1" x14ac:dyDescent="0.2">
      <c r="A793">
        <v>1</v>
      </c>
      <c r="B793">
        <v>4</v>
      </c>
      <c r="C793" t="s">
        <v>7</v>
      </c>
      <c r="D793" t="s">
        <v>9</v>
      </c>
      <c r="E793" s="1">
        <v>43399</v>
      </c>
      <c r="G793" s="2">
        <v>94.37</v>
      </c>
      <c r="H793" s="2">
        <v>74.150000000000006</v>
      </c>
      <c r="I793">
        <f t="shared" si="43"/>
        <v>20.22</v>
      </c>
      <c r="J793" t="s">
        <v>28</v>
      </c>
    </row>
    <row r="794" spans="1:10" customFormat="1" x14ac:dyDescent="0.2">
      <c r="A794">
        <v>1</v>
      </c>
      <c r="B794">
        <v>5</v>
      </c>
      <c r="C794" t="s">
        <v>7</v>
      </c>
      <c r="D794" t="s">
        <v>9</v>
      </c>
      <c r="E794" s="1">
        <v>43399</v>
      </c>
      <c r="G794" s="2">
        <v>93.15</v>
      </c>
      <c r="H794" s="2">
        <v>75.239999999999995</v>
      </c>
      <c r="I794">
        <f t="shared" si="43"/>
        <v>17.910000000000011</v>
      </c>
      <c r="J794" t="s">
        <v>28</v>
      </c>
    </row>
    <row r="795" spans="1:10" customFormat="1" x14ac:dyDescent="0.2">
      <c r="A795">
        <v>1</v>
      </c>
      <c r="B795">
        <v>6</v>
      </c>
      <c r="C795" t="s">
        <v>7</v>
      </c>
      <c r="D795" t="s">
        <v>9</v>
      </c>
      <c r="E795" s="1">
        <v>43399</v>
      </c>
      <c r="G795" s="2">
        <v>89.8</v>
      </c>
      <c r="H795" s="2">
        <v>71.05</v>
      </c>
      <c r="I795">
        <f t="shared" si="43"/>
        <v>18.75</v>
      </c>
      <c r="J795" t="s">
        <v>28</v>
      </c>
    </row>
    <row r="796" spans="1:10" customFormat="1" x14ac:dyDescent="0.2">
      <c r="A796">
        <v>1</v>
      </c>
      <c r="B796">
        <v>7</v>
      </c>
      <c r="C796" t="s">
        <v>7</v>
      </c>
      <c r="D796" t="s">
        <v>9</v>
      </c>
      <c r="E796" s="1">
        <v>43399</v>
      </c>
      <c r="G796" s="2">
        <v>90.96</v>
      </c>
      <c r="H796" s="2">
        <v>75.45</v>
      </c>
      <c r="I796">
        <f t="shared" si="43"/>
        <v>15.509999999999991</v>
      </c>
      <c r="J796" t="s">
        <v>28</v>
      </c>
    </row>
    <row r="797" spans="1:10" customFormat="1" x14ac:dyDescent="0.2">
      <c r="A797">
        <v>1</v>
      </c>
      <c r="B797">
        <v>1</v>
      </c>
      <c r="C797" t="s">
        <v>7</v>
      </c>
      <c r="D797" t="s">
        <v>8</v>
      </c>
      <c r="E797" s="1">
        <v>43399</v>
      </c>
      <c r="G797" s="2">
        <v>92.65</v>
      </c>
      <c r="H797" s="2">
        <v>94.74</v>
      </c>
      <c r="I797">
        <f t="shared" si="43"/>
        <v>-2.0899999999999892</v>
      </c>
      <c r="J797" t="s">
        <v>28</v>
      </c>
    </row>
    <row r="798" spans="1:10" customFormat="1" x14ac:dyDescent="0.2">
      <c r="A798">
        <v>1</v>
      </c>
      <c r="B798">
        <v>2</v>
      </c>
      <c r="C798" t="s">
        <v>7</v>
      </c>
      <c r="D798" t="s">
        <v>8</v>
      </c>
      <c r="E798" s="1">
        <v>43399</v>
      </c>
      <c r="G798" s="2">
        <v>92.21</v>
      </c>
      <c r="H798" s="2">
        <v>92.68</v>
      </c>
      <c r="I798">
        <f t="shared" si="43"/>
        <v>-0.47000000000001307</v>
      </c>
      <c r="J798" t="s">
        <v>28</v>
      </c>
    </row>
    <row r="799" spans="1:10" customFormat="1" x14ac:dyDescent="0.2">
      <c r="A799">
        <v>1</v>
      </c>
      <c r="B799">
        <v>3</v>
      </c>
      <c r="C799" t="s">
        <v>7</v>
      </c>
      <c r="D799" t="s">
        <v>8</v>
      </c>
      <c r="E799" s="1">
        <v>43399</v>
      </c>
      <c r="G799" s="2">
        <v>92.5</v>
      </c>
      <c r="H799" s="2">
        <v>94.03</v>
      </c>
      <c r="I799">
        <f t="shared" si="43"/>
        <v>-1.5300000000000011</v>
      </c>
      <c r="J799" t="s">
        <v>28</v>
      </c>
    </row>
    <row r="800" spans="1:10" customFormat="1" x14ac:dyDescent="0.2">
      <c r="A800">
        <v>1</v>
      </c>
      <c r="B800">
        <v>4</v>
      </c>
      <c r="C800" t="s">
        <v>7</v>
      </c>
      <c r="D800" t="s">
        <v>8</v>
      </c>
      <c r="E800" s="1">
        <v>43399</v>
      </c>
      <c r="G800" s="2">
        <v>92.09</v>
      </c>
      <c r="H800" s="2">
        <v>89.9</v>
      </c>
      <c r="I800">
        <f t="shared" si="43"/>
        <v>2.1899999999999977</v>
      </c>
      <c r="J800" t="s">
        <v>28</v>
      </c>
    </row>
    <row r="801" spans="1:10" customFormat="1" x14ac:dyDescent="0.2">
      <c r="A801">
        <v>1</v>
      </c>
      <c r="B801">
        <v>5</v>
      </c>
      <c r="C801" t="s">
        <v>7</v>
      </c>
      <c r="D801" t="s">
        <v>8</v>
      </c>
      <c r="E801" s="1">
        <v>43399</v>
      </c>
      <c r="G801" s="2">
        <v>95.32</v>
      </c>
      <c r="H801" s="2">
        <v>92.07</v>
      </c>
      <c r="I801">
        <f t="shared" si="43"/>
        <v>3.25</v>
      </c>
      <c r="J801" t="s">
        <v>28</v>
      </c>
    </row>
    <row r="802" spans="1:10" customFormat="1" x14ac:dyDescent="0.2">
      <c r="A802">
        <v>1</v>
      </c>
      <c r="B802">
        <v>6</v>
      </c>
      <c r="C802" t="s">
        <v>7</v>
      </c>
      <c r="D802" t="s">
        <v>8</v>
      </c>
      <c r="E802" s="1">
        <v>43399</v>
      </c>
      <c r="G802" s="2">
        <v>93.76</v>
      </c>
      <c r="H802" s="2">
        <v>89.25</v>
      </c>
      <c r="I802">
        <f t="shared" si="43"/>
        <v>4.5100000000000051</v>
      </c>
      <c r="J802" t="s">
        <v>28</v>
      </c>
    </row>
    <row r="803" spans="1:10" customFormat="1" x14ac:dyDescent="0.2">
      <c r="A803">
        <v>1</v>
      </c>
      <c r="B803">
        <v>7</v>
      </c>
      <c r="C803" t="s">
        <v>7</v>
      </c>
      <c r="D803" t="s">
        <v>8</v>
      </c>
      <c r="E803" s="1">
        <v>43399</v>
      </c>
      <c r="G803" s="2">
        <v>92.31</v>
      </c>
      <c r="H803" s="2">
        <v>90.41</v>
      </c>
      <c r="I803">
        <f t="shared" si="43"/>
        <v>1.9000000000000057</v>
      </c>
      <c r="J803" t="s">
        <v>28</v>
      </c>
    </row>
    <row r="804" spans="1:10" customFormat="1" x14ac:dyDescent="0.2">
      <c r="A804">
        <v>1</v>
      </c>
      <c r="B804">
        <v>1</v>
      </c>
      <c r="C804" t="s">
        <v>6</v>
      </c>
      <c r="D804" t="s">
        <v>9</v>
      </c>
      <c r="E804" s="1">
        <v>43403</v>
      </c>
      <c r="F804" s="1"/>
      <c r="G804" s="2">
        <v>212.73</v>
      </c>
      <c r="I804">
        <f>(G804-H804)/4</f>
        <v>53.182499999999997</v>
      </c>
      <c r="J804" t="s">
        <v>25</v>
      </c>
    </row>
    <row r="805" spans="1:10" customFormat="1" x14ac:dyDescent="0.2">
      <c r="A805">
        <v>1</v>
      </c>
      <c r="B805">
        <v>2</v>
      </c>
      <c r="C805" t="s">
        <v>6</v>
      </c>
      <c r="D805" t="s">
        <v>9</v>
      </c>
      <c r="E805" s="1">
        <v>43403</v>
      </c>
      <c r="F805" s="1"/>
      <c r="G805" s="2">
        <v>211.03</v>
      </c>
      <c r="I805">
        <f>(G805-H805)/4</f>
        <v>52.7575</v>
      </c>
      <c r="J805" t="s">
        <v>25</v>
      </c>
    </row>
    <row r="806" spans="1:10" customFormat="1" x14ac:dyDescent="0.2">
      <c r="A806">
        <v>1</v>
      </c>
      <c r="B806">
        <v>1</v>
      </c>
      <c r="C806" t="s">
        <v>6</v>
      </c>
      <c r="D806" t="s">
        <v>8</v>
      </c>
      <c r="E806" s="1">
        <v>43403</v>
      </c>
      <c r="F806" s="1"/>
      <c r="G806" s="2">
        <v>217</v>
      </c>
      <c r="I806">
        <f>(G806-H806)/2</f>
        <v>108.5</v>
      </c>
      <c r="J806" t="s">
        <v>25</v>
      </c>
    </row>
    <row r="807" spans="1:10" customFormat="1" x14ac:dyDescent="0.2">
      <c r="A807">
        <v>1</v>
      </c>
      <c r="B807">
        <v>2</v>
      </c>
      <c r="C807" t="s">
        <v>6</v>
      </c>
      <c r="D807" t="s">
        <v>8</v>
      </c>
      <c r="E807" s="1">
        <v>43403</v>
      </c>
      <c r="F807" s="1"/>
      <c r="G807" s="2">
        <v>245.67</v>
      </c>
      <c r="I807">
        <f>(G807-H807)/4</f>
        <v>61.417499999999997</v>
      </c>
      <c r="J807" t="s">
        <v>25</v>
      </c>
    </row>
    <row r="808" spans="1:10" customFormat="1" x14ac:dyDescent="0.2">
      <c r="A808">
        <v>2</v>
      </c>
      <c r="B808">
        <v>1</v>
      </c>
      <c r="C808" t="s">
        <v>6</v>
      </c>
      <c r="D808" t="s">
        <v>9</v>
      </c>
      <c r="E808" s="1">
        <v>43403</v>
      </c>
      <c r="F808" s="1"/>
      <c r="G808" s="2">
        <v>286</v>
      </c>
      <c r="H808">
        <v>178.29</v>
      </c>
      <c r="I808">
        <f>(G808-H808)/4</f>
        <v>26.927500000000002</v>
      </c>
      <c r="J808" t="s">
        <v>25</v>
      </c>
    </row>
    <row r="809" spans="1:10" customFormat="1" x14ac:dyDescent="0.2">
      <c r="A809">
        <v>2</v>
      </c>
      <c r="B809">
        <v>3</v>
      </c>
      <c r="C809" t="s">
        <v>6</v>
      </c>
      <c r="D809" t="s">
        <v>9</v>
      </c>
      <c r="E809" s="1">
        <v>43403</v>
      </c>
      <c r="F809" s="1"/>
      <c r="G809" s="2">
        <v>229.69</v>
      </c>
      <c r="H809">
        <v>121.9</v>
      </c>
      <c r="I809">
        <f>(G809-H809)/5</f>
        <v>21.558</v>
      </c>
      <c r="J809" t="s">
        <v>25</v>
      </c>
    </row>
    <row r="810" spans="1:10" customFormat="1" x14ac:dyDescent="0.2">
      <c r="A810">
        <v>2</v>
      </c>
      <c r="B810">
        <v>4</v>
      </c>
      <c r="C810" t="s">
        <v>6</v>
      </c>
      <c r="D810" t="s">
        <v>9</v>
      </c>
      <c r="E810" s="1">
        <v>43403</v>
      </c>
      <c r="F810" s="1"/>
      <c r="G810" s="2">
        <v>267.62</v>
      </c>
      <c r="H810">
        <v>171.9</v>
      </c>
      <c r="I810">
        <f>(G810-H810)/5</f>
        <v>19.143999999999998</v>
      </c>
      <c r="J810" t="s">
        <v>25</v>
      </c>
    </row>
    <row r="811" spans="1:10" customFormat="1" x14ac:dyDescent="0.2">
      <c r="A811">
        <v>2</v>
      </c>
      <c r="B811">
        <v>1</v>
      </c>
      <c r="C811" t="s">
        <v>6</v>
      </c>
      <c r="D811" t="s">
        <v>8</v>
      </c>
      <c r="E811" s="1">
        <v>43403</v>
      </c>
      <c r="F811" s="1"/>
      <c r="G811" s="2">
        <v>263.68</v>
      </c>
      <c r="H811">
        <v>139.85</v>
      </c>
      <c r="I811">
        <f>(G811-H811)/5</f>
        <v>24.766000000000002</v>
      </c>
      <c r="J811" t="s">
        <v>25</v>
      </c>
    </row>
    <row r="812" spans="1:10" customFormat="1" x14ac:dyDescent="0.2">
      <c r="A812">
        <v>2</v>
      </c>
      <c r="B812">
        <v>3</v>
      </c>
      <c r="C812" t="s">
        <v>6</v>
      </c>
      <c r="D812" t="s">
        <v>8</v>
      </c>
      <c r="E812" s="1">
        <v>43403</v>
      </c>
      <c r="F812" s="1"/>
      <c r="G812" s="2">
        <v>242.57</v>
      </c>
      <c r="H812">
        <v>125.36</v>
      </c>
      <c r="I812">
        <f>(G812-H812)/4</f>
        <v>29.302499999999998</v>
      </c>
      <c r="J812" t="s">
        <v>25</v>
      </c>
    </row>
    <row r="813" spans="1:10" customFormat="1" x14ac:dyDescent="0.2">
      <c r="A813">
        <v>3</v>
      </c>
      <c r="B813">
        <v>1</v>
      </c>
      <c r="C813" t="s">
        <v>6</v>
      </c>
      <c r="D813" t="s">
        <v>9</v>
      </c>
      <c r="E813" s="1">
        <v>43403</v>
      </c>
      <c r="F813" s="1"/>
      <c r="G813" s="2">
        <v>251</v>
      </c>
      <c r="H813">
        <v>170.78</v>
      </c>
      <c r="I813">
        <f>(G813-H813)/4</f>
        <v>20.055</v>
      </c>
      <c r="J813" t="s">
        <v>25</v>
      </c>
    </row>
    <row r="814" spans="1:10" customFormat="1" x14ac:dyDescent="0.2">
      <c r="A814">
        <v>3</v>
      </c>
      <c r="B814">
        <v>3</v>
      </c>
      <c r="C814" t="s">
        <v>6</v>
      </c>
      <c r="D814" t="s">
        <v>9</v>
      </c>
      <c r="E814" s="1">
        <v>43403</v>
      </c>
      <c r="F814" s="1"/>
      <c r="G814" s="2">
        <v>227.55</v>
      </c>
      <c r="H814">
        <v>132.44</v>
      </c>
      <c r="I814">
        <f t="shared" ref="I814:I816" si="44">(G814-H814)/5</f>
        <v>19.022000000000002</v>
      </c>
      <c r="J814" t="s">
        <v>25</v>
      </c>
    </row>
    <row r="815" spans="1:10" customFormat="1" x14ac:dyDescent="0.2">
      <c r="A815">
        <v>3</v>
      </c>
      <c r="B815">
        <v>4</v>
      </c>
      <c r="C815" t="s">
        <v>6</v>
      </c>
      <c r="D815" t="s">
        <v>9</v>
      </c>
      <c r="E815" s="1">
        <v>43403</v>
      </c>
      <c r="F815" s="1"/>
      <c r="G815" s="2">
        <v>255.72</v>
      </c>
      <c r="H815">
        <v>153.85</v>
      </c>
      <c r="I815">
        <f t="shared" si="44"/>
        <v>20.374000000000002</v>
      </c>
      <c r="J815" t="s">
        <v>25</v>
      </c>
    </row>
    <row r="816" spans="1:10" customFormat="1" x14ac:dyDescent="0.2">
      <c r="A816">
        <v>3</v>
      </c>
      <c r="B816">
        <v>1</v>
      </c>
      <c r="C816" t="s">
        <v>6</v>
      </c>
      <c r="D816" t="s">
        <v>8</v>
      </c>
      <c r="E816" s="1">
        <v>43403</v>
      </c>
      <c r="F816" s="1"/>
      <c r="G816" s="2">
        <v>244.85</v>
      </c>
      <c r="H816">
        <v>119.78</v>
      </c>
      <c r="I816">
        <f t="shared" si="44"/>
        <v>25.013999999999999</v>
      </c>
      <c r="J816" t="s">
        <v>25</v>
      </c>
    </row>
    <row r="817" spans="1:10" customFormat="1" x14ac:dyDescent="0.2">
      <c r="A817">
        <v>3</v>
      </c>
      <c r="B817">
        <v>3</v>
      </c>
      <c r="C817" t="s">
        <v>6</v>
      </c>
      <c r="D817" t="s">
        <v>8</v>
      </c>
      <c r="E817" s="1">
        <v>43403</v>
      </c>
      <c r="F817" s="1"/>
      <c r="G817" s="2">
        <v>232.79</v>
      </c>
      <c r="H817">
        <v>121.32</v>
      </c>
      <c r="I817">
        <f>(G817-H817)/4</f>
        <v>27.8675</v>
      </c>
      <c r="J817" t="s">
        <v>25</v>
      </c>
    </row>
    <row r="818" spans="1:10" customFormat="1" x14ac:dyDescent="0.2">
      <c r="A818">
        <v>1</v>
      </c>
      <c r="B818">
        <v>1</v>
      </c>
      <c r="C818" t="s">
        <v>6</v>
      </c>
      <c r="D818" t="s">
        <v>9</v>
      </c>
      <c r="E818" s="1">
        <v>43403</v>
      </c>
      <c r="G818" s="2">
        <v>111.33</v>
      </c>
      <c r="H818" s="2">
        <v>84.61</v>
      </c>
      <c r="I818">
        <f>G818-H818</f>
        <v>26.72</v>
      </c>
      <c r="J818" t="s">
        <v>28</v>
      </c>
    </row>
    <row r="819" spans="1:10" customFormat="1" x14ac:dyDescent="0.2">
      <c r="A819">
        <v>1</v>
      </c>
      <c r="B819">
        <v>2</v>
      </c>
      <c r="C819" t="s">
        <v>6</v>
      </c>
      <c r="D819" t="s">
        <v>9</v>
      </c>
      <c r="E819" s="1">
        <v>43403</v>
      </c>
      <c r="G819" s="2">
        <v>104.57</v>
      </c>
      <c r="H819" s="2">
        <v>77.430000000000007</v>
      </c>
      <c r="I819">
        <f t="shared" ref="I819:I832" si="45">G819-H819</f>
        <v>27.139999999999986</v>
      </c>
      <c r="J819" t="s">
        <v>28</v>
      </c>
    </row>
    <row r="820" spans="1:10" customFormat="1" x14ac:dyDescent="0.2">
      <c r="A820">
        <v>1</v>
      </c>
      <c r="B820">
        <v>3</v>
      </c>
      <c r="C820" t="s">
        <v>6</v>
      </c>
      <c r="D820" t="s">
        <v>9</v>
      </c>
      <c r="E820" s="1">
        <v>43403</v>
      </c>
      <c r="G820" s="2">
        <v>107.82</v>
      </c>
      <c r="H820" s="2">
        <v>81.81</v>
      </c>
      <c r="I820">
        <f t="shared" si="45"/>
        <v>26.009999999999991</v>
      </c>
      <c r="J820" t="s">
        <v>28</v>
      </c>
    </row>
    <row r="821" spans="1:10" customFormat="1" x14ac:dyDescent="0.2">
      <c r="A821">
        <v>1</v>
      </c>
      <c r="B821">
        <v>4</v>
      </c>
      <c r="C821" t="s">
        <v>6</v>
      </c>
      <c r="D821" t="s">
        <v>9</v>
      </c>
      <c r="E821" s="1">
        <v>43403</v>
      </c>
      <c r="G821" s="2">
        <v>110</v>
      </c>
      <c r="H821" s="2">
        <v>84.68</v>
      </c>
      <c r="I821">
        <f t="shared" si="45"/>
        <v>25.319999999999993</v>
      </c>
      <c r="J821" t="s">
        <v>28</v>
      </c>
    </row>
    <row r="822" spans="1:10" customFormat="1" x14ac:dyDescent="0.2">
      <c r="A822">
        <v>1</v>
      </c>
      <c r="B822">
        <v>5</v>
      </c>
      <c r="C822" t="s">
        <v>6</v>
      </c>
      <c r="D822" t="s">
        <v>9</v>
      </c>
      <c r="E822" s="1">
        <v>43403</v>
      </c>
      <c r="G822" s="2">
        <v>134</v>
      </c>
      <c r="H822" s="2">
        <v>106.69</v>
      </c>
      <c r="I822">
        <f t="shared" si="45"/>
        <v>27.310000000000002</v>
      </c>
      <c r="J822" t="s">
        <v>28</v>
      </c>
    </row>
    <row r="823" spans="1:10" customFormat="1" x14ac:dyDescent="0.2">
      <c r="A823">
        <v>1</v>
      </c>
      <c r="B823">
        <v>6</v>
      </c>
      <c r="C823" t="s">
        <v>6</v>
      </c>
      <c r="D823" t="s">
        <v>9</v>
      </c>
      <c r="E823" s="1">
        <v>43403</v>
      </c>
      <c r="G823" s="2">
        <v>118</v>
      </c>
      <c r="H823" s="2">
        <v>87.28</v>
      </c>
      <c r="I823">
        <f t="shared" si="45"/>
        <v>30.72</v>
      </c>
      <c r="J823" t="s">
        <v>28</v>
      </c>
    </row>
    <row r="824" spans="1:10" customFormat="1" x14ac:dyDescent="0.2">
      <c r="A824">
        <v>1</v>
      </c>
      <c r="B824">
        <v>7</v>
      </c>
      <c r="C824" t="s">
        <v>6</v>
      </c>
      <c r="D824" t="s">
        <v>9</v>
      </c>
      <c r="E824" s="1">
        <v>43403</v>
      </c>
      <c r="G824" s="2">
        <v>122</v>
      </c>
      <c r="H824" s="2">
        <v>92.46</v>
      </c>
      <c r="I824">
        <f t="shared" si="45"/>
        <v>29.540000000000006</v>
      </c>
      <c r="J824" t="s">
        <v>28</v>
      </c>
    </row>
    <row r="825" spans="1:10" customFormat="1" x14ac:dyDescent="0.2">
      <c r="A825">
        <v>1</v>
      </c>
      <c r="B825">
        <v>8</v>
      </c>
      <c r="C825" t="s">
        <v>6</v>
      </c>
      <c r="D825" t="s">
        <v>9</v>
      </c>
      <c r="E825" s="1">
        <v>43403</v>
      </c>
      <c r="G825" s="2">
        <v>143</v>
      </c>
      <c r="H825" s="2">
        <v>116.39</v>
      </c>
      <c r="I825">
        <f t="shared" si="45"/>
        <v>26.61</v>
      </c>
      <c r="J825" t="s">
        <v>28</v>
      </c>
    </row>
    <row r="826" spans="1:10" customFormat="1" x14ac:dyDescent="0.2">
      <c r="A826">
        <v>1</v>
      </c>
      <c r="B826">
        <v>1</v>
      </c>
      <c r="C826" t="s">
        <v>6</v>
      </c>
      <c r="D826" t="s">
        <v>8</v>
      </c>
      <c r="E826" s="1">
        <v>43403</v>
      </c>
      <c r="G826" s="2">
        <v>129.97</v>
      </c>
      <c r="H826" s="2">
        <v>93.54</v>
      </c>
      <c r="I826">
        <f t="shared" si="45"/>
        <v>36.429999999999993</v>
      </c>
      <c r="J826" t="s">
        <v>28</v>
      </c>
    </row>
    <row r="827" spans="1:10" customFormat="1" x14ac:dyDescent="0.2">
      <c r="A827">
        <v>1</v>
      </c>
      <c r="B827">
        <v>2</v>
      </c>
      <c r="C827" t="s">
        <v>6</v>
      </c>
      <c r="D827" t="s">
        <v>8</v>
      </c>
      <c r="E827" s="1">
        <v>43403</v>
      </c>
      <c r="G827" s="2">
        <v>131.1</v>
      </c>
      <c r="H827" s="2">
        <v>92.86</v>
      </c>
      <c r="I827">
        <f t="shared" si="45"/>
        <v>38.239999999999995</v>
      </c>
      <c r="J827" t="s">
        <v>28</v>
      </c>
    </row>
    <row r="828" spans="1:10" customFormat="1" x14ac:dyDescent="0.2">
      <c r="A828">
        <v>1</v>
      </c>
      <c r="B828">
        <v>3</v>
      </c>
      <c r="C828" t="s">
        <v>6</v>
      </c>
      <c r="D828" t="s">
        <v>8</v>
      </c>
      <c r="E828" s="1">
        <v>43403</v>
      </c>
      <c r="G828" s="2">
        <v>136.82</v>
      </c>
      <c r="H828" s="2">
        <v>99.5</v>
      </c>
      <c r="I828">
        <f t="shared" si="45"/>
        <v>37.319999999999993</v>
      </c>
      <c r="J828" t="s">
        <v>28</v>
      </c>
    </row>
    <row r="829" spans="1:10" customFormat="1" x14ac:dyDescent="0.2">
      <c r="A829">
        <v>1</v>
      </c>
      <c r="B829">
        <v>4</v>
      </c>
      <c r="C829" t="s">
        <v>6</v>
      </c>
      <c r="D829" t="s">
        <v>8</v>
      </c>
      <c r="E829" s="1">
        <v>43403</v>
      </c>
      <c r="G829" s="2">
        <v>132.69</v>
      </c>
      <c r="H829" s="2">
        <v>100.71</v>
      </c>
      <c r="I829">
        <f t="shared" si="45"/>
        <v>31.980000000000004</v>
      </c>
      <c r="J829" t="s">
        <v>28</v>
      </c>
    </row>
    <row r="830" spans="1:10" customFormat="1" x14ac:dyDescent="0.2">
      <c r="A830">
        <v>1</v>
      </c>
      <c r="B830">
        <v>5</v>
      </c>
      <c r="C830" t="s">
        <v>6</v>
      </c>
      <c r="D830" t="s">
        <v>8</v>
      </c>
      <c r="E830" s="1">
        <v>43403</v>
      </c>
      <c r="G830" s="2">
        <v>130.9</v>
      </c>
      <c r="H830" s="2">
        <v>93.56</v>
      </c>
      <c r="I830">
        <f t="shared" si="45"/>
        <v>37.340000000000003</v>
      </c>
      <c r="J830" t="s">
        <v>28</v>
      </c>
    </row>
    <row r="831" spans="1:10" customFormat="1" x14ac:dyDescent="0.2">
      <c r="A831">
        <v>1</v>
      </c>
      <c r="B831">
        <v>6</v>
      </c>
      <c r="C831" t="s">
        <v>6</v>
      </c>
      <c r="D831" t="s">
        <v>8</v>
      </c>
      <c r="E831" s="1">
        <v>43403</v>
      </c>
      <c r="G831" s="2">
        <v>135.02000000000001</v>
      </c>
      <c r="H831" s="2">
        <v>98.7</v>
      </c>
      <c r="I831">
        <f t="shared" si="45"/>
        <v>36.320000000000007</v>
      </c>
      <c r="J831" t="s">
        <v>28</v>
      </c>
    </row>
    <row r="832" spans="1:10" customFormat="1" x14ac:dyDescent="0.2">
      <c r="A832">
        <v>1</v>
      </c>
      <c r="B832">
        <v>7</v>
      </c>
      <c r="C832" t="s">
        <v>6</v>
      </c>
      <c r="D832" t="s">
        <v>8</v>
      </c>
      <c r="E832" s="1">
        <v>43403</v>
      </c>
      <c r="G832" s="2">
        <v>140.06</v>
      </c>
      <c r="H832" s="2">
        <v>103.09</v>
      </c>
      <c r="I832">
        <f t="shared" si="45"/>
        <v>36.97</v>
      </c>
      <c r="J832" t="s">
        <v>28</v>
      </c>
    </row>
    <row r="833" spans="1:10" customFormat="1" x14ac:dyDescent="0.2">
      <c r="A833">
        <v>1</v>
      </c>
      <c r="B833">
        <v>1</v>
      </c>
      <c r="C833" t="s">
        <v>19</v>
      </c>
      <c r="D833" t="s">
        <v>9</v>
      </c>
      <c r="E833" s="1">
        <v>43405</v>
      </c>
      <c r="G833">
        <f>92.86+53.37</f>
        <v>146.22999999999999</v>
      </c>
      <c r="I833">
        <f>(G833-H833)/3</f>
        <v>48.743333333333332</v>
      </c>
      <c r="J833" t="s">
        <v>25</v>
      </c>
    </row>
    <row r="834" spans="1:10" customFormat="1" x14ac:dyDescent="0.2">
      <c r="A834">
        <v>1</v>
      </c>
      <c r="B834">
        <v>2</v>
      </c>
      <c r="C834" t="s">
        <v>19</v>
      </c>
      <c r="D834" t="s">
        <v>9</v>
      </c>
      <c r="E834" s="1">
        <v>43405</v>
      </c>
      <c r="G834">
        <f>95.33+70</f>
        <v>165.32999999999998</v>
      </c>
      <c r="I834">
        <f t="shared" ref="I834" si="46">(G834-H834)/3</f>
        <v>55.109999999999992</v>
      </c>
      <c r="J834" t="s">
        <v>25</v>
      </c>
    </row>
    <row r="835" spans="1:10" customFormat="1" x14ac:dyDescent="0.2">
      <c r="A835">
        <v>1</v>
      </c>
      <c r="B835">
        <v>3</v>
      </c>
      <c r="C835" t="s">
        <v>19</v>
      </c>
      <c r="D835" t="s">
        <v>9</v>
      </c>
      <c r="E835" s="1">
        <v>43405</v>
      </c>
      <c r="G835">
        <f>74.44+95.5</f>
        <v>169.94</v>
      </c>
      <c r="I835">
        <f>(G835-H835)/4</f>
        <v>42.484999999999999</v>
      </c>
      <c r="J835" t="s">
        <v>25</v>
      </c>
    </row>
    <row r="836" spans="1:10" customFormat="1" x14ac:dyDescent="0.2">
      <c r="A836">
        <v>1</v>
      </c>
      <c r="B836">
        <v>4</v>
      </c>
      <c r="C836" t="s">
        <v>19</v>
      </c>
      <c r="D836" t="s">
        <v>9</v>
      </c>
      <c r="E836" s="1">
        <v>43405</v>
      </c>
      <c r="G836">
        <f>75.31+94.23</f>
        <v>169.54000000000002</v>
      </c>
      <c r="I836">
        <f>(G836-H836)/4</f>
        <v>42.385000000000005</v>
      </c>
      <c r="J836" t="s">
        <v>25</v>
      </c>
    </row>
    <row r="837" spans="1:10" customFormat="1" x14ac:dyDescent="0.2">
      <c r="A837">
        <v>1</v>
      </c>
      <c r="B837">
        <v>1</v>
      </c>
      <c r="C837" t="s">
        <v>19</v>
      </c>
      <c r="D837" t="s">
        <v>8</v>
      </c>
      <c r="E837" s="1">
        <v>43405</v>
      </c>
      <c r="G837">
        <f>94.34+84.8</f>
        <v>179.14</v>
      </c>
      <c r="I837">
        <f>(G837-H837)/5</f>
        <v>35.827999999999996</v>
      </c>
      <c r="J837" t="s">
        <v>25</v>
      </c>
    </row>
    <row r="838" spans="1:10" customFormat="1" x14ac:dyDescent="0.2">
      <c r="A838">
        <v>2</v>
      </c>
      <c r="B838">
        <v>1</v>
      </c>
      <c r="C838" t="s">
        <v>19</v>
      </c>
      <c r="D838" t="s">
        <v>9</v>
      </c>
      <c r="E838" s="1">
        <v>43405</v>
      </c>
      <c r="G838">
        <f>92.7+83.03</f>
        <v>175.73000000000002</v>
      </c>
      <c r="H838">
        <f>88.03+11.81</f>
        <v>99.84</v>
      </c>
      <c r="I838">
        <f>(G838-H838)/4</f>
        <v>18.972500000000004</v>
      </c>
      <c r="J838" t="s">
        <v>25</v>
      </c>
    </row>
    <row r="839" spans="1:10" customFormat="1" x14ac:dyDescent="0.2">
      <c r="A839">
        <v>2</v>
      </c>
      <c r="B839">
        <v>3</v>
      </c>
      <c r="C839" t="s">
        <v>19</v>
      </c>
      <c r="D839" t="s">
        <v>9</v>
      </c>
      <c r="E839" s="1">
        <v>43405</v>
      </c>
      <c r="G839">
        <f>95.41+93.11</f>
        <v>188.51999999999998</v>
      </c>
      <c r="H839">
        <f>81+41.65</f>
        <v>122.65</v>
      </c>
      <c r="I839">
        <f>(G839-H839)/5</f>
        <v>13.173999999999996</v>
      </c>
      <c r="J839" t="s">
        <v>25</v>
      </c>
    </row>
    <row r="840" spans="1:10" customFormat="1" x14ac:dyDescent="0.2">
      <c r="A840">
        <v>2</v>
      </c>
      <c r="B840">
        <v>4</v>
      </c>
      <c r="C840" t="s">
        <v>19</v>
      </c>
      <c r="D840" t="s">
        <v>9</v>
      </c>
      <c r="E840" s="1">
        <v>43405</v>
      </c>
      <c r="G840">
        <f>86.53+86.69</f>
        <v>173.22</v>
      </c>
      <c r="H840">
        <v>95.31</v>
      </c>
      <c r="I840">
        <f>(G840-H840)/5</f>
        <v>15.581999999999999</v>
      </c>
      <c r="J840" t="s">
        <v>25</v>
      </c>
    </row>
    <row r="841" spans="1:10" customFormat="1" x14ac:dyDescent="0.2">
      <c r="A841">
        <v>2</v>
      </c>
      <c r="B841">
        <v>1</v>
      </c>
      <c r="C841" t="s">
        <v>19</v>
      </c>
      <c r="D841" t="s">
        <v>8</v>
      </c>
      <c r="E841" s="1">
        <v>43405</v>
      </c>
      <c r="G841">
        <f>89.25+92.6</f>
        <v>181.85</v>
      </c>
      <c r="H841">
        <v>68.27</v>
      </c>
      <c r="I841">
        <f>(G841-H841)/5</f>
        <v>22.716000000000001</v>
      </c>
      <c r="J841" t="s">
        <v>25</v>
      </c>
    </row>
    <row r="842" spans="1:10" customFormat="1" x14ac:dyDescent="0.2">
      <c r="A842">
        <v>3</v>
      </c>
      <c r="B842">
        <v>1</v>
      </c>
      <c r="C842" t="s">
        <v>19</v>
      </c>
      <c r="D842" t="s">
        <v>9</v>
      </c>
      <c r="E842" s="1">
        <v>43405</v>
      </c>
      <c r="G842">
        <f>91.52+89.24</f>
        <v>180.76</v>
      </c>
      <c r="H842">
        <f>88.92+25.31</f>
        <v>114.23</v>
      </c>
      <c r="I842">
        <f>(G842-H842)/4</f>
        <v>16.632499999999997</v>
      </c>
      <c r="J842" t="s">
        <v>25</v>
      </c>
    </row>
    <row r="843" spans="1:10" customFormat="1" x14ac:dyDescent="0.2">
      <c r="A843">
        <v>3</v>
      </c>
      <c r="B843">
        <v>3</v>
      </c>
      <c r="C843" t="s">
        <v>19</v>
      </c>
      <c r="D843" t="s">
        <v>9</v>
      </c>
      <c r="E843" s="1">
        <v>43405</v>
      </c>
      <c r="G843">
        <f>79.91+88.9</f>
        <v>168.81</v>
      </c>
      <c r="H843">
        <v>90.58</v>
      </c>
      <c r="I843">
        <f>(G843-H843)/5</f>
        <v>15.646000000000001</v>
      </c>
      <c r="J843" t="s">
        <v>25</v>
      </c>
    </row>
    <row r="844" spans="1:10" customFormat="1" x14ac:dyDescent="0.2">
      <c r="A844">
        <v>3</v>
      </c>
      <c r="B844">
        <v>4</v>
      </c>
      <c r="C844" t="s">
        <v>19</v>
      </c>
      <c r="D844" t="s">
        <v>9</v>
      </c>
      <c r="E844" s="1">
        <v>43405</v>
      </c>
      <c r="G844">
        <f>95.13+94.11</f>
        <v>189.24</v>
      </c>
      <c r="H844">
        <f>77.45+40.49</f>
        <v>117.94</v>
      </c>
      <c r="I844">
        <f>(G844-H844)/5</f>
        <v>14.260000000000002</v>
      </c>
      <c r="J844" t="s">
        <v>25</v>
      </c>
    </row>
    <row r="845" spans="1:10" customFormat="1" x14ac:dyDescent="0.2">
      <c r="A845">
        <v>3</v>
      </c>
      <c r="B845">
        <v>1</v>
      </c>
      <c r="C845" t="s">
        <v>19</v>
      </c>
      <c r="D845" t="s">
        <v>8</v>
      </c>
      <c r="E845" s="1">
        <v>43405</v>
      </c>
      <c r="G845">
        <f>89.09+90.76</f>
        <v>179.85000000000002</v>
      </c>
      <c r="H845">
        <v>89.42</v>
      </c>
      <c r="I845">
        <f>(G845-H845)/5</f>
        <v>18.086000000000006</v>
      </c>
      <c r="J845" t="s">
        <v>25</v>
      </c>
    </row>
    <row r="846" spans="1:10" customFormat="1" x14ac:dyDescent="0.2">
      <c r="A846">
        <v>1</v>
      </c>
      <c r="B846">
        <v>1</v>
      </c>
      <c r="C846" t="s">
        <v>7</v>
      </c>
      <c r="D846" t="s">
        <v>9</v>
      </c>
      <c r="E846" s="1">
        <v>43405</v>
      </c>
      <c r="G846" s="2">
        <v>94.74</v>
      </c>
      <c r="H846" s="2">
        <v>74.48</v>
      </c>
      <c r="I846">
        <f>G846-H846</f>
        <v>20.259999999999991</v>
      </c>
      <c r="J846" t="s">
        <v>28</v>
      </c>
    </row>
    <row r="847" spans="1:10" customFormat="1" x14ac:dyDescent="0.2">
      <c r="A847">
        <v>1</v>
      </c>
      <c r="B847">
        <v>2</v>
      </c>
      <c r="C847" t="s">
        <v>7</v>
      </c>
      <c r="D847" t="s">
        <v>9</v>
      </c>
      <c r="E847" s="1">
        <v>43405</v>
      </c>
      <c r="G847" s="2">
        <v>92.68</v>
      </c>
      <c r="H847" s="2">
        <v>75.3</v>
      </c>
      <c r="I847">
        <f t="shared" ref="I847:I859" si="47">G847-H847</f>
        <v>17.38000000000001</v>
      </c>
      <c r="J847" t="s">
        <v>28</v>
      </c>
    </row>
    <row r="848" spans="1:10" customFormat="1" x14ac:dyDescent="0.2">
      <c r="A848">
        <v>1</v>
      </c>
      <c r="B848">
        <v>3</v>
      </c>
      <c r="C848" t="s">
        <v>7</v>
      </c>
      <c r="D848" t="s">
        <v>9</v>
      </c>
      <c r="E848" s="1">
        <v>43405</v>
      </c>
      <c r="G848" s="2">
        <v>94.03</v>
      </c>
      <c r="H848" s="2">
        <v>76.319999999999993</v>
      </c>
      <c r="I848">
        <f t="shared" si="47"/>
        <v>17.710000000000008</v>
      </c>
      <c r="J848" t="s">
        <v>28</v>
      </c>
    </row>
    <row r="849" spans="1:10" customFormat="1" x14ac:dyDescent="0.2">
      <c r="A849">
        <v>1</v>
      </c>
      <c r="B849">
        <v>4</v>
      </c>
      <c r="C849" t="s">
        <v>7</v>
      </c>
      <c r="D849" t="s">
        <v>9</v>
      </c>
      <c r="E849" s="1">
        <v>43405</v>
      </c>
      <c r="G849" s="2">
        <v>89.9</v>
      </c>
      <c r="H849" s="2">
        <v>71.69</v>
      </c>
      <c r="I849">
        <f t="shared" si="47"/>
        <v>18.210000000000008</v>
      </c>
      <c r="J849" t="s">
        <v>28</v>
      </c>
    </row>
    <row r="850" spans="1:10" customFormat="1" x14ac:dyDescent="0.2">
      <c r="A850">
        <v>1</v>
      </c>
      <c r="B850">
        <v>5</v>
      </c>
      <c r="C850" t="s">
        <v>7</v>
      </c>
      <c r="D850" t="s">
        <v>9</v>
      </c>
      <c r="E850" s="1">
        <v>43405</v>
      </c>
      <c r="G850" s="2">
        <v>92.07</v>
      </c>
      <c r="H850" s="2">
        <v>75.319999999999993</v>
      </c>
      <c r="I850">
        <f t="shared" si="47"/>
        <v>16.75</v>
      </c>
      <c r="J850" t="s">
        <v>28</v>
      </c>
    </row>
    <row r="851" spans="1:10" customFormat="1" x14ac:dyDescent="0.2">
      <c r="A851">
        <v>1</v>
      </c>
      <c r="B851">
        <v>6</v>
      </c>
      <c r="C851" t="s">
        <v>7</v>
      </c>
      <c r="D851" t="s">
        <v>9</v>
      </c>
      <c r="E851" s="1">
        <v>43405</v>
      </c>
      <c r="G851" s="2">
        <v>89.25</v>
      </c>
      <c r="H851" s="2">
        <v>70.36</v>
      </c>
      <c r="I851">
        <f t="shared" si="47"/>
        <v>18.89</v>
      </c>
      <c r="J851" t="s">
        <v>28</v>
      </c>
    </row>
    <row r="852" spans="1:10" customFormat="1" x14ac:dyDescent="0.2">
      <c r="A852">
        <v>1</v>
      </c>
      <c r="B852">
        <v>7</v>
      </c>
      <c r="C852" t="s">
        <v>7</v>
      </c>
      <c r="D852" t="s">
        <v>9</v>
      </c>
      <c r="E852" s="1">
        <v>43405</v>
      </c>
      <c r="G852" s="2">
        <v>90.41</v>
      </c>
      <c r="H852" s="2">
        <v>75.11</v>
      </c>
      <c r="I852">
        <f t="shared" si="47"/>
        <v>15.299999999999997</v>
      </c>
      <c r="J852" t="s">
        <v>28</v>
      </c>
    </row>
    <row r="853" spans="1:10" customFormat="1" x14ac:dyDescent="0.2">
      <c r="A853">
        <v>1</v>
      </c>
      <c r="B853">
        <v>1</v>
      </c>
      <c r="C853" t="s">
        <v>7</v>
      </c>
      <c r="D853" t="s">
        <v>8</v>
      </c>
      <c r="E853" s="1">
        <v>43405</v>
      </c>
      <c r="G853" s="2">
        <v>85.02</v>
      </c>
      <c r="H853" s="2">
        <v>60.75</v>
      </c>
      <c r="I853">
        <f t="shared" si="47"/>
        <v>24.269999999999996</v>
      </c>
      <c r="J853" t="s">
        <v>28</v>
      </c>
    </row>
    <row r="854" spans="1:10" customFormat="1" x14ac:dyDescent="0.2">
      <c r="A854">
        <v>1</v>
      </c>
      <c r="B854">
        <v>2</v>
      </c>
      <c r="C854" t="s">
        <v>7</v>
      </c>
      <c r="D854" t="s">
        <v>8</v>
      </c>
      <c r="E854" s="1">
        <v>43405</v>
      </c>
      <c r="G854" s="2">
        <v>89.72</v>
      </c>
      <c r="H854" s="2">
        <v>66.430000000000007</v>
      </c>
      <c r="I854">
        <f t="shared" si="47"/>
        <v>23.289999999999992</v>
      </c>
      <c r="J854" t="s">
        <v>28</v>
      </c>
    </row>
    <row r="855" spans="1:10" customFormat="1" x14ac:dyDescent="0.2">
      <c r="A855">
        <v>1</v>
      </c>
      <c r="B855">
        <v>3</v>
      </c>
      <c r="C855" t="s">
        <v>7</v>
      </c>
      <c r="D855" t="s">
        <v>8</v>
      </c>
      <c r="E855" s="1">
        <v>43405</v>
      </c>
      <c r="G855" s="2">
        <v>84.12</v>
      </c>
      <c r="H855" s="2">
        <v>58.22</v>
      </c>
      <c r="I855">
        <f t="shared" si="47"/>
        <v>25.900000000000006</v>
      </c>
      <c r="J855" t="s">
        <v>28</v>
      </c>
    </row>
    <row r="856" spans="1:10" customFormat="1" x14ac:dyDescent="0.2">
      <c r="A856">
        <v>1</v>
      </c>
      <c r="B856">
        <v>4</v>
      </c>
      <c r="C856" t="s">
        <v>7</v>
      </c>
      <c r="D856" t="s">
        <v>8</v>
      </c>
      <c r="E856" s="1">
        <v>43405</v>
      </c>
      <c r="G856" s="2">
        <v>83.38</v>
      </c>
      <c r="H856" s="2">
        <v>60.4</v>
      </c>
      <c r="I856">
        <f t="shared" si="47"/>
        <v>22.979999999999997</v>
      </c>
      <c r="J856" t="s">
        <v>28</v>
      </c>
    </row>
    <row r="857" spans="1:10" customFormat="1" x14ac:dyDescent="0.2">
      <c r="A857">
        <v>1</v>
      </c>
      <c r="B857">
        <v>5</v>
      </c>
      <c r="C857" t="s">
        <v>7</v>
      </c>
      <c r="D857" t="s">
        <v>8</v>
      </c>
      <c r="E857" s="1">
        <v>43405</v>
      </c>
      <c r="G857" s="2">
        <v>89.89</v>
      </c>
      <c r="H857" s="2">
        <v>70.05</v>
      </c>
      <c r="I857">
        <f t="shared" si="47"/>
        <v>19.840000000000003</v>
      </c>
      <c r="J857" t="s">
        <v>28</v>
      </c>
    </row>
    <row r="858" spans="1:10" customFormat="1" x14ac:dyDescent="0.2">
      <c r="A858">
        <v>1</v>
      </c>
      <c r="B858">
        <v>6</v>
      </c>
      <c r="C858" t="s">
        <v>7</v>
      </c>
      <c r="D858" t="s">
        <v>8</v>
      </c>
      <c r="E858" s="1">
        <v>43405</v>
      </c>
      <c r="G858" s="2">
        <v>89.88</v>
      </c>
      <c r="H858" s="2">
        <v>64.94</v>
      </c>
      <c r="I858">
        <f t="shared" si="47"/>
        <v>24.939999999999998</v>
      </c>
      <c r="J858" t="s">
        <v>28</v>
      </c>
    </row>
    <row r="859" spans="1:10" customFormat="1" x14ac:dyDescent="0.2">
      <c r="A859">
        <v>1</v>
      </c>
      <c r="B859">
        <v>7</v>
      </c>
      <c r="C859" t="s">
        <v>7</v>
      </c>
      <c r="D859" t="s">
        <v>8</v>
      </c>
      <c r="E859" s="1">
        <v>43405</v>
      </c>
      <c r="G859" s="2">
        <v>84.76</v>
      </c>
      <c r="H859" s="2">
        <v>61.91</v>
      </c>
      <c r="I859">
        <f t="shared" si="47"/>
        <v>22.850000000000009</v>
      </c>
      <c r="J859" t="s">
        <v>28</v>
      </c>
    </row>
    <row r="860" spans="1:10" customFormat="1" x14ac:dyDescent="0.2">
      <c r="A860">
        <v>3</v>
      </c>
      <c r="B860">
        <v>1</v>
      </c>
      <c r="C860" t="s">
        <v>19</v>
      </c>
      <c r="D860" t="s">
        <v>9</v>
      </c>
      <c r="E860" s="1">
        <v>43395</v>
      </c>
      <c r="G860">
        <f>91.65+92.97</f>
        <v>184.62</v>
      </c>
      <c r="H860">
        <f>82.35+66.93</f>
        <v>149.28</v>
      </c>
      <c r="I860">
        <f>(G860-H860)/4</f>
        <v>8.8350000000000009</v>
      </c>
      <c r="J860" t="s">
        <v>25</v>
      </c>
    </row>
    <row r="861" spans="1:10" x14ac:dyDescent="0.2">
      <c r="A861">
        <v>2</v>
      </c>
      <c r="B861">
        <v>1</v>
      </c>
      <c r="C861" t="s">
        <v>19</v>
      </c>
      <c r="D861" t="s">
        <v>9</v>
      </c>
      <c r="E861" s="1">
        <v>43411</v>
      </c>
      <c r="F861"/>
      <c r="G861">
        <f>94.69+67.13</f>
        <v>161.82</v>
      </c>
      <c r="H861">
        <v>56.87</v>
      </c>
      <c r="I861">
        <f>(G861-H861)/4</f>
        <v>26.237499999999997</v>
      </c>
      <c r="J861" t="s">
        <v>25</v>
      </c>
    </row>
    <row r="862" spans="1:10" x14ac:dyDescent="0.2">
      <c r="A862">
        <v>2</v>
      </c>
      <c r="B862">
        <v>3</v>
      </c>
      <c r="C862" t="s">
        <v>19</v>
      </c>
      <c r="D862" t="s">
        <v>9</v>
      </c>
      <c r="E862" s="1">
        <v>43411</v>
      </c>
      <c r="F862"/>
      <c r="G862">
        <f>82.34+81.51</f>
        <v>163.85000000000002</v>
      </c>
      <c r="H862">
        <v>79.569999999999993</v>
      </c>
      <c r="I862">
        <f>(G862-H862)/5</f>
        <v>16.856000000000005</v>
      </c>
      <c r="J862" t="s">
        <v>25</v>
      </c>
    </row>
    <row r="863" spans="1:10" x14ac:dyDescent="0.2">
      <c r="A863">
        <v>2</v>
      </c>
      <c r="B863">
        <v>4</v>
      </c>
      <c r="C863" t="s">
        <v>19</v>
      </c>
      <c r="D863" t="s">
        <v>9</v>
      </c>
      <c r="E863" s="1">
        <v>43411</v>
      </c>
      <c r="F863"/>
      <c r="G863">
        <f>89.18+63.56</f>
        <v>152.74</v>
      </c>
      <c r="H863">
        <v>75.099999999999994</v>
      </c>
      <c r="I863">
        <f>(G863-H863)/5</f>
        <v>15.528000000000002</v>
      </c>
      <c r="J863" t="s">
        <v>25</v>
      </c>
    </row>
    <row r="864" spans="1:10" x14ac:dyDescent="0.2">
      <c r="A864">
        <v>2</v>
      </c>
      <c r="B864">
        <v>1</v>
      </c>
      <c r="C864" t="s">
        <v>19</v>
      </c>
      <c r="D864" t="s">
        <v>8</v>
      </c>
      <c r="E864" s="1">
        <v>43411</v>
      </c>
      <c r="F864"/>
      <c r="G864">
        <f>71.77+82.47</f>
        <v>154.24</v>
      </c>
      <c r="H864">
        <f>85.33+18.49</f>
        <v>103.82</v>
      </c>
      <c r="I864">
        <f>(G864-H864)/5</f>
        <v>10.084000000000003</v>
      </c>
      <c r="J864" t="s">
        <v>25</v>
      </c>
    </row>
    <row r="865" spans="1:10" x14ac:dyDescent="0.2">
      <c r="A865">
        <v>3</v>
      </c>
      <c r="B865">
        <v>1</v>
      </c>
      <c r="C865" t="s">
        <v>19</v>
      </c>
      <c r="D865" t="s">
        <v>9</v>
      </c>
      <c r="E865" s="1">
        <v>43411</v>
      </c>
      <c r="F865"/>
      <c r="G865">
        <f>91.58+53.35</f>
        <v>144.93</v>
      </c>
      <c r="H865">
        <v>61.29</v>
      </c>
      <c r="I865">
        <f>(G865-H865)/4</f>
        <v>20.910000000000004</v>
      </c>
      <c r="J865" t="s">
        <v>25</v>
      </c>
    </row>
    <row r="866" spans="1:10" x14ac:dyDescent="0.2">
      <c r="A866">
        <v>3</v>
      </c>
      <c r="B866">
        <v>3</v>
      </c>
      <c r="C866" t="s">
        <v>19</v>
      </c>
      <c r="D866" t="s">
        <v>9</v>
      </c>
      <c r="E866" s="1">
        <v>43411</v>
      </c>
      <c r="F866"/>
      <c r="G866">
        <f>86.96+55.02</f>
        <v>141.97999999999999</v>
      </c>
      <c r="H866">
        <v>59.44</v>
      </c>
      <c r="I866">
        <f>(G866-H866)/5</f>
        <v>16.507999999999999</v>
      </c>
      <c r="J866" t="s">
        <v>25</v>
      </c>
    </row>
    <row r="867" spans="1:10" x14ac:dyDescent="0.2">
      <c r="A867">
        <v>3</v>
      </c>
      <c r="B867">
        <v>4</v>
      </c>
      <c r="C867" t="s">
        <v>19</v>
      </c>
      <c r="D867" t="s">
        <v>9</v>
      </c>
      <c r="E867" s="1">
        <v>43411</v>
      </c>
      <c r="F867"/>
      <c r="G867">
        <f>79.12+41.35+80.24</f>
        <v>200.70999999999998</v>
      </c>
      <c r="H867">
        <f>75.55+40.38</f>
        <v>115.93</v>
      </c>
      <c r="I867">
        <f>(G867-H867)/5</f>
        <v>16.955999999999996</v>
      </c>
      <c r="J867" t="s">
        <v>25</v>
      </c>
    </row>
    <row r="868" spans="1:10" x14ac:dyDescent="0.2">
      <c r="A868">
        <v>3</v>
      </c>
      <c r="B868">
        <v>1</v>
      </c>
      <c r="C868" t="s">
        <v>19</v>
      </c>
      <c r="D868" t="s">
        <v>8</v>
      </c>
      <c r="E868" s="1">
        <v>43411</v>
      </c>
      <c r="F868"/>
      <c r="G868">
        <f>92.87+65.22</f>
        <v>158.09</v>
      </c>
      <c r="H868">
        <v>38.619999999999997</v>
      </c>
      <c r="I868">
        <f>(G868-H868)/5</f>
        <v>23.893999999999998</v>
      </c>
      <c r="J868" t="s">
        <v>25</v>
      </c>
    </row>
    <row r="869" spans="1:10" x14ac:dyDescent="0.2">
      <c r="A869">
        <v>1</v>
      </c>
      <c r="B869">
        <v>1</v>
      </c>
      <c r="C869" t="s">
        <v>7</v>
      </c>
      <c r="D869" t="s">
        <v>9</v>
      </c>
      <c r="E869" s="1">
        <v>43411</v>
      </c>
      <c r="F869"/>
      <c r="G869" s="2">
        <v>91.33</v>
      </c>
      <c r="H869" s="2">
        <v>73.44</v>
      </c>
      <c r="I869">
        <f>G869-H869</f>
        <v>17.89</v>
      </c>
      <c r="J869" t="s">
        <v>28</v>
      </c>
    </row>
    <row r="870" spans="1:10" x14ac:dyDescent="0.2">
      <c r="A870">
        <v>1</v>
      </c>
      <c r="B870">
        <v>2</v>
      </c>
      <c r="C870" t="s">
        <v>7</v>
      </c>
      <c r="D870" t="s">
        <v>9</v>
      </c>
      <c r="E870" s="1">
        <v>43411</v>
      </c>
      <c r="F870"/>
      <c r="G870" s="2">
        <v>92.9</v>
      </c>
      <c r="H870" s="2">
        <v>66.92</v>
      </c>
      <c r="I870">
        <f t="shared" ref="I870:I882" si="48">G870-H870</f>
        <v>25.980000000000004</v>
      </c>
      <c r="J870" t="s">
        <v>28</v>
      </c>
    </row>
    <row r="871" spans="1:10" x14ac:dyDescent="0.2">
      <c r="A871">
        <v>1</v>
      </c>
      <c r="B871">
        <v>3</v>
      </c>
      <c r="C871" t="s">
        <v>7</v>
      </c>
      <c r="D871" t="s">
        <v>9</v>
      </c>
      <c r="E871" s="1">
        <v>43411</v>
      </c>
      <c r="F871"/>
      <c r="G871" s="2">
        <v>90.93</v>
      </c>
      <c r="H871" s="2">
        <v>66.22</v>
      </c>
      <c r="I871">
        <f t="shared" si="48"/>
        <v>24.710000000000008</v>
      </c>
      <c r="J871" t="s">
        <v>28</v>
      </c>
    </row>
    <row r="872" spans="1:10" x14ac:dyDescent="0.2">
      <c r="A872">
        <v>1</v>
      </c>
      <c r="B872">
        <v>4</v>
      </c>
      <c r="C872" t="s">
        <v>7</v>
      </c>
      <c r="D872" t="s">
        <v>9</v>
      </c>
      <c r="E872" s="1">
        <v>43411</v>
      </c>
      <c r="F872"/>
      <c r="G872" s="2">
        <v>93.7</v>
      </c>
      <c r="H872" s="2">
        <v>66.78</v>
      </c>
      <c r="I872">
        <f t="shared" si="48"/>
        <v>26.92</v>
      </c>
      <c r="J872" t="s">
        <v>28</v>
      </c>
    </row>
    <row r="873" spans="1:10" x14ac:dyDescent="0.2">
      <c r="A873">
        <v>1</v>
      </c>
      <c r="B873">
        <v>5</v>
      </c>
      <c r="C873" t="s">
        <v>7</v>
      </c>
      <c r="D873" t="s">
        <v>9</v>
      </c>
      <c r="E873" s="1">
        <v>43411</v>
      </c>
      <c r="F873"/>
      <c r="G873" s="2">
        <v>92.09</v>
      </c>
      <c r="H873" s="2">
        <v>69.63</v>
      </c>
      <c r="I873">
        <f t="shared" si="48"/>
        <v>22.460000000000008</v>
      </c>
      <c r="J873" t="s">
        <v>28</v>
      </c>
    </row>
    <row r="874" spans="1:10" x14ac:dyDescent="0.2">
      <c r="A874">
        <v>1</v>
      </c>
      <c r="B874">
        <v>6</v>
      </c>
      <c r="C874" t="s">
        <v>7</v>
      </c>
      <c r="D874" t="s">
        <v>9</v>
      </c>
      <c r="E874" s="1">
        <v>43411</v>
      </c>
      <c r="F874"/>
      <c r="G874" s="2">
        <v>96.12</v>
      </c>
      <c r="H874" s="2">
        <v>71.540000000000006</v>
      </c>
      <c r="I874">
        <f t="shared" si="48"/>
        <v>24.58</v>
      </c>
      <c r="J874" t="s">
        <v>28</v>
      </c>
    </row>
    <row r="875" spans="1:10" x14ac:dyDescent="0.2">
      <c r="A875">
        <v>1</v>
      </c>
      <c r="B875">
        <v>7</v>
      </c>
      <c r="C875" t="s">
        <v>7</v>
      </c>
      <c r="D875" t="s">
        <v>9</v>
      </c>
      <c r="E875" s="1">
        <v>43411</v>
      </c>
      <c r="F875"/>
      <c r="G875" s="2">
        <v>94.87</v>
      </c>
      <c r="H875" s="2">
        <v>72.23</v>
      </c>
      <c r="I875">
        <f t="shared" si="48"/>
        <v>22.64</v>
      </c>
      <c r="J875" t="s">
        <v>28</v>
      </c>
    </row>
    <row r="876" spans="1:10" x14ac:dyDescent="0.2">
      <c r="A876">
        <v>1</v>
      </c>
      <c r="B876">
        <v>1</v>
      </c>
      <c r="C876" t="s">
        <v>7</v>
      </c>
      <c r="D876" t="s">
        <v>8</v>
      </c>
      <c r="E876" s="1">
        <v>43411</v>
      </c>
      <c r="F876"/>
      <c r="G876" s="2">
        <v>93.73</v>
      </c>
      <c r="H876" s="2">
        <v>57.14</v>
      </c>
      <c r="I876">
        <f t="shared" si="48"/>
        <v>36.590000000000003</v>
      </c>
      <c r="J876" t="s">
        <v>28</v>
      </c>
    </row>
    <row r="877" spans="1:10" x14ac:dyDescent="0.2">
      <c r="A877">
        <v>1</v>
      </c>
      <c r="B877">
        <v>2</v>
      </c>
      <c r="C877" t="s">
        <v>7</v>
      </c>
      <c r="D877" t="s">
        <v>8</v>
      </c>
      <c r="E877" s="1">
        <v>43411</v>
      </c>
      <c r="F877"/>
      <c r="G877" s="2">
        <v>96.13</v>
      </c>
      <c r="H877" s="2">
        <v>67.64</v>
      </c>
      <c r="I877">
        <f t="shared" si="48"/>
        <v>28.489999999999995</v>
      </c>
      <c r="J877" t="s">
        <v>28</v>
      </c>
    </row>
    <row r="878" spans="1:10" x14ac:dyDescent="0.2">
      <c r="A878">
        <v>1</v>
      </c>
      <c r="B878">
        <v>3</v>
      </c>
      <c r="C878" t="s">
        <v>7</v>
      </c>
      <c r="D878" t="s">
        <v>8</v>
      </c>
      <c r="E878" s="1">
        <v>43411</v>
      </c>
      <c r="F878"/>
      <c r="G878" s="2">
        <v>91.49</v>
      </c>
      <c r="H878" s="2">
        <v>57.95</v>
      </c>
      <c r="I878">
        <f t="shared" si="48"/>
        <v>33.539999999999992</v>
      </c>
      <c r="J878" t="s">
        <v>28</v>
      </c>
    </row>
    <row r="879" spans="1:10" x14ac:dyDescent="0.2">
      <c r="A879">
        <v>1</v>
      </c>
      <c r="B879">
        <v>4</v>
      </c>
      <c r="C879" t="s">
        <v>7</v>
      </c>
      <c r="D879" t="s">
        <v>8</v>
      </c>
      <c r="E879" s="1">
        <v>43411</v>
      </c>
      <c r="F879"/>
      <c r="G879" s="2">
        <v>94.49</v>
      </c>
      <c r="H879" s="2">
        <v>60.43</v>
      </c>
      <c r="I879">
        <f t="shared" si="48"/>
        <v>34.059999999999995</v>
      </c>
      <c r="J879" t="s">
        <v>28</v>
      </c>
    </row>
    <row r="880" spans="1:10" x14ac:dyDescent="0.2">
      <c r="A880">
        <v>1</v>
      </c>
      <c r="B880">
        <v>5</v>
      </c>
      <c r="C880" t="s">
        <v>7</v>
      </c>
      <c r="D880" t="s">
        <v>8</v>
      </c>
      <c r="E880" s="1">
        <v>43411</v>
      </c>
      <c r="F880"/>
      <c r="G880" s="2">
        <v>95.85</v>
      </c>
      <c r="H880" s="2">
        <v>65.95</v>
      </c>
      <c r="I880">
        <f t="shared" si="48"/>
        <v>29.899999999999991</v>
      </c>
      <c r="J880" t="s">
        <v>28</v>
      </c>
    </row>
    <row r="881" spans="1:10" x14ac:dyDescent="0.2">
      <c r="A881">
        <v>1</v>
      </c>
      <c r="B881">
        <v>6</v>
      </c>
      <c r="C881" t="s">
        <v>7</v>
      </c>
      <c r="D881" t="s">
        <v>8</v>
      </c>
      <c r="E881" s="1">
        <v>43411</v>
      </c>
      <c r="F881"/>
      <c r="G881" s="2">
        <v>90.02</v>
      </c>
      <c r="H881" s="2">
        <v>57.13</v>
      </c>
      <c r="I881">
        <f t="shared" si="48"/>
        <v>32.889999999999993</v>
      </c>
      <c r="J881" t="s">
        <v>28</v>
      </c>
    </row>
    <row r="882" spans="1:10" x14ac:dyDescent="0.2">
      <c r="A882">
        <v>1</v>
      </c>
      <c r="B882">
        <v>7</v>
      </c>
      <c r="C882" t="s">
        <v>7</v>
      </c>
      <c r="D882" t="s">
        <v>8</v>
      </c>
      <c r="E882" s="1">
        <v>43411</v>
      </c>
      <c r="F882"/>
      <c r="G882" s="2">
        <v>95.4</v>
      </c>
      <c r="H882" s="2">
        <v>61.5</v>
      </c>
      <c r="I882">
        <f t="shared" si="48"/>
        <v>33.900000000000006</v>
      </c>
      <c r="J882" t="s">
        <v>28</v>
      </c>
    </row>
    <row r="883" spans="1:10" customFormat="1" x14ac:dyDescent="0.2">
      <c r="A883">
        <v>2</v>
      </c>
      <c r="B883">
        <v>1</v>
      </c>
      <c r="C883" t="s">
        <v>6</v>
      </c>
      <c r="D883" t="s">
        <v>9</v>
      </c>
      <c r="E883" s="1">
        <v>43413</v>
      </c>
      <c r="F883" s="1"/>
      <c r="G883" s="2">
        <v>241.42</v>
      </c>
      <c r="H883" s="2">
        <v>162.83000000000001</v>
      </c>
      <c r="I883">
        <f>(G883-H883)/4</f>
        <v>19.647499999999994</v>
      </c>
      <c r="J883" t="s">
        <v>25</v>
      </c>
    </row>
    <row r="884" spans="1:10" customFormat="1" x14ac:dyDescent="0.2">
      <c r="A884">
        <v>2</v>
      </c>
      <c r="B884">
        <v>3</v>
      </c>
      <c r="C884" t="s">
        <v>6</v>
      </c>
      <c r="D884" t="s">
        <v>9</v>
      </c>
      <c r="E884" s="1">
        <v>43413</v>
      </c>
      <c r="F884" s="1"/>
      <c r="G884" s="2">
        <v>246.94</v>
      </c>
      <c r="H884" s="2">
        <v>165.37</v>
      </c>
      <c r="I884">
        <f t="shared" ref="I884:I886" si="49">(G884-H884)/5</f>
        <v>16.314</v>
      </c>
      <c r="J884" t="s">
        <v>25</v>
      </c>
    </row>
    <row r="885" spans="1:10" customFormat="1" x14ac:dyDescent="0.2">
      <c r="A885">
        <v>2</v>
      </c>
      <c r="B885">
        <v>4</v>
      </c>
      <c r="C885" t="s">
        <v>6</v>
      </c>
      <c r="D885" t="s">
        <v>9</v>
      </c>
      <c r="E885" s="1">
        <v>43413</v>
      </c>
      <c r="F885" s="1"/>
      <c r="G885" s="2">
        <v>234.09</v>
      </c>
      <c r="H885" s="2">
        <v>159.46</v>
      </c>
      <c r="I885">
        <f t="shared" si="49"/>
        <v>14.925999999999998</v>
      </c>
      <c r="J885" t="s">
        <v>25</v>
      </c>
    </row>
    <row r="886" spans="1:10" customFormat="1" x14ac:dyDescent="0.2">
      <c r="A886">
        <v>2</v>
      </c>
      <c r="B886">
        <v>1</v>
      </c>
      <c r="C886" t="s">
        <v>6</v>
      </c>
      <c r="D886" t="s">
        <v>8</v>
      </c>
      <c r="E886" s="1">
        <v>43413</v>
      </c>
      <c r="F886" s="1"/>
      <c r="G886" s="2">
        <v>239.74</v>
      </c>
      <c r="H886" s="2">
        <v>154.81</v>
      </c>
      <c r="I886">
        <f t="shared" si="49"/>
        <v>16.986000000000001</v>
      </c>
      <c r="J886" t="s">
        <v>25</v>
      </c>
    </row>
    <row r="887" spans="1:10" customFormat="1" x14ac:dyDescent="0.2">
      <c r="A887">
        <v>2</v>
      </c>
      <c r="B887">
        <v>3</v>
      </c>
      <c r="C887" t="s">
        <v>6</v>
      </c>
      <c r="D887" t="s">
        <v>8</v>
      </c>
      <c r="E887" s="1">
        <v>43413</v>
      </c>
      <c r="F887" s="1"/>
      <c r="G887" s="2">
        <v>254.88</v>
      </c>
      <c r="H887" s="2">
        <v>177.6</v>
      </c>
      <c r="I887">
        <f>(G887-H887)/4</f>
        <v>19.32</v>
      </c>
      <c r="J887" t="s">
        <v>25</v>
      </c>
    </row>
    <row r="888" spans="1:10" customFormat="1" x14ac:dyDescent="0.2">
      <c r="A888">
        <v>3</v>
      </c>
      <c r="B888">
        <v>1</v>
      </c>
      <c r="C888" t="s">
        <v>6</v>
      </c>
      <c r="D888" t="s">
        <v>9</v>
      </c>
      <c r="E888" s="1">
        <v>43413</v>
      </c>
      <c r="F888" s="1"/>
      <c r="G888" s="2">
        <v>277.8</v>
      </c>
      <c r="H888" s="2">
        <v>213.3</v>
      </c>
      <c r="I888">
        <f>(G888-H888)/4</f>
        <v>16.125</v>
      </c>
      <c r="J888" t="s">
        <v>25</v>
      </c>
    </row>
    <row r="889" spans="1:10" customFormat="1" x14ac:dyDescent="0.2">
      <c r="A889">
        <v>3</v>
      </c>
      <c r="B889">
        <v>3</v>
      </c>
      <c r="C889" t="s">
        <v>6</v>
      </c>
      <c r="D889" t="s">
        <v>9</v>
      </c>
      <c r="E889" s="1">
        <v>43413</v>
      </c>
      <c r="F889" s="1"/>
      <c r="G889" s="2">
        <v>236.89</v>
      </c>
      <c r="H889" s="2">
        <v>191.92</v>
      </c>
      <c r="I889">
        <f t="shared" ref="I889:I891" si="50">(G889-H889)/5</f>
        <v>8.9939999999999998</v>
      </c>
      <c r="J889" t="s">
        <v>25</v>
      </c>
    </row>
    <row r="890" spans="1:10" customFormat="1" x14ac:dyDescent="0.2">
      <c r="A890">
        <v>3</v>
      </c>
      <c r="B890">
        <v>4</v>
      </c>
      <c r="C890" t="s">
        <v>6</v>
      </c>
      <c r="D890" t="s">
        <v>9</v>
      </c>
      <c r="E890" s="1">
        <v>43413</v>
      </c>
      <c r="F890" s="1"/>
      <c r="G890" s="2">
        <v>248</v>
      </c>
      <c r="H890" s="2">
        <v>165.65</v>
      </c>
      <c r="I890">
        <f t="shared" si="50"/>
        <v>16.47</v>
      </c>
      <c r="J890" t="s">
        <v>25</v>
      </c>
    </row>
    <row r="891" spans="1:10" customFormat="1" x14ac:dyDescent="0.2">
      <c r="A891">
        <v>3</v>
      </c>
      <c r="B891">
        <v>1</v>
      </c>
      <c r="C891" t="s">
        <v>6</v>
      </c>
      <c r="D891" t="s">
        <v>8</v>
      </c>
      <c r="E891" s="1">
        <v>43413</v>
      </c>
      <c r="F891" s="1"/>
      <c r="G891" s="2">
        <v>234.55</v>
      </c>
      <c r="H891" s="2">
        <v>142.15</v>
      </c>
      <c r="I891">
        <f t="shared" si="50"/>
        <v>18.48</v>
      </c>
      <c r="J891" t="s">
        <v>25</v>
      </c>
    </row>
    <row r="892" spans="1:10" customFormat="1" x14ac:dyDescent="0.2">
      <c r="A892">
        <v>3</v>
      </c>
      <c r="B892">
        <v>3</v>
      </c>
      <c r="C892" t="s">
        <v>6</v>
      </c>
      <c r="D892" t="s">
        <v>8</v>
      </c>
      <c r="E892" s="1">
        <v>43413</v>
      </c>
      <c r="F892" s="1"/>
      <c r="G892" s="2">
        <v>243.55</v>
      </c>
      <c r="H892" s="2">
        <v>157.94999999999999</v>
      </c>
      <c r="I892">
        <f>(G892-H892)/4</f>
        <v>21.400000000000006</v>
      </c>
      <c r="J892" t="s">
        <v>25</v>
      </c>
    </row>
    <row r="893" spans="1:10" customFormat="1" x14ac:dyDescent="0.2">
      <c r="A893">
        <v>1</v>
      </c>
      <c r="B893">
        <v>1</v>
      </c>
      <c r="C893" t="s">
        <v>6</v>
      </c>
      <c r="D893" t="s">
        <v>9</v>
      </c>
      <c r="E893" s="1">
        <v>43413</v>
      </c>
      <c r="G893" s="2">
        <v>116.79</v>
      </c>
      <c r="H893" s="2">
        <v>98.91</v>
      </c>
      <c r="I893">
        <f>G893-H893</f>
        <v>17.88000000000001</v>
      </c>
      <c r="J893" t="s">
        <v>28</v>
      </c>
    </row>
    <row r="894" spans="1:10" customFormat="1" x14ac:dyDescent="0.2">
      <c r="A894">
        <v>1</v>
      </c>
      <c r="B894">
        <v>2</v>
      </c>
      <c r="C894" t="s">
        <v>6</v>
      </c>
      <c r="D894" t="s">
        <v>9</v>
      </c>
      <c r="E894" s="1">
        <v>43413</v>
      </c>
      <c r="G894" s="2">
        <v>116.65</v>
      </c>
      <c r="H894" s="2">
        <v>100.17</v>
      </c>
      <c r="I894">
        <f t="shared" ref="I894:I907" si="51">G894-H894</f>
        <v>16.480000000000004</v>
      </c>
      <c r="J894" t="s">
        <v>28</v>
      </c>
    </row>
    <row r="895" spans="1:10" customFormat="1" x14ac:dyDescent="0.2">
      <c r="A895">
        <v>1</v>
      </c>
      <c r="B895">
        <v>3</v>
      </c>
      <c r="C895" t="s">
        <v>6</v>
      </c>
      <c r="D895" t="s">
        <v>9</v>
      </c>
      <c r="E895" s="1">
        <v>43413</v>
      </c>
      <c r="G895" s="2">
        <v>116.47</v>
      </c>
      <c r="H895" s="2">
        <v>98.54</v>
      </c>
      <c r="I895">
        <f t="shared" si="51"/>
        <v>17.929999999999993</v>
      </c>
      <c r="J895" t="s">
        <v>28</v>
      </c>
    </row>
    <row r="896" spans="1:10" customFormat="1" x14ac:dyDescent="0.2">
      <c r="A896">
        <v>1</v>
      </c>
      <c r="B896">
        <v>4</v>
      </c>
      <c r="C896" t="s">
        <v>6</v>
      </c>
      <c r="D896" t="s">
        <v>9</v>
      </c>
      <c r="E896" s="1">
        <v>43413</v>
      </c>
      <c r="G896" s="2">
        <v>118.23</v>
      </c>
      <c r="H896" s="2">
        <v>100.12</v>
      </c>
      <c r="I896">
        <f t="shared" si="51"/>
        <v>18.11</v>
      </c>
      <c r="J896" t="s">
        <v>28</v>
      </c>
    </row>
    <row r="897" spans="1:10" customFormat="1" x14ac:dyDescent="0.2">
      <c r="A897">
        <v>1</v>
      </c>
      <c r="B897">
        <v>5</v>
      </c>
      <c r="C897" t="s">
        <v>6</v>
      </c>
      <c r="D897" t="s">
        <v>9</v>
      </c>
      <c r="E897" s="1">
        <v>43413</v>
      </c>
      <c r="G897" s="2">
        <v>119.63</v>
      </c>
      <c r="H897" s="2">
        <v>99</v>
      </c>
      <c r="I897">
        <f t="shared" si="51"/>
        <v>20.629999999999995</v>
      </c>
      <c r="J897" t="s">
        <v>28</v>
      </c>
    </row>
    <row r="898" spans="1:10" customFormat="1" x14ac:dyDescent="0.2">
      <c r="A898">
        <v>1</v>
      </c>
      <c r="B898">
        <v>6</v>
      </c>
      <c r="C898" t="s">
        <v>6</v>
      </c>
      <c r="D898" t="s">
        <v>9</v>
      </c>
      <c r="E898" s="1">
        <v>43413</v>
      </c>
      <c r="G898" s="2">
        <v>119.42</v>
      </c>
      <c r="H898" s="2">
        <v>98.9</v>
      </c>
      <c r="I898">
        <f t="shared" si="51"/>
        <v>20.519999999999996</v>
      </c>
      <c r="J898" t="s">
        <v>28</v>
      </c>
    </row>
    <row r="899" spans="1:10" customFormat="1" x14ac:dyDescent="0.2">
      <c r="A899">
        <v>1</v>
      </c>
      <c r="B899">
        <v>7</v>
      </c>
      <c r="C899" t="s">
        <v>6</v>
      </c>
      <c r="D899" t="s">
        <v>9</v>
      </c>
      <c r="E899" s="1">
        <v>43413</v>
      </c>
      <c r="G899" s="2">
        <v>120.15</v>
      </c>
      <c r="H899" s="2">
        <v>94.8</v>
      </c>
      <c r="I899">
        <f t="shared" si="51"/>
        <v>25.350000000000009</v>
      </c>
      <c r="J899" t="s">
        <v>28</v>
      </c>
    </row>
    <row r="900" spans="1:10" customFormat="1" x14ac:dyDescent="0.2">
      <c r="A900">
        <v>1</v>
      </c>
      <c r="B900">
        <v>8</v>
      </c>
      <c r="C900" t="s">
        <v>6</v>
      </c>
      <c r="D900" t="s">
        <v>9</v>
      </c>
      <c r="E900" s="1">
        <v>43413</v>
      </c>
      <c r="G900" s="2">
        <v>116.81</v>
      </c>
      <c r="H900" s="2">
        <v>94.68</v>
      </c>
      <c r="I900">
        <f t="shared" si="51"/>
        <v>22.129999999999995</v>
      </c>
      <c r="J900" t="s">
        <v>28</v>
      </c>
    </row>
    <row r="901" spans="1:10" customFormat="1" x14ac:dyDescent="0.2">
      <c r="A901">
        <v>1</v>
      </c>
      <c r="B901">
        <v>1</v>
      </c>
      <c r="C901" t="s">
        <v>6</v>
      </c>
      <c r="D901" t="s">
        <v>8</v>
      </c>
      <c r="E901" s="1">
        <v>43413</v>
      </c>
      <c r="G901" s="2">
        <v>114.27</v>
      </c>
      <c r="H901" s="2">
        <v>87.02</v>
      </c>
      <c r="I901">
        <f t="shared" si="51"/>
        <v>27.25</v>
      </c>
      <c r="J901" t="s">
        <v>28</v>
      </c>
    </row>
    <row r="902" spans="1:10" customFormat="1" x14ac:dyDescent="0.2">
      <c r="A902">
        <v>1</v>
      </c>
      <c r="B902">
        <v>2</v>
      </c>
      <c r="C902" t="s">
        <v>6</v>
      </c>
      <c r="D902" t="s">
        <v>8</v>
      </c>
      <c r="E902" s="1">
        <v>43413</v>
      </c>
      <c r="G902" s="2">
        <v>124.62</v>
      </c>
      <c r="H902" s="2">
        <v>99.01</v>
      </c>
      <c r="I902">
        <f t="shared" si="51"/>
        <v>25.61</v>
      </c>
      <c r="J902" t="s">
        <v>28</v>
      </c>
    </row>
    <row r="903" spans="1:10" customFormat="1" x14ac:dyDescent="0.2">
      <c r="A903">
        <v>1</v>
      </c>
      <c r="B903">
        <v>3</v>
      </c>
      <c r="C903" t="s">
        <v>6</v>
      </c>
      <c r="D903" t="s">
        <v>8</v>
      </c>
      <c r="E903" s="1">
        <v>43413</v>
      </c>
      <c r="G903" s="2">
        <v>124.83</v>
      </c>
      <c r="H903" s="2">
        <v>98.4</v>
      </c>
      <c r="I903">
        <f t="shared" si="51"/>
        <v>26.429999999999993</v>
      </c>
      <c r="J903" t="s">
        <v>28</v>
      </c>
    </row>
    <row r="904" spans="1:10" customFormat="1" x14ac:dyDescent="0.2">
      <c r="A904">
        <v>1</v>
      </c>
      <c r="B904">
        <v>4</v>
      </c>
      <c r="C904" t="s">
        <v>6</v>
      </c>
      <c r="D904" t="s">
        <v>8</v>
      </c>
      <c r="E904" s="1">
        <v>43413</v>
      </c>
      <c r="G904" s="2">
        <v>128.63</v>
      </c>
      <c r="H904" s="2">
        <v>106.06</v>
      </c>
      <c r="I904">
        <f t="shared" si="51"/>
        <v>22.569999999999993</v>
      </c>
      <c r="J904" t="s">
        <v>28</v>
      </c>
    </row>
    <row r="905" spans="1:10" customFormat="1" x14ac:dyDescent="0.2">
      <c r="A905">
        <v>1</v>
      </c>
      <c r="B905">
        <v>5</v>
      </c>
      <c r="C905" t="s">
        <v>6</v>
      </c>
      <c r="D905" t="s">
        <v>8</v>
      </c>
      <c r="E905" s="1">
        <v>43413</v>
      </c>
      <c r="G905" s="2">
        <v>126.83</v>
      </c>
      <c r="H905" s="2">
        <v>98.71</v>
      </c>
      <c r="I905">
        <f t="shared" si="51"/>
        <v>28.120000000000005</v>
      </c>
      <c r="J905" t="s">
        <v>28</v>
      </c>
    </row>
    <row r="906" spans="1:10" customFormat="1" x14ac:dyDescent="0.2">
      <c r="A906">
        <v>1</v>
      </c>
      <c r="B906">
        <v>6</v>
      </c>
      <c r="C906" t="s">
        <v>6</v>
      </c>
      <c r="D906" t="s">
        <v>8</v>
      </c>
      <c r="E906" s="1">
        <v>43413</v>
      </c>
      <c r="G906" s="2">
        <v>118.51</v>
      </c>
      <c r="H906" s="2">
        <v>94.41</v>
      </c>
      <c r="I906">
        <f t="shared" si="51"/>
        <v>24.100000000000009</v>
      </c>
      <c r="J906" t="s">
        <v>28</v>
      </c>
    </row>
    <row r="907" spans="1:10" customFormat="1" x14ac:dyDescent="0.2">
      <c r="A907">
        <v>1</v>
      </c>
      <c r="B907">
        <v>7</v>
      </c>
      <c r="C907" t="s">
        <v>6</v>
      </c>
      <c r="D907" t="s">
        <v>8</v>
      </c>
      <c r="E907" s="1">
        <v>43413</v>
      </c>
      <c r="G907" s="2">
        <v>125.99</v>
      </c>
      <c r="H907" s="2">
        <v>100.88</v>
      </c>
      <c r="I907">
        <f t="shared" si="51"/>
        <v>25.11</v>
      </c>
      <c r="J907" t="s">
        <v>28</v>
      </c>
    </row>
    <row r="908" spans="1:10" customFormat="1" x14ac:dyDescent="0.2">
      <c r="A908">
        <v>2</v>
      </c>
      <c r="B908">
        <v>1</v>
      </c>
      <c r="C908" t="s">
        <v>6</v>
      </c>
      <c r="D908" t="s">
        <v>9</v>
      </c>
      <c r="E908" s="1">
        <v>43420</v>
      </c>
      <c r="F908" s="1"/>
      <c r="G908" s="2">
        <v>242.82</v>
      </c>
      <c r="I908">
        <f>(G908-H908)/4</f>
        <v>60.704999999999998</v>
      </c>
      <c r="J908" t="s">
        <v>25</v>
      </c>
    </row>
    <row r="909" spans="1:10" customFormat="1" x14ac:dyDescent="0.2">
      <c r="A909">
        <v>2</v>
      </c>
      <c r="B909">
        <v>3</v>
      </c>
      <c r="C909" t="s">
        <v>6</v>
      </c>
      <c r="D909" t="s">
        <v>9</v>
      </c>
      <c r="E909" s="1">
        <v>43420</v>
      </c>
      <c r="F909" s="1"/>
      <c r="G909" s="2">
        <v>239.18</v>
      </c>
      <c r="I909">
        <f t="shared" ref="I909:I911" si="52">(G909-H909)/5</f>
        <v>47.835999999999999</v>
      </c>
      <c r="J909" t="s">
        <v>25</v>
      </c>
    </row>
    <row r="910" spans="1:10" customFormat="1" x14ac:dyDescent="0.2">
      <c r="A910">
        <v>2</v>
      </c>
      <c r="B910">
        <v>4</v>
      </c>
      <c r="C910" t="s">
        <v>6</v>
      </c>
      <c r="D910" t="s">
        <v>9</v>
      </c>
      <c r="E910" s="1">
        <v>43420</v>
      </c>
      <c r="F910" s="1"/>
      <c r="G910" s="2">
        <v>239.61</v>
      </c>
      <c r="I910">
        <f t="shared" si="52"/>
        <v>47.922000000000004</v>
      </c>
      <c r="J910" t="s">
        <v>25</v>
      </c>
    </row>
    <row r="911" spans="1:10" customFormat="1" x14ac:dyDescent="0.2">
      <c r="A911">
        <v>2</v>
      </c>
      <c r="B911">
        <v>1</v>
      </c>
      <c r="C911" t="s">
        <v>6</v>
      </c>
      <c r="D911" t="s">
        <v>8</v>
      </c>
      <c r="E911" s="1">
        <v>43420</v>
      </c>
      <c r="F911" s="1"/>
      <c r="G911" s="2">
        <v>251.24</v>
      </c>
      <c r="I911">
        <f t="shared" si="52"/>
        <v>50.248000000000005</v>
      </c>
      <c r="J911" t="s">
        <v>25</v>
      </c>
    </row>
    <row r="912" spans="1:10" customFormat="1" x14ac:dyDescent="0.2">
      <c r="A912">
        <v>2</v>
      </c>
      <c r="B912">
        <v>3</v>
      </c>
      <c r="C912" t="s">
        <v>6</v>
      </c>
      <c r="D912" t="s">
        <v>8</v>
      </c>
      <c r="E912" s="1">
        <v>43420</v>
      </c>
      <c r="F912" s="1"/>
      <c r="G912" s="2">
        <v>247.28</v>
      </c>
      <c r="I912">
        <f>(G912-H912)/4</f>
        <v>61.82</v>
      </c>
      <c r="J912" t="s">
        <v>25</v>
      </c>
    </row>
    <row r="913" spans="1:10" customFormat="1" x14ac:dyDescent="0.2">
      <c r="A913">
        <v>3</v>
      </c>
      <c r="B913">
        <v>1</v>
      </c>
      <c r="C913" t="s">
        <v>6</v>
      </c>
      <c r="D913" t="s">
        <v>9</v>
      </c>
      <c r="E913" s="1">
        <v>43420</v>
      </c>
      <c r="F913" s="1"/>
      <c r="G913" s="2">
        <v>224.8</v>
      </c>
      <c r="I913">
        <f>(G913-H913)/4</f>
        <v>56.2</v>
      </c>
      <c r="J913" t="s">
        <v>25</v>
      </c>
    </row>
    <row r="914" spans="1:10" customFormat="1" x14ac:dyDescent="0.2">
      <c r="A914">
        <v>3</v>
      </c>
      <c r="B914">
        <v>3</v>
      </c>
      <c r="C914" t="s">
        <v>6</v>
      </c>
      <c r="D914" t="s">
        <v>9</v>
      </c>
      <c r="E914" s="1">
        <v>43420</v>
      </c>
      <c r="F914" s="1"/>
      <c r="G914" s="2">
        <v>247.52</v>
      </c>
      <c r="I914">
        <f t="shared" ref="I914:I916" si="53">(G914-H914)/5</f>
        <v>49.504000000000005</v>
      </c>
      <c r="J914" t="s">
        <v>25</v>
      </c>
    </row>
    <row r="915" spans="1:10" customFormat="1" x14ac:dyDescent="0.2">
      <c r="A915">
        <v>3</v>
      </c>
      <c r="B915">
        <v>4</v>
      </c>
      <c r="C915" t="s">
        <v>6</v>
      </c>
      <c r="D915" t="s">
        <v>9</v>
      </c>
      <c r="E915" s="1">
        <v>43420</v>
      </c>
      <c r="F915" s="1"/>
      <c r="G915" s="2">
        <v>263.08999999999997</v>
      </c>
      <c r="I915">
        <f t="shared" si="53"/>
        <v>52.617999999999995</v>
      </c>
      <c r="J915" t="s">
        <v>25</v>
      </c>
    </row>
    <row r="916" spans="1:10" customFormat="1" x14ac:dyDescent="0.2">
      <c r="A916">
        <v>3</v>
      </c>
      <c r="B916">
        <v>1</v>
      </c>
      <c r="C916" t="s">
        <v>6</v>
      </c>
      <c r="D916" t="s">
        <v>8</v>
      </c>
      <c r="E916" s="1">
        <v>43420</v>
      </c>
      <c r="F916" s="1"/>
      <c r="G916" s="2">
        <v>259.88</v>
      </c>
      <c r="I916">
        <f t="shared" si="53"/>
        <v>51.975999999999999</v>
      </c>
      <c r="J916" t="s">
        <v>25</v>
      </c>
    </row>
    <row r="917" spans="1:10" customFormat="1" x14ac:dyDescent="0.2">
      <c r="A917">
        <v>3</v>
      </c>
      <c r="B917">
        <v>3</v>
      </c>
      <c r="C917" t="s">
        <v>6</v>
      </c>
      <c r="D917" t="s">
        <v>8</v>
      </c>
      <c r="E917" s="1">
        <v>43420</v>
      </c>
      <c r="F917" s="1"/>
      <c r="G917" s="2">
        <v>231.05</v>
      </c>
      <c r="I917">
        <f>(G917-H917)/4</f>
        <v>57.762500000000003</v>
      </c>
      <c r="J917" t="s">
        <v>25</v>
      </c>
    </row>
    <row r="918" spans="1:10" customFormat="1" x14ac:dyDescent="0.2">
      <c r="A918">
        <v>1</v>
      </c>
      <c r="B918">
        <v>1</v>
      </c>
      <c r="C918" t="s">
        <v>6</v>
      </c>
      <c r="D918" t="s">
        <v>9</v>
      </c>
      <c r="E918" s="1">
        <v>43420</v>
      </c>
      <c r="G918" s="2">
        <v>104.25</v>
      </c>
      <c r="H918" s="2"/>
      <c r="I918">
        <f>G918-H918</f>
        <v>104.25</v>
      </c>
      <c r="J918" t="s">
        <v>28</v>
      </c>
    </row>
    <row r="919" spans="1:10" customFormat="1" x14ac:dyDescent="0.2">
      <c r="A919">
        <v>1</v>
      </c>
      <c r="B919">
        <v>2</v>
      </c>
      <c r="C919" t="s">
        <v>6</v>
      </c>
      <c r="D919" t="s">
        <v>9</v>
      </c>
      <c r="E919" s="1">
        <v>43420</v>
      </c>
      <c r="G919" s="2">
        <v>112.72</v>
      </c>
      <c r="H919" s="2"/>
      <c r="I919">
        <f t="shared" ref="I919:I932" si="54">G919-H919</f>
        <v>112.72</v>
      </c>
      <c r="J919" t="s">
        <v>28</v>
      </c>
    </row>
    <row r="920" spans="1:10" customFormat="1" x14ac:dyDescent="0.2">
      <c r="A920">
        <v>1</v>
      </c>
      <c r="B920">
        <v>3</v>
      </c>
      <c r="C920" t="s">
        <v>6</v>
      </c>
      <c r="D920" t="s">
        <v>9</v>
      </c>
      <c r="E920" s="1">
        <v>43420</v>
      </c>
      <c r="G920" s="2">
        <v>114.25</v>
      </c>
      <c r="H920" s="2"/>
      <c r="I920">
        <f t="shared" si="54"/>
        <v>114.25</v>
      </c>
      <c r="J920" t="s">
        <v>28</v>
      </c>
    </row>
    <row r="921" spans="1:10" customFormat="1" x14ac:dyDescent="0.2">
      <c r="A921">
        <v>1</v>
      </c>
      <c r="B921">
        <v>4</v>
      </c>
      <c r="C921" t="s">
        <v>6</v>
      </c>
      <c r="D921" t="s">
        <v>9</v>
      </c>
      <c r="E921" s="1">
        <v>43420</v>
      </c>
      <c r="G921" s="2">
        <v>112.91</v>
      </c>
      <c r="H921" s="2"/>
      <c r="I921">
        <f t="shared" si="54"/>
        <v>112.91</v>
      </c>
      <c r="J921" t="s">
        <v>28</v>
      </c>
    </row>
    <row r="922" spans="1:10" customFormat="1" x14ac:dyDescent="0.2">
      <c r="A922">
        <v>1</v>
      </c>
      <c r="B922">
        <v>5</v>
      </c>
      <c r="C922" t="s">
        <v>6</v>
      </c>
      <c r="D922" t="s">
        <v>9</v>
      </c>
      <c r="E922" s="1">
        <v>43420</v>
      </c>
      <c r="G922" s="2">
        <v>107.19</v>
      </c>
      <c r="H922" s="2"/>
      <c r="I922">
        <f t="shared" si="54"/>
        <v>107.19</v>
      </c>
      <c r="J922" t="s">
        <v>28</v>
      </c>
    </row>
    <row r="923" spans="1:10" customFormat="1" x14ac:dyDescent="0.2">
      <c r="A923">
        <v>1</v>
      </c>
      <c r="B923">
        <v>6</v>
      </c>
      <c r="C923" t="s">
        <v>6</v>
      </c>
      <c r="D923" t="s">
        <v>9</v>
      </c>
      <c r="E923" s="1">
        <v>43420</v>
      </c>
      <c r="G923" s="2">
        <v>124.98</v>
      </c>
      <c r="H923" s="2"/>
      <c r="I923">
        <f t="shared" si="54"/>
        <v>124.98</v>
      </c>
      <c r="J923" t="s">
        <v>28</v>
      </c>
    </row>
    <row r="924" spans="1:10" customFormat="1" x14ac:dyDescent="0.2">
      <c r="A924">
        <v>1</v>
      </c>
      <c r="B924">
        <v>7</v>
      </c>
      <c r="C924" t="s">
        <v>6</v>
      </c>
      <c r="D924" t="s">
        <v>9</v>
      </c>
      <c r="E924" s="1">
        <v>43420</v>
      </c>
      <c r="G924" s="2">
        <v>114.51</v>
      </c>
      <c r="H924" s="2"/>
      <c r="I924">
        <f t="shared" si="54"/>
        <v>114.51</v>
      </c>
      <c r="J924" t="s">
        <v>28</v>
      </c>
    </row>
    <row r="925" spans="1:10" customFormat="1" x14ac:dyDescent="0.2">
      <c r="A925">
        <v>1</v>
      </c>
      <c r="B925">
        <v>8</v>
      </c>
      <c r="C925" t="s">
        <v>6</v>
      </c>
      <c r="D925" t="s">
        <v>9</v>
      </c>
      <c r="E925" s="1">
        <v>43420</v>
      </c>
      <c r="G925" s="2">
        <v>111.74</v>
      </c>
      <c r="H925" s="2"/>
      <c r="I925">
        <f t="shared" si="54"/>
        <v>111.74</v>
      </c>
      <c r="J925" t="s">
        <v>28</v>
      </c>
    </row>
    <row r="926" spans="1:10" customFormat="1" x14ac:dyDescent="0.2">
      <c r="A926">
        <v>1</v>
      </c>
      <c r="B926">
        <v>1</v>
      </c>
      <c r="C926" t="s">
        <v>6</v>
      </c>
      <c r="D926" t="s">
        <v>8</v>
      </c>
      <c r="E926" s="1">
        <v>43420</v>
      </c>
      <c r="G926" s="2">
        <v>136.06</v>
      </c>
      <c r="H926" s="2"/>
      <c r="I926">
        <f t="shared" si="54"/>
        <v>136.06</v>
      </c>
      <c r="J926" t="s">
        <v>28</v>
      </c>
    </row>
    <row r="927" spans="1:10" customFormat="1" x14ac:dyDescent="0.2">
      <c r="A927">
        <v>1</v>
      </c>
      <c r="B927">
        <v>2</v>
      </c>
      <c r="C927" t="s">
        <v>6</v>
      </c>
      <c r="D927" t="s">
        <v>8</v>
      </c>
      <c r="E927" s="1">
        <v>43420</v>
      </c>
      <c r="G927" s="2">
        <v>137.74</v>
      </c>
      <c r="H927" s="2"/>
      <c r="I927">
        <f t="shared" si="54"/>
        <v>137.74</v>
      </c>
      <c r="J927" t="s">
        <v>28</v>
      </c>
    </row>
    <row r="928" spans="1:10" customFormat="1" x14ac:dyDescent="0.2">
      <c r="A928">
        <v>1</v>
      </c>
      <c r="B928">
        <v>3</v>
      </c>
      <c r="C928" t="s">
        <v>6</v>
      </c>
      <c r="D928" t="s">
        <v>8</v>
      </c>
      <c r="E928" s="1">
        <v>43420</v>
      </c>
      <c r="G928" s="2">
        <v>145.97</v>
      </c>
      <c r="H928" s="2"/>
      <c r="I928">
        <f t="shared" si="54"/>
        <v>145.97</v>
      </c>
      <c r="J928" t="s">
        <v>28</v>
      </c>
    </row>
    <row r="929" spans="1:10" customFormat="1" x14ac:dyDescent="0.2">
      <c r="A929">
        <v>1</v>
      </c>
      <c r="B929">
        <v>4</v>
      </c>
      <c r="C929" t="s">
        <v>6</v>
      </c>
      <c r="D929" t="s">
        <v>8</v>
      </c>
      <c r="E929" s="1">
        <v>43420</v>
      </c>
      <c r="G929" s="2">
        <v>132.9</v>
      </c>
      <c r="H929" s="2"/>
      <c r="I929">
        <f t="shared" si="54"/>
        <v>132.9</v>
      </c>
      <c r="J929" t="s">
        <v>28</v>
      </c>
    </row>
    <row r="930" spans="1:10" customFormat="1" x14ac:dyDescent="0.2">
      <c r="A930">
        <v>1</v>
      </c>
      <c r="B930">
        <v>5</v>
      </c>
      <c r="C930" t="s">
        <v>6</v>
      </c>
      <c r="D930" t="s">
        <v>8</v>
      </c>
      <c r="E930" s="1">
        <v>43420</v>
      </c>
      <c r="G930" s="2">
        <v>138.15</v>
      </c>
      <c r="H930" s="2"/>
      <c r="I930">
        <f t="shared" si="54"/>
        <v>138.15</v>
      </c>
      <c r="J930" t="s">
        <v>28</v>
      </c>
    </row>
    <row r="931" spans="1:10" customFormat="1" x14ac:dyDescent="0.2">
      <c r="A931">
        <v>1</v>
      </c>
      <c r="B931">
        <v>6</v>
      </c>
      <c r="C931" t="s">
        <v>6</v>
      </c>
      <c r="D931" t="s">
        <v>8</v>
      </c>
      <c r="E931" s="1">
        <v>43420</v>
      </c>
      <c r="G931" s="2">
        <v>135.19999999999999</v>
      </c>
      <c r="H931" s="2"/>
      <c r="I931">
        <f t="shared" si="54"/>
        <v>135.19999999999999</v>
      </c>
      <c r="J931" t="s">
        <v>28</v>
      </c>
    </row>
    <row r="932" spans="1:10" customFormat="1" x14ac:dyDescent="0.2">
      <c r="A932">
        <v>1</v>
      </c>
      <c r="B932">
        <v>7</v>
      </c>
      <c r="C932" t="s">
        <v>6</v>
      </c>
      <c r="D932" t="s">
        <v>8</v>
      </c>
      <c r="E932" s="1">
        <v>43420</v>
      </c>
      <c r="G932" s="2">
        <v>132.82</v>
      </c>
      <c r="H932" s="2"/>
      <c r="I932">
        <f t="shared" si="54"/>
        <v>132.82</v>
      </c>
      <c r="J932" t="s">
        <v>28</v>
      </c>
    </row>
    <row r="933" spans="1:10" customFormat="1" x14ac:dyDescent="0.2">
      <c r="A933">
        <v>2</v>
      </c>
      <c r="B933">
        <v>1</v>
      </c>
      <c r="C933" t="s">
        <v>19</v>
      </c>
      <c r="D933" t="s">
        <v>9</v>
      </c>
      <c r="E933" s="1">
        <v>43419</v>
      </c>
      <c r="G933">
        <v>169.92</v>
      </c>
      <c r="I933">
        <f>(G933-H933)/4</f>
        <v>42.48</v>
      </c>
      <c r="J933" t="s">
        <v>25</v>
      </c>
    </row>
    <row r="934" spans="1:10" customFormat="1" x14ac:dyDescent="0.2">
      <c r="A934">
        <v>2</v>
      </c>
      <c r="B934">
        <v>3</v>
      </c>
      <c r="C934" t="s">
        <v>19</v>
      </c>
      <c r="D934" t="s">
        <v>9</v>
      </c>
      <c r="E934" s="1">
        <v>43419</v>
      </c>
      <c r="G934">
        <v>162.57</v>
      </c>
      <c r="I934">
        <f>(G934-H934)/5</f>
        <v>32.513999999999996</v>
      </c>
      <c r="J934" t="s">
        <v>25</v>
      </c>
    </row>
    <row r="935" spans="1:10" customFormat="1" x14ac:dyDescent="0.2">
      <c r="A935">
        <v>2</v>
      </c>
      <c r="B935">
        <v>4</v>
      </c>
      <c r="C935" t="s">
        <v>19</v>
      </c>
      <c r="D935" t="s">
        <v>9</v>
      </c>
      <c r="E935" s="1">
        <v>43419</v>
      </c>
      <c r="G935">
        <v>173.28</v>
      </c>
      <c r="I935">
        <f>(G935-H935)/5</f>
        <v>34.655999999999999</v>
      </c>
      <c r="J935" t="s">
        <v>25</v>
      </c>
    </row>
    <row r="936" spans="1:10" customFormat="1" x14ac:dyDescent="0.2">
      <c r="A936">
        <v>2</v>
      </c>
      <c r="B936">
        <v>1</v>
      </c>
      <c r="C936" t="s">
        <v>19</v>
      </c>
      <c r="D936" t="s">
        <v>8</v>
      </c>
      <c r="E936" s="1">
        <v>43419</v>
      </c>
      <c r="G936">
        <v>174.26</v>
      </c>
      <c r="I936">
        <f>(G936-H936)/5</f>
        <v>34.851999999999997</v>
      </c>
      <c r="J936" t="s">
        <v>25</v>
      </c>
    </row>
    <row r="937" spans="1:10" customFormat="1" x14ac:dyDescent="0.2">
      <c r="A937">
        <v>3</v>
      </c>
      <c r="B937">
        <v>1</v>
      </c>
      <c r="C937" t="s">
        <v>19</v>
      </c>
      <c r="D937" t="s">
        <v>9</v>
      </c>
      <c r="E937" s="1">
        <v>43419</v>
      </c>
      <c r="G937">
        <f>90.09+73.99</f>
        <v>164.07999999999998</v>
      </c>
      <c r="I937">
        <f>(G937-H937)/4</f>
        <v>41.019999999999996</v>
      </c>
      <c r="J937" t="s">
        <v>25</v>
      </c>
    </row>
    <row r="938" spans="1:10" customFormat="1" x14ac:dyDescent="0.2">
      <c r="A938">
        <v>3</v>
      </c>
      <c r="B938">
        <v>3</v>
      </c>
      <c r="C938" t="s">
        <v>19</v>
      </c>
      <c r="D938" t="s">
        <v>9</v>
      </c>
      <c r="E938" s="1">
        <v>43419</v>
      </c>
      <c r="G938">
        <f>82.05+95.13</f>
        <v>177.18</v>
      </c>
      <c r="I938">
        <f>(G938-H938)/5</f>
        <v>35.436</v>
      </c>
      <c r="J938" t="s">
        <v>25</v>
      </c>
    </row>
    <row r="939" spans="1:10" customFormat="1" x14ac:dyDescent="0.2">
      <c r="A939">
        <v>3</v>
      </c>
      <c r="B939">
        <v>4</v>
      </c>
      <c r="C939" t="s">
        <v>19</v>
      </c>
      <c r="D939" t="s">
        <v>9</v>
      </c>
      <c r="E939" s="1">
        <v>43419</v>
      </c>
      <c r="G939">
        <f>93.24+95.23</f>
        <v>188.47</v>
      </c>
      <c r="I939">
        <f>(G939-H939)/5</f>
        <v>37.694000000000003</v>
      </c>
      <c r="J939" t="s">
        <v>25</v>
      </c>
    </row>
    <row r="940" spans="1:10" customFormat="1" x14ac:dyDescent="0.2">
      <c r="A940">
        <v>3</v>
      </c>
      <c r="B940">
        <v>1</v>
      </c>
      <c r="C940" t="s">
        <v>19</v>
      </c>
      <c r="D940" t="s">
        <v>8</v>
      </c>
      <c r="E940" s="1">
        <v>43419</v>
      </c>
      <c r="G940">
        <f>89.2+93</f>
        <v>182.2</v>
      </c>
      <c r="I940">
        <f>(G940-H940)/5</f>
        <v>36.44</v>
      </c>
      <c r="J940" t="s">
        <v>25</v>
      </c>
    </row>
    <row r="941" spans="1:10" customFormat="1" x14ac:dyDescent="0.2">
      <c r="A941">
        <v>1</v>
      </c>
      <c r="B941">
        <v>1</v>
      </c>
      <c r="C941" t="s">
        <v>7</v>
      </c>
      <c r="D941" t="s">
        <v>9</v>
      </c>
      <c r="E941" s="1">
        <v>43419</v>
      </c>
      <c r="G941" s="2">
        <v>91.7</v>
      </c>
      <c r="H941" s="2"/>
      <c r="I941">
        <f>G941-H941</f>
        <v>91.7</v>
      </c>
      <c r="J941" t="s">
        <v>28</v>
      </c>
    </row>
    <row r="942" spans="1:10" customFormat="1" x14ac:dyDescent="0.2">
      <c r="A942">
        <v>1</v>
      </c>
      <c r="B942">
        <v>2</v>
      </c>
      <c r="C942" t="s">
        <v>7</v>
      </c>
      <c r="D942" t="s">
        <v>9</v>
      </c>
      <c r="E942" s="1">
        <v>43419</v>
      </c>
      <c r="G942" s="2">
        <v>94.21</v>
      </c>
      <c r="H942" s="2"/>
      <c r="I942">
        <f t="shared" ref="I942:I954" si="55">G942-H942</f>
        <v>94.21</v>
      </c>
      <c r="J942" t="s">
        <v>28</v>
      </c>
    </row>
    <row r="943" spans="1:10" customFormat="1" x14ac:dyDescent="0.2">
      <c r="A943">
        <v>1</v>
      </c>
      <c r="B943">
        <v>3</v>
      </c>
      <c r="C943" t="s">
        <v>7</v>
      </c>
      <c r="D943" t="s">
        <v>9</v>
      </c>
      <c r="E943" s="1">
        <v>43419</v>
      </c>
      <c r="G943" s="2">
        <v>88.6</v>
      </c>
      <c r="H943" s="2"/>
      <c r="I943">
        <f t="shared" si="55"/>
        <v>88.6</v>
      </c>
      <c r="J943" t="s">
        <v>28</v>
      </c>
    </row>
    <row r="944" spans="1:10" customFormat="1" x14ac:dyDescent="0.2">
      <c r="A944">
        <v>1</v>
      </c>
      <c r="B944">
        <v>4</v>
      </c>
      <c r="C944" t="s">
        <v>7</v>
      </c>
      <c r="D944" t="s">
        <v>9</v>
      </c>
      <c r="E944" s="1">
        <v>43419</v>
      </c>
      <c r="G944" s="2">
        <v>91.35</v>
      </c>
      <c r="H944" s="2"/>
      <c r="I944">
        <f t="shared" si="55"/>
        <v>91.35</v>
      </c>
      <c r="J944" t="s">
        <v>28</v>
      </c>
    </row>
    <row r="945" spans="1:10" customFormat="1" x14ac:dyDescent="0.2">
      <c r="A945">
        <v>1</v>
      </c>
      <c r="B945">
        <v>5</v>
      </c>
      <c r="C945" t="s">
        <v>7</v>
      </c>
      <c r="D945" t="s">
        <v>9</v>
      </c>
      <c r="E945" s="1">
        <v>43419</v>
      </c>
      <c r="G945" s="2">
        <v>92.89</v>
      </c>
      <c r="H945" s="2"/>
      <c r="I945">
        <f t="shared" si="55"/>
        <v>92.89</v>
      </c>
      <c r="J945" t="s">
        <v>28</v>
      </c>
    </row>
    <row r="946" spans="1:10" customFormat="1" x14ac:dyDescent="0.2">
      <c r="A946">
        <v>1</v>
      </c>
      <c r="B946">
        <v>6</v>
      </c>
      <c r="C946" t="s">
        <v>7</v>
      </c>
      <c r="D946" t="s">
        <v>9</v>
      </c>
      <c r="E946" s="1">
        <v>43419</v>
      </c>
      <c r="G946" s="2">
        <v>96.08</v>
      </c>
      <c r="H946" s="2"/>
      <c r="I946">
        <f t="shared" si="55"/>
        <v>96.08</v>
      </c>
      <c r="J946" t="s">
        <v>28</v>
      </c>
    </row>
    <row r="947" spans="1:10" customFormat="1" x14ac:dyDescent="0.2">
      <c r="A947">
        <v>1</v>
      </c>
      <c r="B947">
        <v>7</v>
      </c>
      <c r="C947" t="s">
        <v>7</v>
      </c>
      <c r="D947" t="s">
        <v>9</v>
      </c>
      <c r="E947" s="1">
        <v>43419</v>
      </c>
      <c r="G947" s="2">
        <v>95.59</v>
      </c>
      <c r="H947" s="2"/>
      <c r="I947">
        <f t="shared" si="55"/>
        <v>95.59</v>
      </c>
      <c r="J947" t="s">
        <v>28</v>
      </c>
    </row>
    <row r="948" spans="1:10" customFormat="1" x14ac:dyDescent="0.2">
      <c r="A948">
        <v>1</v>
      </c>
      <c r="B948">
        <v>1</v>
      </c>
      <c r="C948" t="s">
        <v>7</v>
      </c>
      <c r="D948" t="s">
        <v>8</v>
      </c>
      <c r="E948" s="1">
        <v>43419</v>
      </c>
      <c r="G948" s="2">
        <v>90.58</v>
      </c>
      <c r="H948" s="2"/>
      <c r="I948">
        <f t="shared" si="55"/>
        <v>90.58</v>
      </c>
      <c r="J948" t="s">
        <v>28</v>
      </c>
    </row>
    <row r="949" spans="1:10" customFormat="1" x14ac:dyDescent="0.2">
      <c r="A949">
        <v>1</v>
      </c>
      <c r="B949">
        <v>2</v>
      </c>
      <c r="C949" t="s">
        <v>7</v>
      </c>
      <c r="D949" t="s">
        <v>8</v>
      </c>
      <c r="E949" s="1">
        <v>43419</v>
      </c>
      <c r="G949" s="2">
        <v>9.11</v>
      </c>
      <c r="H949" s="2"/>
      <c r="I949">
        <f t="shared" si="55"/>
        <v>9.11</v>
      </c>
      <c r="J949" t="s">
        <v>28</v>
      </c>
    </row>
    <row r="950" spans="1:10" customFormat="1" x14ac:dyDescent="0.2">
      <c r="A950">
        <v>1</v>
      </c>
      <c r="B950">
        <v>3</v>
      </c>
      <c r="C950" t="s">
        <v>7</v>
      </c>
      <c r="D950" t="s">
        <v>8</v>
      </c>
      <c r="E950" s="1">
        <v>43419</v>
      </c>
      <c r="G950" s="2">
        <v>95.84</v>
      </c>
      <c r="H950" s="2"/>
      <c r="I950">
        <f t="shared" si="55"/>
        <v>95.84</v>
      </c>
      <c r="J950" t="s">
        <v>28</v>
      </c>
    </row>
    <row r="951" spans="1:10" customFormat="1" x14ac:dyDescent="0.2">
      <c r="A951">
        <v>1</v>
      </c>
      <c r="B951">
        <v>4</v>
      </c>
      <c r="C951" t="s">
        <v>7</v>
      </c>
      <c r="D951" t="s">
        <v>8</v>
      </c>
      <c r="E951" s="1">
        <v>43419</v>
      </c>
      <c r="G951" s="2">
        <v>93.27</v>
      </c>
      <c r="H951" s="2"/>
      <c r="I951">
        <f t="shared" si="55"/>
        <v>93.27</v>
      </c>
      <c r="J951" t="s">
        <v>28</v>
      </c>
    </row>
    <row r="952" spans="1:10" customFormat="1" x14ac:dyDescent="0.2">
      <c r="A952">
        <v>1</v>
      </c>
      <c r="B952">
        <v>5</v>
      </c>
      <c r="C952" t="s">
        <v>7</v>
      </c>
      <c r="D952" t="s">
        <v>8</v>
      </c>
      <c r="E952" s="1">
        <v>43419</v>
      </c>
      <c r="G952" s="2">
        <v>91.92</v>
      </c>
      <c r="H952" s="2"/>
      <c r="I952">
        <f t="shared" si="55"/>
        <v>91.92</v>
      </c>
      <c r="J952" t="s">
        <v>28</v>
      </c>
    </row>
    <row r="953" spans="1:10" customFormat="1" x14ac:dyDescent="0.2">
      <c r="A953">
        <v>1</v>
      </c>
      <c r="B953">
        <v>6</v>
      </c>
      <c r="C953" t="s">
        <v>7</v>
      </c>
      <c r="D953" t="s">
        <v>8</v>
      </c>
      <c r="E953" s="1">
        <v>43419</v>
      </c>
      <c r="G953" s="2">
        <v>92.81</v>
      </c>
      <c r="H953" s="2"/>
      <c r="I953">
        <f t="shared" si="55"/>
        <v>92.81</v>
      </c>
      <c r="J953" t="s">
        <v>28</v>
      </c>
    </row>
    <row r="954" spans="1:10" customFormat="1" x14ac:dyDescent="0.2">
      <c r="A954">
        <v>1</v>
      </c>
      <c r="B954">
        <v>7</v>
      </c>
      <c r="C954" t="s">
        <v>7</v>
      </c>
      <c r="D954" t="s">
        <v>8</v>
      </c>
      <c r="E954" s="1">
        <v>43419</v>
      </c>
      <c r="G954" s="2">
        <v>92.82</v>
      </c>
      <c r="H954" s="2"/>
      <c r="I954">
        <f t="shared" si="55"/>
        <v>92.82</v>
      </c>
      <c r="J954" t="s">
        <v>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496C4-4CEC-3F4A-B1DD-3A24A8C202C1}">
  <dimension ref="A1:J155"/>
  <sheetViews>
    <sheetView workbookViewId="0">
      <pane ySplit="1" topLeftCell="A22" activePane="bottomLeft" state="frozen"/>
      <selection pane="bottomLeft" activeCell="A2" sqref="A2:XFD57"/>
    </sheetView>
  </sheetViews>
  <sheetFormatPr baseColWidth="10" defaultRowHeight="16" x14ac:dyDescent="0.2"/>
  <cols>
    <col min="7" max="7" width="11.6640625" bestFit="1" customWidth="1"/>
  </cols>
  <sheetData>
    <row r="1" spans="1:10" x14ac:dyDescent="0.2">
      <c r="A1" t="s">
        <v>0</v>
      </c>
      <c r="B1" t="s">
        <v>3</v>
      </c>
      <c r="C1" t="s">
        <v>2</v>
      </c>
      <c r="D1" t="s">
        <v>21</v>
      </c>
      <c r="E1" t="s">
        <v>1</v>
      </c>
      <c r="F1" t="s">
        <v>20</v>
      </c>
      <c r="G1" t="s">
        <v>17</v>
      </c>
      <c r="H1" t="s">
        <v>18</v>
      </c>
      <c r="J1" t="s">
        <v>24</v>
      </c>
    </row>
    <row r="2" spans="1:10" x14ac:dyDescent="0.2">
      <c r="A2">
        <v>1</v>
      </c>
      <c r="B2">
        <v>1</v>
      </c>
      <c r="C2" t="s">
        <v>6</v>
      </c>
      <c r="D2" t="s">
        <v>9</v>
      </c>
      <c r="E2" s="1"/>
      <c r="F2" s="1"/>
      <c r="I2">
        <f>(G2-H2)/4</f>
        <v>0</v>
      </c>
      <c r="J2" t="s">
        <v>25</v>
      </c>
    </row>
    <row r="3" spans="1:10" x14ac:dyDescent="0.2">
      <c r="A3">
        <v>1</v>
      </c>
      <c r="B3">
        <v>2</v>
      </c>
      <c r="C3" t="s">
        <v>6</v>
      </c>
      <c r="D3" t="s">
        <v>9</v>
      </c>
      <c r="E3" s="1"/>
      <c r="F3" s="1"/>
      <c r="I3">
        <f>(G3-H3)/4</f>
        <v>0</v>
      </c>
      <c r="J3" t="s">
        <v>25</v>
      </c>
    </row>
    <row r="4" spans="1:10" x14ac:dyDescent="0.2">
      <c r="A4">
        <v>1</v>
      </c>
      <c r="B4">
        <v>1</v>
      </c>
      <c r="C4" t="s">
        <v>6</v>
      </c>
      <c r="D4" t="s">
        <v>8</v>
      </c>
      <c r="E4" s="1"/>
      <c r="F4" s="1"/>
      <c r="I4">
        <f>(G4-H4)/2</f>
        <v>0</v>
      </c>
      <c r="J4" t="s">
        <v>25</v>
      </c>
    </row>
    <row r="5" spans="1:10" x14ac:dyDescent="0.2">
      <c r="A5">
        <v>1</v>
      </c>
      <c r="B5">
        <v>2</v>
      </c>
      <c r="C5" t="s">
        <v>6</v>
      </c>
      <c r="D5" t="s">
        <v>8</v>
      </c>
      <c r="E5" s="1"/>
      <c r="F5" s="1"/>
      <c r="I5">
        <f>(G5-H5)/4</f>
        <v>0</v>
      </c>
      <c r="J5" t="s">
        <v>25</v>
      </c>
    </row>
    <row r="6" spans="1:10" x14ac:dyDescent="0.2">
      <c r="A6">
        <v>2</v>
      </c>
      <c r="B6">
        <v>1</v>
      </c>
      <c r="C6" t="s">
        <v>6</v>
      </c>
      <c r="D6" t="s">
        <v>9</v>
      </c>
      <c r="E6" s="1"/>
      <c r="F6" s="1"/>
      <c r="I6">
        <f>(G6-H6)/4</f>
        <v>0</v>
      </c>
      <c r="J6" t="s">
        <v>25</v>
      </c>
    </row>
    <row r="7" spans="1:10" x14ac:dyDescent="0.2">
      <c r="A7">
        <v>2</v>
      </c>
      <c r="B7">
        <v>3</v>
      </c>
      <c r="C7" t="s">
        <v>6</v>
      </c>
      <c r="D7" t="s">
        <v>9</v>
      </c>
      <c r="E7" s="1"/>
      <c r="F7" s="1"/>
      <c r="I7">
        <f t="shared" ref="I7:I9" si="0">(G7-H7)/5</f>
        <v>0</v>
      </c>
      <c r="J7" t="s">
        <v>25</v>
      </c>
    </row>
    <row r="8" spans="1:10" x14ac:dyDescent="0.2">
      <c r="A8">
        <v>2</v>
      </c>
      <c r="B8">
        <v>4</v>
      </c>
      <c r="C8" t="s">
        <v>6</v>
      </c>
      <c r="D8" t="s">
        <v>9</v>
      </c>
      <c r="E8" s="1"/>
      <c r="F8" s="1"/>
      <c r="I8">
        <f t="shared" si="0"/>
        <v>0</v>
      </c>
      <c r="J8" t="s">
        <v>25</v>
      </c>
    </row>
    <row r="9" spans="1:10" x14ac:dyDescent="0.2">
      <c r="A9">
        <v>2</v>
      </c>
      <c r="B9">
        <v>1</v>
      </c>
      <c r="C9" t="s">
        <v>6</v>
      </c>
      <c r="D9" t="s">
        <v>8</v>
      </c>
      <c r="E9" s="1"/>
      <c r="F9" s="1"/>
      <c r="I9">
        <f t="shared" si="0"/>
        <v>0</v>
      </c>
      <c r="J9" t="s">
        <v>25</v>
      </c>
    </row>
    <row r="10" spans="1:10" x14ac:dyDescent="0.2">
      <c r="A10">
        <v>2</v>
      </c>
      <c r="B10">
        <v>3</v>
      </c>
      <c r="C10" t="s">
        <v>6</v>
      </c>
      <c r="D10" t="s">
        <v>8</v>
      </c>
      <c r="E10" s="1"/>
      <c r="F10" s="1"/>
      <c r="I10">
        <f>(G10-H10)/4</f>
        <v>0</v>
      </c>
      <c r="J10" t="s">
        <v>25</v>
      </c>
    </row>
    <row r="11" spans="1:10" x14ac:dyDescent="0.2">
      <c r="A11">
        <v>3</v>
      </c>
      <c r="B11">
        <v>1</v>
      </c>
      <c r="C11" t="s">
        <v>6</v>
      </c>
      <c r="D11" t="s">
        <v>9</v>
      </c>
      <c r="E11" s="1"/>
      <c r="F11" s="1"/>
      <c r="I11">
        <f>(G11-H11)/4</f>
        <v>0</v>
      </c>
      <c r="J11" t="s">
        <v>25</v>
      </c>
    </row>
    <row r="12" spans="1:10" x14ac:dyDescent="0.2">
      <c r="A12">
        <v>3</v>
      </c>
      <c r="B12">
        <v>3</v>
      </c>
      <c r="C12" t="s">
        <v>6</v>
      </c>
      <c r="D12" t="s">
        <v>9</v>
      </c>
      <c r="E12" s="1"/>
      <c r="F12" s="1"/>
      <c r="I12">
        <f t="shared" ref="I12:I14" si="1">(G12-H12)/5</f>
        <v>0</v>
      </c>
      <c r="J12" t="s">
        <v>25</v>
      </c>
    </row>
    <row r="13" spans="1:10" x14ac:dyDescent="0.2">
      <c r="A13">
        <v>3</v>
      </c>
      <c r="B13">
        <v>4</v>
      </c>
      <c r="C13" t="s">
        <v>6</v>
      </c>
      <c r="D13" t="s">
        <v>9</v>
      </c>
      <c r="E13" s="1"/>
      <c r="F13" s="1"/>
      <c r="I13">
        <f t="shared" si="1"/>
        <v>0</v>
      </c>
      <c r="J13" t="s">
        <v>25</v>
      </c>
    </row>
    <row r="14" spans="1:10" x14ac:dyDescent="0.2">
      <c r="A14">
        <v>3</v>
      </c>
      <c r="B14">
        <v>1</v>
      </c>
      <c r="C14" t="s">
        <v>6</v>
      </c>
      <c r="D14" t="s">
        <v>8</v>
      </c>
      <c r="E14" s="1"/>
      <c r="F14" s="1"/>
      <c r="I14">
        <f t="shared" si="1"/>
        <v>0</v>
      </c>
      <c r="J14" t="s">
        <v>25</v>
      </c>
    </row>
    <row r="15" spans="1:10" x14ac:dyDescent="0.2">
      <c r="A15">
        <v>3</v>
      </c>
      <c r="B15">
        <v>3</v>
      </c>
      <c r="C15" t="s">
        <v>6</v>
      </c>
      <c r="D15" t="s">
        <v>8</v>
      </c>
      <c r="E15" s="1"/>
      <c r="F15" s="1"/>
      <c r="I15">
        <f>(G15-H15)/4</f>
        <v>0</v>
      </c>
      <c r="J15" t="s">
        <v>25</v>
      </c>
    </row>
    <row r="16" spans="1:10" x14ac:dyDescent="0.2">
      <c r="A16">
        <v>1</v>
      </c>
      <c r="B16">
        <v>1</v>
      </c>
      <c r="C16" t="s">
        <v>6</v>
      </c>
      <c r="D16" t="s">
        <v>9</v>
      </c>
      <c r="G16" s="2"/>
      <c r="H16" s="2"/>
      <c r="I16">
        <f>G16-H16</f>
        <v>0</v>
      </c>
      <c r="J16" t="s">
        <v>28</v>
      </c>
    </row>
    <row r="17" spans="1:10" x14ac:dyDescent="0.2">
      <c r="A17">
        <v>1</v>
      </c>
      <c r="B17">
        <v>2</v>
      </c>
      <c r="C17" t="s">
        <v>6</v>
      </c>
      <c r="D17" t="s">
        <v>9</v>
      </c>
      <c r="G17" s="2"/>
      <c r="H17" s="2"/>
      <c r="I17">
        <f t="shared" ref="I17:I30" si="2">G17-H17</f>
        <v>0</v>
      </c>
      <c r="J17" t="s">
        <v>28</v>
      </c>
    </row>
    <row r="18" spans="1:10" x14ac:dyDescent="0.2">
      <c r="A18">
        <v>1</v>
      </c>
      <c r="B18">
        <v>3</v>
      </c>
      <c r="C18" t="s">
        <v>6</v>
      </c>
      <c r="D18" t="s">
        <v>9</v>
      </c>
      <c r="G18" s="2"/>
      <c r="H18" s="2"/>
      <c r="I18">
        <f t="shared" si="2"/>
        <v>0</v>
      </c>
      <c r="J18" t="s">
        <v>28</v>
      </c>
    </row>
    <row r="19" spans="1:10" x14ac:dyDescent="0.2">
      <c r="A19">
        <v>1</v>
      </c>
      <c r="B19">
        <v>4</v>
      </c>
      <c r="C19" t="s">
        <v>6</v>
      </c>
      <c r="D19" t="s">
        <v>9</v>
      </c>
      <c r="G19" s="2"/>
      <c r="H19" s="2"/>
      <c r="I19">
        <f t="shared" si="2"/>
        <v>0</v>
      </c>
      <c r="J19" t="s">
        <v>28</v>
      </c>
    </row>
    <row r="20" spans="1:10" x14ac:dyDescent="0.2">
      <c r="A20">
        <v>1</v>
      </c>
      <c r="B20">
        <v>5</v>
      </c>
      <c r="C20" t="s">
        <v>6</v>
      </c>
      <c r="D20" t="s">
        <v>9</v>
      </c>
      <c r="G20" s="2"/>
      <c r="H20" s="2"/>
      <c r="I20">
        <f t="shared" si="2"/>
        <v>0</v>
      </c>
      <c r="J20" t="s">
        <v>28</v>
      </c>
    </row>
    <row r="21" spans="1:10" x14ac:dyDescent="0.2">
      <c r="A21">
        <v>1</v>
      </c>
      <c r="B21">
        <v>6</v>
      </c>
      <c r="C21" t="s">
        <v>6</v>
      </c>
      <c r="D21" t="s">
        <v>9</v>
      </c>
      <c r="G21" s="2"/>
      <c r="H21" s="2"/>
      <c r="I21">
        <f t="shared" si="2"/>
        <v>0</v>
      </c>
      <c r="J21" t="s">
        <v>28</v>
      </c>
    </row>
    <row r="22" spans="1:10" x14ac:dyDescent="0.2">
      <c r="A22">
        <v>1</v>
      </c>
      <c r="B22">
        <v>7</v>
      </c>
      <c r="C22" t="s">
        <v>6</v>
      </c>
      <c r="D22" t="s">
        <v>9</v>
      </c>
      <c r="G22" s="2"/>
      <c r="H22" s="2"/>
      <c r="I22">
        <f t="shared" si="2"/>
        <v>0</v>
      </c>
      <c r="J22" t="s">
        <v>28</v>
      </c>
    </row>
    <row r="23" spans="1:10" x14ac:dyDescent="0.2">
      <c r="A23">
        <v>1</v>
      </c>
      <c r="B23">
        <v>8</v>
      </c>
      <c r="C23" t="s">
        <v>6</v>
      </c>
      <c r="D23" t="s">
        <v>9</v>
      </c>
      <c r="G23" s="2"/>
      <c r="H23" s="2"/>
      <c r="I23">
        <f t="shared" si="2"/>
        <v>0</v>
      </c>
      <c r="J23" t="s">
        <v>28</v>
      </c>
    </row>
    <row r="24" spans="1:10" x14ac:dyDescent="0.2">
      <c r="A24">
        <v>1</v>
      </c>
      <c r="B24">
        <v>1</v>
      </c>
      <c r="C24" t="s">
        <v>6</v>
      </c>
      <c r="D24" t="s">
        <v>8</v>
      </c>
      <c r="G24" s="2"/>
      <c r="H24" s="2"/>
      <c r="I24">
        <f t="shared" si="2"/>
        <v>0</v>
      </c>
      <c r="J24" t="s">
        <v>28</v>
      </c>
    </row>
    <row r="25" spans="1:10" x14ac:dyDescent="0.2">
      <c r="A25">
        <v>1</v>
      </c>
      <c r="B25">
        <v>2</v>
      </c>
      <c r="C25" t="s">
        <v>6</v>
      </c>
      <c r="D25" t="s">
        <v>8</v>
      </c>
      <c r="G25" s="2"/>
      <c r="H25" s="2"/>
      <c r="I25">
        <f t="shared" si="2"/>
        <v>0</v>
      </c>
      <c r="J25" t="s">
        <v>28</v>
      </c>
    </row>
    <row r="26" spans="1:10" x14ac:dyDescent="0.2">
      <c r="A26">
        <v>1</v>
      </c>
      <c r="B26">
        <v>3</v>
      </c>
      <c r="C26" t="s">
        <v>6</v>
      </c>
      <c r="D26" t="s">
        <v>8</v>
      </c>
      <c r="G26" s="2"/>
      <c r="H26" s="2"/>
      <c r="I26">
        <f t="shared" si="2"/>
        <v>0</v>
      </c>
      <c r="J26" t="s">
        <v>28</v>
      </c>
    </row>
    <row r="27" spans="1:10" x14ac:dyDescent="0.2">
      <c r="A27">
        <v>1</v>
      </c>
      <c r="B27">
        <v>4</v>
      </c>
      <c r="C27" t="s">
        <v>6</v>
      </c>
      <c r="D27" t="s">
        <v>8</v>
      </c>
      <c r="G27" s="2"/>
      <c r="H27" s="2"/>
      <c r="I27">
        <f t="shared" si="2"/>
        <v>0</v>
      </c>
      <c r="J27" t="s">
        <v>28</v>
      </c>
    </row>
    <row r="28" spans="1:10" x14ac:dyDescent="0.2">
      <c r="A28">
        <v>1</v>
      </c>
      <c r="B28">
        <v>5</v>
      </c>
      <c r="C28" t="s">
        <v>6</v>
      </c>
      <c r="D28" t="s">
        <v>8</v>
      </c>
      <c r="G28" s="2"/>
      <c r="H28" s="2"/>
      <c r="I28">
        <f t="shared" si="2"/>
        <v>0</v>
      </c>
      <c r="J28" t="s">
        <v>28</v>
      </c>
    </row>
    <row r="29" spans="1:10" x14ac:dyDescent="0.2">
      <c r="A29">
        <v>1</v>
      </c>
      <c r="B29">
        <v>6</v>
      </c>
      <c r="C29" t="s">
        <v>6</v>
      </c>
      <c r="D29" t="s">
        <v>8</v>
      </c>
      <c r="G29" s="2"/>
      <c r="H29" s="2"/>
      <c r="I29">
        <f t="shared" si="2"/>
        <v>0</v>
      </c>
      <c r="J29" t="s">
        <v>28</v>
      </c>
    </row>
    <row r="30" spans="1:10" x14ac:dyDescent="0.2">
      <c r="A30">
        <v>1</v>
      </c>
      <c r="B30">
        <v>7</v>
      </c>
      <c r="C30" t="s">
        <v>6</v>
      </c>
      <c r="D30" t="s">
        <v>8</v>
      </c>
      <c r="G30" s="2"/>
      <c r="H30" s="2"/>
      <c r="I30">
        <f t="shared" si="2"/>
        <v>0</v>
      </c>
      <c r="J30" t="s">
        <v>28</v>
      </c>
    </row>
    <row r="31" spans="1:10" x14ac:dyDescent="0.2">
      <c r="A31">
        <v>1</v>
      </c>
      <c r="B31">
        <v>1</v>
      </c>
      <c r="C31" t="s">
        <v>19</v>
      </c>
      <c r="D31" t="s">
        <v>9</v>
      </c>
      <c r="I31">
        <f>(G31-H31)/3</f>
        <v>0</v>
      </c>
      <c r="J31" t="s">
        <v>25</v>
      </c>
    </row>
    <row r="32" spans="1:10" x14ac:dyDescent="0.2">
      <c r="A32">
        <v>1</v>
      </c>
      <c r="B32">
        <v>2</v>
      </c>
      <c r="C32" t="s">
        <v>19</v>
      </c>
      <c r="D32" t="s">
        <v>9</v>
      </c>
      <c r="I32">
        <f t="shared" ref="I32" si="3">(G32-H32)/3</f>
        <v>0</v>
      </c>
      <c r="J32" t="s">
        <v>25</v>
      </c>
    </row>
    <row r="33" spans="1:10" x14ac:dyDescent="0.2">
      <c r="A33">
        <v>1</v>
      </c>
      <c r="B33">
        <v>3</v>
      </c>
      <c r="C33" t="s">
        <v>19</v>
      </c>
      <c r="D33" t="s">
        <v>9</v>
      </c>
      <c r="I33">
        <f>(G33-H33)/4</f>
        <v>0</v>
      </c>
      <c r="J33" t="s">
        <v>25</v>
      </c>
    </row>
    <row r="34" spans="1:10" x14ac:dyDescent="0.2">
      <c r="A34">
        <v>1</v>
      </c>
      <c r="B34">
        <v>4</v>
      </c>
      <c r="C34" t="s">
        <v>19</v>
      </c>
      <c r="D34" t="s">
        <v>9</v>
      </c>
      <c r="I34">
        <f>(G34-H34)/4</f>
        <v>0</v>
      </c>
      <c r="J34" t="s">
        <v>25</v>
      </c>
    </row>
    <row r="35" spans="1:10" x14ac:dyDescent="0.2">
      <c r="A35">
        <v>1</v>
      </c>
      <c r="B35">
        <v>1</v>
      </c>
      <c r="C35" t="s">
        <v>19</v>
      </c>
      <c r="D35" t="s">
        <v>8</v>
      </c>
      <c r="I35">
        <f>(G35-H35)/5</f>
        <v>0</v>
      </c>
      <c r="J35" t="s">
        <v>25</v>
      </c>
    </row>
    <row r="36" spans="1:10" x14ac:dyDescent="0.2">
      <c r="A36">
        <v>2</v>
      </c>
      <c r="B36">
        <v>1</v>
      </c>
      <c r="C36" t="s">
        <v>19</v>
      </c>
      <c r="D36" t="s">
        <v>9</v>
      </c>
      <c r="I36">
        <f>(G36-H36)/4</f>
        <v>0</v>
      </c>
      <c r="J36" t="s">
        <v>25</v>
      </c>
    </row>
    <row r="37" spans="1:10" x14ac:dyDescent="0.2">
      <c r="A37">
        <v>2</v>
      </c>
      <c r="B37">
        <v>3</v>
      </c>
      <c r="C37" t="s">
        <v>19</v>
      </c>
      <c r="D37" t="s">
        <v>9</v>
      </c>
      <c r="I37">
        <f>(G37-H37)/5</f>
        <v>0</v>
      </c>
      <c r="J37" t="s">
        <v>25</v>
      </c>
    </row>
    <row r="38" spans="1:10" x14ac:dyDescent="0.2">
      <c r="A38">
        <v>2</v>
      </c>
      <c r="B38">
        <v>4</v>
      </c>
      <c r="C38" t="s">
        <v>19</v>
      </c>
      <c r="D38" t="s">
        <v>9</v>
      </c>
      <c r="I38">
        <f>(G38-H38)/5</f>
        <v>0</v>
      </c>
      <c r="J38" t="s">
        <v>25</v>
      </c>
    </row>
    <row r="39" spans="1:10" x14ac:dyDescent="0.2">
      <c r="A39">
        <v>2</v>
      </c>
      <c r="B39">
        <v>1</v>
      </c>
      <c r="C39" t="s">
        <v>19</v>
      </c>
      <c r="D39" t="s">
        <v>8</v>
      </c>
      <c r="I39">
        <f>(G39-H39)/5</f>
        <v>0</v>
      </c>
      <c r="J39" t="s">
        <v>25</v>
      </c>
    </row>
    <row r="40" spans="1:10" x14ac:dyDescent="0.2">
      <c r="A40">
        <v>3</v>
      </c>
      <c r="B40">
        <v>1</v>
      </c>
      <c r="C40" t="s">
        <v>19</v>
      </c>
      <c r="D40" t="s">
        <v>9</v>
      </c>
      <c r="I40">
        <f>(G40-H40)/4</f>
        <v>0</v>
      </c>
      <c r="J40" t="s">
        <v>25</v>
      </c>
    </row>
    <row r="41" spans="1:10" x14ac:dyDescent="0.2">
      <c r="A41">
        <v>3</v>
      </c>
      <c r="B41">
        <v>3</v>
      </c>
      <c r="C41" t="s">
        <v>19</v>
      </c>
      <c r="D41" t="s">
        <v>9</v>
      </c>
      <c r="I41">
        <f>(G41-H41)/5</f>
        <v>0</v>
      </c>
      <c r="J41" t="s">
        <v>25</v>
      </c>
    </row>
    <row r="42" spans="1:10" x14ac:dyDescent="0.2">
      <c r="A42">
        <v>3</v>
      </c>
      <c r="B42">
        <v>4</v>
      </c>
      <c r="C42" t="s">
        <v>19</v>
      </c>
      <c r="D42" t="s">
        <v>9</v>
      </c>
      <c r="I42">
        <f>(G42-H42)/5</f>
        <v>0</v>
      </c>
      <c r="J42" t="s">
        <v>25</v>
      </c>
    </row>
    <row r="43" spans="1:10" x14ac:dyDescent="0.2">
      <c r="A43">
        <v>3</v>
      </c>
      <c r="B43">
        <v>1</v>
      </c>
      <c r="C43" t="s">
        <v>19</v>
      </c>
      <c r="D43" t="s">
        <v>8</v>
      </c>
      <c r="I43">
        <f>(G43-H43)/5</f>
        <v>0</v>
      </c>
      <c r="J43" t="s">
        <v>25</v>
      </c>
    </row>
    <row r="44" spans="1:10" x14ac:dyDescent="0.2">
      <c r="A44">
        <v>1</v>
      </c>
      <c r="B44">
        <v>1</v>
      </c>
      <c r="C44" t="s">
        <v>7</v>
      </c>
      <c r="D44" t="s">
        <v>9</v>
      </c>
      <c r="G44" s="2"/>
      <c r="H44" s="2"/>
      <c r="I44">
        <f>G44-H44</f>
        <v>0</v>
      </c>
      <c r="J44" t="s">
        <v>28</v>
      </c>
    </row>
    <row r="45" spans="1:10" x14ac:dyDescent="0.2">
      <c r="A45">
        <v>1</v>
      </c>
      <c r="B45">
        <v>2</v>
      </c>
      <c r="C45" t="s">
        <v>7</v>
      </c>
      <c r="D45" t="s">
        <v>9</v>
      </c>
      <c r="G45" s="2"/>
      <c r="H45" s="2"/>
      <c r="I45">
        <f t="shared" ref="I45:I57" si="4">G45-H45</f>
        <v>0</v>
      </c>
      <c r="J45" t="s">
        <v>28</v>
      </c>
    </row>
    <row r="46" spans="1:10" x14ac:dyDescent="0.2">
      <c r="A46">
        <v>1</v>
      </c>
      <c r="B46">
        <v>3</v>
      </c>
      <c r="C46" t="s">
        <v>7</v>
      </c>
      <c r="D46" t="s">
        <v>9</v>
      </c>
      <c r="G46" s="2"/>
      <c r="H46" s="2"/>
      <c r="I46">
        <f t="shared" si="4"/>
        <v>0</v>
      </c>
      <c r="J46" t="s">
        <v>28</v>
      </c>
    </row>
    <row r="47" spans="1:10" x14ac:dyDescent="0.2">
      <c r="A47">
        <v>1</v>
      </c>
      <c r="B47">
        <v>4</v>
      </c>
      <c r="C47" t="s">
        <v>7</v>
      </c>
      <c r="D47" t="s">
        <v>9</v>
      </c>
      <c r="G47" s="2"/>
      <c r="H47" s="2"/>
      <c r="I47">
        <f t="shared" si="4"/>
        <v>0</v>
      </c>
      <c r="J47" t="s">
        <v>28</v>
      </c>
    </row>
    <row r="48" spans="1:10" x14ac:dyDescent="0.2">
      <c r="A48">
        <v>1</v>
      </c>
      <c r="B48">
        <v>5</v>
      </c>
      <c r="C48" t="s">
        <v>7</v>
      </c>
      <c r="D48" t="s">
        <v>9</v>
      </c>
      <c r="G48" s="2"/>
      <c r="H48" s="2"/>
      <c r="I48">
        <f t="shared" si="4"/>
        <v>0</v>
      </c>
      <c r="J48" t="s">
        <v>28</v>
      </c>
    </row>
    <row r="49" spans="1:10" x14ac:dyDescent="0.2">
      <c r="A49">
        <v>1</v>
      </c>
      <c r="B49">
        <v>6</v>
      </c>
      <c r="C49" t="s">
        <v>7</v>
      </c>
      <c r="D49" t="s">
        <v>9</v>
      </c>
      <c r="G49" s="2"/>
      <c r="H49" s="2"/>
      <c r="I49">
        <f t="shared" si="4"/>
        <v>0</v>
      </c>
      <c r="J49" t="s">
        <v>28</v>
      </c>
    </row>
    <row r="50" spans="1:10" x14ac:dyDescent="0.2">
      <c r="A50">
        <v>1</v>
      </c>
      <c r="B50">
        <v>7</v>
      </c>
      <c r="C50" t="s">
        <v>7</v>
      </c>
      <c r="D50" t="s">
        <v>9</v>
      </c>
      <c r="G50" s="2"/>
      <c r="H50" s="2"/>
      <c r="I50">
        <f t="shared" si="4"/>
        <v>0</v>
      </c>
      <c r="J50" t="s">
        <v>28</v>
      </c>
    </row>
    <row r="51" spans="1:10" x14ac:dyDescent="0.2">
      <c r="A51">
        <v>1</v>
      </c>
      <c r="B51">
        <v>1</v>
      </c>
      <c r="C51" t="s">
        <v>7</v>
      </c>
      <c r="D51" t="s">
        <v>8</v>
      </c>
      <c r="G51" s="2"/>
      <c r="H51" s="2"/>
      <c r="I51">
        <f t="shared" si="4"/>
        <v>0</v>
      </c>
      <c r="J51" t="s">
        <v>28</v>
      </c>
    </row>
    <row r="52" spans="1:10" x14ac:dyDescent="0.2">
      <c r="A52">
        <v>1</v>
      </c>
      <c r="B52">
        <v>2</v>
      </c>
      <c r="C52" t="s">
        <v>7</v>
      </c>
      <c r="D52" t="s">
        <v>8</v>
      </c>
      <c r="G52" s="2"/>
      <c r="H52" s="2"/>
      <c r="I52">
        <f t="shared" si="4"/>
        <v>0</v>
      </c>
      <c r="J52" t="s">
        <v>28</v>
      </c>
    </row>
    <row r="53" spans="1:10" x14ac:dyDescent="0.2">
      <c r="A53">
        <v>1</v>
      </c>
      <c r="B53">
        <v>3</v>
      </c>
      <c r="C53" t="s">
        <v>7</v>
      </c>
      <c r="D53" t="s">
        <v>8</v>
      </c>
      <c r="G53" s="2"/>
      <c r="H53" s="2"/>
      <c r="I53">
        <f t="shared" si="4"/>
        <v>0</v>
      </c>
      <c r="J53" t="s">
        <v>28</v>
      </c>
    </row>
    <row r="54" spans="1:10" x14ac:dyDescent="0.2">
      <c r="A54">
        <v>1</v>
      </c>
      <c r="B54">
        <v>4</v>
      </c>
      <c r="C54" t="s">
        <v>7</v>
      </c>
      <c r="D54" t="s">
        <v>8</v>
      </c>
      <c r="G54" s="2"/>
      <c r="H54" s="2"/>
      <c r="I54">
        <f t="shared" si="4"/>
        <v>0</v>
      </c>
      <c r="J54" t="s">
        <v>28</v>
      </c>
    </row>
    <row r="55" spans="1:10" x14ac:dyDescent="0.2">
      <c r="A55">
        <v>1</v>
      </c>
      <c r="B55">
        <v>5</v>
      </c>
      <c r="C55" t="s">
        <v>7</v>
      </c>
      <c r="D55" t="s">
        <v>8</v>
      </c>
      <c r="G55" s="2"/>
      <c r="H55" s="2"/>
      <c r="I55">
        <f t="shared" si="4"/>
        <v>0</v>
      </c>
      <c r="J55" t="s">
        <v>28</v>
      </c>
    </row>
    <row r="56" spans="1:10" x14ac:dyDescent="0.2">
      <c r="A56">
        <v>1</v>
      </c>
      <c r="B56">
        <v>6</v>
      </c>
      <c r="C56" t="s">
        <v>7</v>
      </c>
      <c r="D56" t="s">
        <v>8</v>
      </c>
      <c r="G56" s="2"/>
      <c r="H56" s="2"/>
      <c r="I56">
        <f t="shared" si="4"/>
        <v>0</v>
      </c>
      <c r="J56" t="s">
        <v>28</v>
      </c>
    </row>
    <row r="57" spans="1:10" x14ac:dyDescent="0.2">
      <c r="A57">
        <v>1</v>
      </c>
      <c r="B57">
        <v>7</v>
      </c>
      <c r="C57" t="s">
        <v>7</v>
      </c>
      <c r="D57" t="s">
        <v>8</v>
      </c>
      <c r="G57" s="2"/>
      <c r="H57" s="2"/>
      <c r="I57">
        <f t="shared" si="4"/>
        <v>0</v>
      </c>
      <c r="J57" t="s">
        <v>28</v>
      </c>
    </row>
    <row r="58" spans="1:10" x14ac:dyDescent="0.2">
      <c r="A58" s="2"/>
      <c r="B58" s="2"/>
      <c r="C58" s="2"/>
      <c r="D58" s="2"/>
      <c r="E58" s="2"/>
      <c r="F58" s="2"/>
      <c r="G58" s="2"/>
      <c r="H58" s="2"/>
    </row>
    <row r="59" spans="1:10" x14ac:dyDescent="0.2">
      <c r="A59" s="2"/>
      <c r="B59" s="2"/>
      <c r="C59" s="2"/>
      <c r="D59" s="2"/>
      <c r="E59" s="2"/>
      <c r="F59" s="2"/>
      <c r="G59" s="2"/>
      <c r="H59" s="2"/>
    </row>
    <row r="60" spans="1:10" x14ac:dyDescent="0.2">
      <c r="A60" s="2"/>
      <c r="B60" s="2"/>
      <c r="C60" s="2"/>
      <c r="D60" s="2"/>
      <c r="E60" s="2"/>
      <c r="F60" s="2"/>
      <c r="G60" s="2"/>
      <c r="H60" s="2"/>
    </row>
    <row r="61" spans="1:10" x14ac:dyDescent="0.2">
      <c r="A61" s="2"/>
      <c r="B61" s="2"/>
      <c r="C61" s="2"/>
      <c r="D61" s="2"/>
      <c r="E61" s="2"/>
      <c r="F61" s="2"/>
      <c r="G61" s="2"/>
      <c r="H61" s="2"/>
    </row>
    <row r="62" spans="1:10" x14ac:dyDescent="0.2">
      <c r="A62" s="2"/>
      <c r="B62" s="2"/>
      <c r="C62" s="2"/>
      <c r="D62" s="2"/>
      <c r="E62" s="2"/>
      <c r="F62" s="2"/>
      <c r="G62" s="2"/>
      <c r="H62" s="2"/>
    </row>
    <row r="76" spans="1:8" x14ac:dyDescent="0.2">
      <c r="A76" s="2"/>
      <c r="B76" s="2"/>
      <c r="C76" s="2"/>
      <c r="D76" s="2"/>
      <c r="E76" s="2"/>
      <c r="F76" s="2"/>
      <c r="G76" s="2"/>
      <c r="H76" s="2"/>
    </row>
    <row r="77" spans="1:8" x14ac:dyDescent="0.2">
      <c r="A77" s="2"/>
      <c r="B77" s="2"/>
      <c r="C77" s="2"/>
      <c r="D77" s="2"/>
      <c r="E77" s="2"/>
      <c r="F77" s="2"/>
      <c r="G77" s="2"/>
      <c r="H77" s="2"/>
    </row>
    <row r="78" spans="1:8" x14ac:dyDescent="0.2">
      <c r="A78" s="2"/>
      <c r="B78" s="2"/>
      <c r="C78" s="2"/>
      <c r="D78" s="2"/>
      <c r="E78" s="2"/>
      <c r="F78" s="2"/>
      <c r="G78" s="2"/>
      <c r="H78" s="2"/>
    </row>
    <row r="79" spans="1:8" x14ac:dyDescent="0.2">
      <c r="A79" s="2"/>
      <c r="B79" s="2"/>
      <c r="C79" s="2"/>
      <c r="D79" s="2"/>
      <c r="E79" s="2"/>
      <c r="F79" s="2"/>
      <c r="G79" s="2"/>
      <c r="H79" s="2"/>
    </row>
    <row r="80" spans="1:8" x14ac:dyDescent="0.2">
      <c r="A80" s="2"/>
      <c r="B80" s="2"/>
      <c r="C80" s="2"/>
      <c r="D80" s="2"/>
      <c r="E80" s="2"/>
      <c r="F80" s="2"/>
      <c r="G80" s="2"/>
      <c r="H80" s="2"/>
    </row>
    <row r="81" spans="1:8" x14ac:dyDescent="0.2">
      <c r="A81" s="2"/>
      <c r="B81" s="2"/>
      <c r="C81" s="2"/>
      <c r="D81" s="2"/>
      <c r="E81" s="2"/>
      <c r="F81" s="2"/>
      <c r="G81" s="2"/>
      <c r="H81" s="2"/>
    </row>
    <row r="82" spans="1:8" x14ac:dyDescent="0.2">
      <c r="A82" s="2"/>
      <c r="B82" s="2"/>
      <c r="C82" s="2"/>
      <c r="D82" s="2"/>
      <c r="E82" s="2"/>
      <c r="F82" s="2"/>
      <c r="G82" s="2"/>
      <c r="H82" s="2"/>
    </row>
    <row r="83" spans="1:8" x14ac:dyDescent="0.2">
      <c r="A83" s="2"/>
      <c r="B83" s="2"/>
      <c r="C83" s="2"/>
      <c r="D83" s="2"/>
      <c r="E83" s="2"/>
      <c r="F83" s="2"/>
      <c r="G83" s="2"/>
      <c r="H83" s="2"/>
    </row>
    <row r="84" spans="1:8" x14ac:dyDescent="0.2">
      <c r="A84" s="2"/>
      <c r="B84" s="2"/>
      <c r="C84" s="2"/>
      <c r="D84" s="2"/>
      <c r="E84" s="2"/>
      <c r="F84" s="2"/>
      <c r="G84" s="2"/>
      <c r="H84" s="2"/>
    </row>
    <row r="85" spans="1:8" x14ac:dyDescent="0.2">
      <c r="A85" s="2"/>
      <c r="B85" s="2"/>
      <c r="C85" s="2"/>
      <c r="D85" s="2"/>
      <c r="E85" s="2"/>
      <c r="F85" s="2"/>
      <c r="G85" s="2"/>
      <c r="H85" s="2"/>
    </row>
    <row r="86" spans="1:8" x14ac:dyDescent="0.2">
      <c r="A86" s="2"/>
      <c r="B86" s="2"/>
      <c r="C86" s="2"/>
      <c r="D86" s="2"/>
      <c r="E86" s="2"/>
      <c r="F86" s="2"/>
      <c r="G86" s="2"/>
      <c r="H86" s="2"/>
    </row>
    <row r="87" spans="1:8" x14ac:dyDescent="0.2">
      <c r="A87" s="2"/>
      <c r="B87" s="2"/>
      <c r="C87" s="2"/>
      <c r="D87" s="2"/>
      <c r="E87" s="2"/>
      <c r="F87" s="2"/>
      <c r="G87" s="2"/>
      <c r="H87" s="2"/>
    </row>
    <row r="88" spans="1:8" x14ac:dyDescent="0.2">
      <c r="A88" s="2"/>
      <c r="B88" s="2"/>
      <c r="C88" s="2"/>
      <c r="D88" s="2"/>
      <c r="E88" s="2"/>
      <c r="F88" s="2"/>
      <c r="G88" s="2"/>
      <c r="H88" s="2"/>
    </row>
    <row r="89" spans="1:8" x14ac:dyDescent="0.2">
      <c r="A89" s="2"/>
      <c r="B89" s="2"/>
      <c r="C89" s="2"/>
      <c r="D89" s="2"/>
      <c r="E89" s="2"/>
      <c r="F89" s="2"/>
      <c r="G89" s="2"/>
      <c r="H89" s="2"/>
    </row>
    <row r="90" spans="1:8" x14ac:dyDescent="0.2">
      <c r="A90" s="2"/>
      <c r="B90" s="2"/>
      <c r="C90" s="2"/>
      <c r="D90" s="2"/>
      <c r="E90" s="2"/>
      <c r="F90" s="2"/>
      <c r="G90" s="2"/>
      <c r="H90" s="2"/>
    </row>
    <row r="91" spans="1:8" x14ac:dyDescent="0.2">
      <c r="A91" s="2"/>
      <c r="B91" s="2"/>
      <c r="C91" s="2"/>
      <c r="D91" s="2"/>
      <c r="E91" s="2"/>
      <c r="F91" s="2"/>
      <c r="G91" s="2"/>
      <c r="H91" s="2"/>
    </row>
    <row r="92" spans="1:8" x14ac:dyDescent="0.2">
      <c r="A92" s="2"/>
      <c r="B92" s="2"/>
      <c r="C92" s="2"/>
      <c r="D92" s="2"/>
      <c r="E92" s="2"/>
      <c r="F92" s="2"/>
      <c r="G92" s="2"/>
      <c r="H92" s="2"/>
    </row>
    <row r="93" spans="1:8" x14ac:dyDescent="0.2">
      <c r="A93" s="2"/>
      <c r="B93" s="2"/>
      <c r="C93" s="2"/>
      <c r="D93" s="2"/>
      <c r="E93" s="2"/>
      <c r="F93" s="2"/>
      <c r="G93" s="2"/>
      <c r="H93" s="2"/>
    </row>
    <row r="94" spans="1:8" x14ac:dyDescent="0.2">
      <c r="A94" s="2"/>
      <c r="B94" s="2"/>
      <c r="C94" s="2"/>
      <c r="D94" s="2"/>
      <c r="E94" s="2"/>
      <c r="F94" s="2"/>
      <c r="G94" s="2"/>
      <c r="H94" s="2"/>
    </row>
    <row r="95" spans="1:8" x14ac:dyDescent="0.2">
      <c r="A95" s="2"/>
      <c r="B95" s="2"/>
      <c r="C95" s="2"/>
      <c r="D95" s="2"/>
      <c r="E95" s="2"/>
      <c r="F95" s="2"/>
      <c r="G95" s="2"/>
      <c r="H95" s="2"/>
    </row>
    <row r="96" spans="1:8" x14ac:dyDescent="0.2">
      <c r="A96" s="2"/>
      <c r="B96" s="2"/>
      <c r="C96" s="2"/>
      <c r="D96" s="2"/>
      <c r="E96" s="2"/>
      <c r="F96" s="2"/>
      <c r="G96" s="2"/>
      <c r="H96" s="2"/>
    </row>
    <row r="97" spans="1:8" x14ac:dyDescent="0.2">
      <c r="A97" s="2"/>
      <c r="B97" s="2"/>
      <c r="C97" s="2"/>
      <c r="D97" s="2"/>
      <c r="E97" s="2"/>
      <c r="F97" s="2"/>
      <c r="G97" s="2"/>
      <c r="H97" s="2"/>
    </row>
    <row r="98" spans="1:8" x14ac:dyDescent="0.2">
      <c r="A98" s="2"/>
      <c r="B98" s="2"/>
      <c r="C98" s="2"/>
      <c r="D98" s="2"/>
      <c r="E98" s="2"/>
      <c r="F98" s="2"/>
      <c r="G98" s="2"/>
      <c r="H98" s="2"/>
    </row>
    <row r="99" spans="1:8" x14ac:dyDescent="0.2">
      <c r="A99" s="2"/>
      <c r="B99" s="2"/>
      <c r="C99" s="2"/>
      <c r="D99" s="2"/>
      <c r="E99" s="2"/>
      <c r="F99" s="2"/>
      <c r="G99" s="2"/>
      <c r="H99" s="2"/>
    </row>
    <row r="100" spans="1:8" x14ac:dyDescent="0.2">
      <c r="A100" s="2"/>
      <c r="B100" s="2"/>
      <c r="C100" s="2"/>
      <c r="D100" s="2"/>
      <c r="E100" s="2"/>
      <c r="F100" s="2"/>
      <c r="G100" s="2"/>
      <c r="H100" s="2"/>
    </row>
    <row r="101" spans="1:8" x14ac:dyDescent="0.2">
      <c r="A101" s="2"/>
      <c r="B101" s="2"/>
      <c r="C101" s="2"/>
      <c r="D101" s="2"/>
      <c r="E101" s="2"/>
      <c r="F101" s="2"/>
      <c r="G101" s="2"/>
      <c r="H101" s="2"/>
    </row>
    <row r="102" spans="1:8" x14ac:dyDescent="0.2">
      <c r="A102" s="2"/>
      <c r="B102" s="2"/>
      <c r="C102" s="2"/>
      <c r="D102" s="2"/>
      <c r="E102" s="2"/>
      <c r="F102" s="2"/>
      <c r="G102" s="2"/>
      <c r="H102" s="2"/>
    </row>
    <row r="103" spans="1:8" x14ac:dyDescent="0.2">
      <c r="A103" s="2"/>
      <c r="B103" s="2"/>
      <c r="C103" s="2"/>
      <c r="D103" s="2"/>
      <c r="E103" s="2"/>
      <c r="F103" s="2"/>
      <c r="G103" s="2"/>
      <c r="H103" s="2"/>
    </row>
    <row r="104" spans="1:8" x14ac:dyDescent="0.2">
      <c r="A104" s="2"/>
      <c r="B104" s="2"/>
      <c r="C104" s="2"/>
      <c r="D104" s="2"/>
      <c r="E104" s="2"/>
      <c r="F104" s="2"/>
      <c r="G104" s="2"/>
      <c r="H104" s="2"/>
    </row>
    <row r="105" spans="1:8" x14ac:dyDescent="0.2">
      <c r="A105" s="2"/>
      <c r="B105" s="2"/>
      <c r="C105" s="2"/>
      <c r="D105" s="2"/>
      <c r="E105" s="2"/>
      <c r="F105" s="2"/>
      <c r="G105" s="2"/>
      <c r="H105" s="2"/>
    </row>
    <row r="106" spans="1:8" x14ac:dyDescent="0.2">
      <c r="A106" s="2"/>
      <c r="B106" s="2"/>
      <c r="C106" s="2"/>
      <c r="D106" s="2"/>
      <c r="E106" s="2"/>
      <c r="F106" s="2"/>
      <c r="G106" s="2"/>
      <c r="H106" s="2"/>
    </row>
    <row r="107" spans="1:8" x14ac:dyDescent="0.2">
      <c r="A107" s="2"/>
      <c r="B107" s="2"/>
      <c r="C107" s="2"/>
      <c r="D107" s="2"/>
      <c r="E107" s="2"/>
      <c r="F107" s="2"/>
      <c r="G107" s="2"/>
      <c r="H107" s="2"/>
    </row>
    <row r="108" spans="1:8" x14ac:dyDescent="0.2">
      <c r="A108" s="2"/>
      <c r="B108" s="2"/>
      <c r="C108" s="2"/>
      <c r="D108" s="2"/>
      <c r="E108" s="2"/>
      <c r="F108" s="2"/>
      <c r="G108" s="2"/>
      <c r="H108" s="2"/>
    </row>
    <row r="109" spans="1:8" x14ac:dyDescent="0.2">
      <c r="A109" s="2"/>
      <c r="B109" s="2"/>
      <c r="C109" s="2"/>
      <c r="D109" s="2"/>
      <c r="E109" s="2"/>
      <c r="F109" s="2"/>
      <c r="G109" s="2"/>
      <c r="H109" s="2"/>
    </row>
    <row r="110" spans="1:8" x14ac:dyDescent="0.2">
      <c r="A110" s="2"/>
      <c r="B110" s="2"/>
      <c r="C110" s="2"/>
      <c r="D110" s="2"/>
      <c r="E110" s="2"/>
      <c r="F110" s="2"/>
      <c r="G110" s="2"/>
      <c r="H110" s="2"/>
    </row>
    <row r="111" spans="1:8" x14ac:dyDescent="0.2">
      <c r="A111" s="2"/>
      <c r="B111" s="2"/>
      <c r="C111" s="2"/>
      <c r="D111" s="2"/>
      <c r="E111" s="2"/>
      <c r="F111" s="2"/>
      <c r="G111" s="2"/>
      <c r="H111" s="2"/>
    </row>
    <row r="112" spans="1:8" x14ac:dyDescent="0.2">
      <c r="A112" s="2"/>
      <c r="B112" s="2"/>
      <c r="C112" s="2"/>
      <c r="D112" s="2"/>
      <c r="E112" s="2"/>
      <c r="F112" s="2"/>
      <c r="G112" s="2"/>
      <c r="H112" s="2"/>
    </row>
    <row r="113" spans="1:8" x14ac:dyDescent="0.2">
      <c r="A113" s="2"/>
      <c r="B113" s="2"/>
      <c r="C113" s="2"/>
      <c r="D113" s="2"/>
      <c r="E113" s="2"/>
      <c r="F113" s="2"/>
      <c r="G113" s="2"/>
      <c r="H113" s="2"/>
    </row>
    <row r="114" spans="1:8" x14ac:dyDescent="0.2">
      <c r="A114" s="2"/>
      <c r="B114" s="2"/>
      <c r="C114" s="2"/>
      <c r="D114" s="2"/>
      <c r="E114" s="2"/>
      <c r="F114" s="2"/>
      <c r="G114" s="2"/>
      <c r="H114" s="2"/>
    </row>
    <row r="115" spans="1:8" x14ac:dyDescent="0.2">
      <c r="A115" s="2"/>
      <c r="B115" s="2"/>
      <c r="C115" s="2"/>
      <c r="D115" s="2"/>
      <c r="E115" s="2"/>
      <c r="F115" s="2"/>
      <c r="G115" s="2"/>
      <c r="H115" s="2"/>
    </row>
    <row r="116" spans="1:8" x14ac:dyDescent="0.2">
      <c r="A116" s="2"/>
      <c r="B116" s="2"/>
      <c r="C116" s="2"/>
      <c r="D116" s="2"/>
      <c r="E116" s="2"/>
      <c r="F116" s="2"/>
      <c r="G116" s="2"/>
      <c r="H116" s="2"/>
    </row>
    <row r="117" spans="1:8" x14ac:dyDescent="0.2">
      <c r="A117" s="2"/>
      <c r="B117" s="2"/>
      <c r="C117" s="2"/>
      <c r="D117" s="2"/>
      <c r="E117" s="2"/>
      <c r="F117" s="2"/>
      <c r="G117" s="2"/>
      <c r="H117" s="2"/>
    </row>
    <row r="118" spans="1:8" x14ac:dyDescent="0.2">
      <c r="A118" s="2"/>
      <c r="B118" s="2"/>
      <c r="C118" s="2"/>
      <c r="D118" s="2"/>
      <c r="E118" s="2"/>
      <c r="F118" s="2"/>
      <c r="G118" s="2"/>
      <c r="H118" s="2"/>
    </row>
    <row r="119" spans="1:8" x14ac:dyDescent="0.2">
      <c r="A119" s="2"/>
      <c r="B119" s="2"/>
      <c r="C119" s="2"/>
      <c r="D119" s="2"/>
      <c r="E119" s="2"/>
      <c r="F119" s="2"/>
      <c r="G119" s="2"/>
      <c r="H119" s="2"/>
    </row>
    <row r="120" spans="1:8" x14ac:dyDescent="0.2">
      <c r="A120" s="2"/>
      <c r="B120" s="2"/>
      <c r="C120" s="2"/>
      <c r="D120" s="2"/>
      <c r="E120" s="2"/>
      <c r="F120" s="2"/>
      <c r="G120" s="2"/>
      <c r="H120" s="2"/>
    </row>
    <row r="121" spans="1:8" x14ac:dyDescent="0.2">
      <c r="A121" s="2"/>
      <c r="B121" s="2"/>
      <c r="C121" s="2"/>
      <c r="D121" s="2"/>
      <c r="E121" s="2"/>
      <c r="F121" s="2"/>
      <c r="G121" s="2"/>
      <c r="H121" s="2"/>
    </row>
    <row r="122" spans="1:8" x14ac:dyDescent="0.2">
      <c r="A122" s="2"/>
      <c r="B122" s="2"/>
      <c r="C122" s="2"/>
      <c r="D122" s="2"/>
      <c r="E122" s="2"/>
      <c r="F122" s="2"/>
      <c r="G122" s="2"/>
      <c r="H122" s="2"/>
    </row>
    <row r="123" spans="1:8" x14ac:dyDescent="0.2">
      <c r="A123" s="2"/>
      <c r="B123" s="2"/>
      <c r="C123" s="2"/>
      <c r="D123" s="2"/>
      <c r="E123" s="2"/>
      <c r="F123" s="2"/>
      <c r="G123" s="2"/>
      <c r="H123" s="2"/>
    </row>
    <row r="124" spans="1:8" x14ac:dyDescent="0.2">
      <c r="A124" s="2"/>
      <c r="B124" s="2"/>
      <c r="C124" s="2"/>
      <c r="D124" s="2"/>
      <c r="E124" s="2"/>
      <c r="F124" s="2"/>
      <c r="G124" s="2"/>
      <c r="H124" s="2"/>
    </row>
    <row r="125" spans="1:8" x14ac:dyDescent="0.2">
      <c r="A125" s="2"/>
      <c r="B125" s="2"/>
      <c r="C125" s="2"/>
      <c r="D125" s="2"/>
      <c r="E125" s="2"/>
      <c r="F125" s="2"/>
      <c r="G125" s="2"/>
      <c r="H125" s="2"/>
    </row>
    <row r="126" spans="1:8" x14ac:dyDescent="0.2">
      <c r="A126" s="2"/>
      <c r="B126" s="2"/>
      <c r="C126" s="2"/>
      <c r="D126" s="2"/>
      <c r="E126" s="2"/>
      <c r="F126" s="2"/>
      <c r="G126" s="2"/>
      <c r="H126" s="2"/>
    </row>
    <row r="127" spans="1:8" x14ac:dyDescent="0.2">
      <c r="A127" s="2"/>
      <c r="B127" s="2"/>
      <c r="C127" s="2"/>
      <c r="D127" s="2"/>
      <c r="E127" s="2"/>
      <c r="F127" s="2"/>
      <c r="G127" s="2"/>
      <c r="H127" s="2"/>
    </row>
    <row r="128" spans="1:8" x14ac:dyDescent="0.2">
      <c r="A128" s="2"/>
      <c r="B128" s="2"/>
      <c r="C128" s="2"/>
      <c r="D128" s="2"/>
      <c r="E128" s="2"/>
      <c r="F128" s="2"/>
      <c r="G128" s="2"/>
      <c r="H128" s="2"/>
    </row>
    <row r="129" spans="1:8" x14ac:dyDescent="0.2">
      <c r="A129" s="2"/>
      <c r="B129" s="2"/>
      <c r="C129" s="2"/>
      <c r="D129" s="2"/>
      <c r="E129" s="2"/>
      <c r="F129" s="2"/>
      <c r="G129" s="2"/>
      <c r="H129" s="2"/>
    </row>
    <row r="130" spans="1:8" x14ac:dyDescent="0.2">
      <c r="A130" s="2"/>
      <c r="B130" s="2"/>
      <c r="C130" s="2"/>
      <c r="D130" s="2"/>
      <c r="E130" s="2"/>
      <c r="F130" s="2"/>
      <c r="G130" s="2"/>
      <c r="H130" s="2"/>
    </row>
    <row r="131" spans="1:8" x14ac:dyDescent="0.2">
      <c r="A131" s="2"/>
      <c r="B131" s="2"/>
      <c r="C131" s="2"/>
      <c r="D131" s="2"/>
      <c r="E131" s="2"/>
      <c r="F131" s="2"/>
      <c r="G131" s="2"/>
      <c r="H131" s="2"/>
    </row>
    <row r="132" spans="1:8" x14ac:dyDescent="0.2">
      <c r="A132" s="2"/>
      <c r="B132" s="2"/>
      <c r="C132" s="2"/>
      <c r="D132" s="2"/>
      <c r="E132" s="2"/>
      <c r="F132" s="2"/>
      <c r="G132" s="2"/>
      <c r="H132" s="2"/>
    </row>
    <row r="133" spans="1:8" x14ac:dyDescent="0.2">
      <c r="A133" s="2"/>
      <c r="B133" s="2"/>
      <c r="C133" s="2"/>
      <c r="D133" s="2"/>
      <c r="E133" s="2"/>
      <c r="F133" s="2"/>
      <c r="G133" s="2"/>
      <c r="H133" s="2"/>
    </row>
    <row r="134" spans="1:8" x14ac:dyDescent="0.2">
      <c r="A134" s="2"/>
      <c r="B134" s="2"/>
      <c r="C134" s="2"/>
      <c r="D134" s="2"/>
      <c r="E134" s="2"/>
      <c r="F134" s="2"/>
      <c r="G134" s="2"/>
      <c r="H134" s="2"/>
    </row>
    <row r="135" spans="1:8" x14ac:dyDescent="0.2">
      <c r="A135" s="2"/>
      <c r="B135" s="2"/>
      <c r="C135" s="2"/>
      <c r="D135" s="2"/>
      <c r="E135" s="2"/>
      <c r="F135" s="2"/>
      <c r="G135" s="2"/>
      <c r="H135" s="2"/>
    </row>
    <row r="136" spans="1:8" x14ac:dyDescent="0.2">
      <c r="A136" s="2"/>
      <c r="B136" s="2"/>
      <c r="C136" s="2"/>
      <c r="D136" s="2"/>
      <c r="E136" s="2"/>
      <c r="F136" s="2"/>
      <c r="G136" s="2"/>
      <c r="H136" s="2"/>
    </row>
    <row r="137" spans="1:8" x14ac:dyDescent="0.2">
      <c r="A137" s="2"/>
      <c r="B137" s="2"/>
      <c r="C137" s="2"/>
      <c r="D137" s="2"/>
      <c r="E137" s="2"/>
      <c r="F137" s="2"/>
      <c r="G137" s="2"/>
      <c r="H137" s="2"/>
    </row>
    <row r="138" spans="1:8" x14ac:dyDescent="0.2">
      <c r="A138" s="2"/>
      <c r="B138" s="2"/>
      <c r="C138" s="2"/>
      <c r="D138" s="2"/>
      <c r="E138" s="2"/>
      <c r="F138" s="2"/>
      <c r="G138" s="2"/>
      <c r="H138" s="2"/>
    </row>
    <row r="139" spans="1:8" x14ac:dyDescent="0.2">
      <c r="A139" s="2"/>
      <c r="B139" s="2"/>
      <c r="C139" s="2"/>
      <c r="D139" s="2"/>
      <c r="E139" s="2"/>
      <c r="F139" s="2"/>
      <c r="G139" s="2"/>
      <c r="H139" s="2"/>
    </row>
    <row r="140" spans="1:8" x14ac:dyDescent="0.2">
      <c r="A140" s="2"/>
      <c r="B140" s="2"/>
      <c r="C140" s="2"/>
      <c r="D140" s="2"/>
      <c r="E140" s="2"/>
      <c r="F140" s="2"/>
      <c r="G140" s="2"/>
      <c r="H140" s="2"/>
    </row>
    <row r="141" spans="1:8" x14ac:dyDescent="0.2">
      <c r="A141" s="2"/>
      <c r="B141" s="2"/>
      <c r="C141" s="2"/>
      <c r="D141" s="2"/>
      <c r="E141" s="2"/>
      <c r="F141" s="2"/>
      <c r="G141" s="2"/>
      <c r="H141" s="2"/>
    </row>
    <row r="142" spans="1:8" x14ac:dyDescent="0.2">
      <c r="A142" s="2"/>
      <c r="B142" s="2"/>
      <c r="C142" s="2"/>
      <c r="D142" s="2"/>
      <c r="E142" s="2"/>
      <c r="F142" s="2"/>
      <c r="G142" s="2"/>
      <c r="H142" s="2"/>
    </row>
    <row r="143" spans="1:8" x14ac:dyDescent="0.2">
      <c r="A143" s="2"/>
      <c r="B143" s="2"/>
      <c r="C143" s="2"/>
      <c r="D143" s="2"/>
      <c r="E143" s="2"/>
      <c r="F143" s="2"/>
      <c r="G143" s="2"/>
      <c r="H143" s="2"/>
    </row>
    <row r="144" spans="1:8" x14ac:dyDescent="0.2">
      <c r="A144" s="2"/>
      <c r="B144" s="2"/>
      <c r="C144" s="2"/>
      <c r="D144" s="2"/>
      <c r="E144" s="2"/>
      <c r="F144" s="2"/>
      <c r="G144" s="2"/>
      <c r="H144" s="2"/>
    </row>
    <row r="145" spans="1:8" x14ac:dyDescent="0.2">
      <c r="A145" s="2"/>
      <c r="B145" s="2"/>
      <c r="C145" s="2"/>
      <c r="D145" s="2"/>
      <c r="E145" s="2"/>
      <c r="F145" s="2"/>
      <c r="G145" s="2"/>
      <c r="H145" s="2"/>
    </row>
    <row r="146" spans="1:8" x14ac:dyDescent="0.2">
      <c r="A146" s="2"/>
      <c r="B146" s="2"/>
      <c r="C146" s="2"/>
      <c r="D146" s="2"/>
      <c r="E146" s="2"/>
      <c r="F146" s="2"/>
      <c r="G146" s="2"/>
      <c r="H146" s="2"/>
    </row>
    <row r="147" spans="1:8" x14ac:dyDescent="0.2">
      <c r="A147" s="2"/>
      <c r="B147" s="2"/>
      <c r="C147" s="2"/>
      <c r="D147" s="2"/>
      <c r="E147" s="2"/>
      <c r="F147" s="2"/>
      <c r="G147" s="2"/>
      <c r="H147" s="2"/>
    </row>
    <row r="148" spans="1:8" x14ac:dyDescent="0.2">
      <c r="A148" s="2"/>
      <c r="B148" s="2"/>
      <c r="C148" s="2"/>
      <c r="D148" s="2"/>
      <c r="E148" s="2"/>
      <c r="F148" s="2"/>
      <c r="G148" s="2"/>
      <c r="H148" s="2"/>
    </row>
    <row r="149" spans="1:8" x14ac:dyDescent="0.2">
      <c r="A149" s="2"/>
      <c r="B149" s="2"/>
      <c r="C149" s="2"/>
      <c r="D149" s="2"/>
      <c r="E149" s="2"/>
      <c r="F149" s="2"/>
      <c r="G149" s="2"/>
      <c r="H149" s="2"/>
    </row>
    <row r="150" spans="1:8" x14ac:dyDescent="0.2">
      <c r="A150" s="2"/>
      <c r="B150" s="2"/>
      <c r="C150" s="2"/>
      <c r="D150" s="2"/>
      <c r="E150" s="2"/>
      <c r="F150" s="2"/>
      <c r="G150" s="2"/>
      <c r="H150" s="2"/>
    </row>
    <row r="151" spans="1:8" x14ac:dyDescent="0.2">
      <c r="A151" s="2"/>
      <c r="B151" s="2"/>
      <c r="C151" s="2"/>
      <c r="D151" s="2"/>
      <c r="E151" s="2"/>
      <c r="F151" s="2"/>
      <c r="G151" s="2"/>
      <c r="H151" s="2"/>
    </row>
    <row r="152" spans="1:8" x14ac:dyDescent="0.2">
      <c r="A152" s="2"/>
      <c r="B152" s="2"/>
      <c r="C152" s="2"/>
      <c r="D152" s="2"/>
      <c r="E152" s="2"/>
      <c r="F152" s="2"/>
      <c r="G152" s="2"/>
      <c r="H152" s="2"/>
    </row>
    <row r="153" spans="1:8" x14ac:dyDescent="0.2">
      <c r="A153" s="2"/>
      <c r="B153" s="2"/>
      <c r="C153" s="2"/>
      <c r="D153" s="2"/>
      <c r="E153" s="2"/>
      <c r="F153" s="2"/>
      <c r="G153" s="2"/>
      <c r="H153" s="2"/>
    </row>
    <row r="154" spans="1:8" x14ac:dyDescent="0.2">
      <c r="A154" s="2"/>
      <c r="B154" s="2"/>
      <c r="C154" s="2"/>
      <c r="D154" s="2"/>
      <c r="E154" s="2"/>
      <c r="F154" s="2"/>
      <c r="G154" s="2"/>
      <c r="H154" s="2"/>
    </row>
    <row r="155" spans="1:8" x14ac:dyDescent="0.2">
      <c r="A155" s="2"/>
      <c r="B155" s="2"/>
      <c r="C155" s="2"/>
      <c r="D155" s="2"/>
      <c r="E155" s="2"/>
      <c r="F155" s="2"/>
      <c r="G155" s="2"/>
      <c r="H155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CF3A9-6F37-8347-90C6-87518199ABE6}">
  <dimension ref="A1:N61"/>
  <sheetViews>
    <sheetView workbookViewId="0">
      <pane ySplit="1" topLeftCell="A29" activePane="bottomLeft" state="frozen"/>
      <selection pane="bottomLeft" activeCell="A16" sqref="A16:XFD61"/>
    </sheetView>
  </sheetViews>
  <sheetFormatPr baseColWidth="10" defaultRowHeight="16" x14ac:dyDescent="0.2"/>
  <cols>
    <col min="2" max="2" width="10.6640625" bestFit="1" customWidth="1"/>
    <col min="3" max="3" width="13.33203125" customWidth="1"/>
    <col min="4" max="4" width="11.1640625" bestFit="1" customWidth="1"/>
    <col min="5" max="5" width="8.6640625" customWidth="1"/>
    <col min="6" max="6" width="7.1640625" customWidth="1"/>
    <col min="7" max="7" width="9" customWidth="1"/>
    <col min="8" max="8" width="8.83203125" customWidth="1"/>
    <col min="9" max="9" width="12.6640625" customWidth="1"/>
    <col min="10" max="10" width="9.1640625" customWidth="1"/>
    <col min="15" max="15" width="11.33203125" bestFit="1" customWidth="1"/>
  </cols>
  <sheetData>
    <row r="1" spans="1:14" x14ac:dyDescent="0.2">
      <c r="B1" t="s">
        <v>0</v>
      </c>
      <c r="C1" t="s">
        <v>1</v>
      </c>
      <c r="D1" t="s">
        <v>2</v>
      </c>
      <c r="E1" t="s">
        <v>4</v>
      </c>
      <c r="F1" t="s">
        <v>3</v>
      </c>
      <c r="G1" t="s">
        <v>5</v>
      </c>
      <c r="H1" t="s">
        <v>10</v>
      </c>
      <c r="I1" t="s">
        <v>11</v>
      </c>
      <c r="J1" t="s">
        <v>12</v>
      </c>
      <c r="K1" t="s">
        <v>14</v>
      </c>
      <c r="L1" t="s">
        <v>15</v>
      </c>
      <c r="M1" t="s">
        <v>16</v>
      </c>
      <c r="N1" t="s">
        <v>24</v>
      </c>
    </row>
    <row r="2" spans="1:14" x14ac:dyDescent="0.2">
      <c r="A2">
        <v>11</v>
      </c>
      <c r="B2">
        <v>1</v>
      </c>
      <c r="D2" t="s">
        <v>6</v>
      </c>
      <c r="E2" t="s">
        <v>9</v>
      </c>
      <c r="F2">
        <v>3</v>
      </c>
      <c r="G2">
        <v>1</v>
      </c>
      <c r="N2" t="s">
        <v>25</v>
      </c>
    </row>
    <row r="3" spans="1:14" x14ac:dyDescent="0.2">
      <c r="A3">
        <v>3</v>
      </c>
      <c r="B3">
        <v>1</v>
      </c>
      <c r="D3" t="s">
        <v>6</v>
      </c>
      <c r="E3" t="s">
        <v>9</v>
      </c>
      <c r="F3">
        <v>1</v>
      </c>
      <c r="G3">
        <v>2</v>
      </c>
      <c r="N3" t="s">
        <v>25</v>
      </c>
    </row>
    <row r="4" spans="1:14" x14ac:dyDescent="0.2">
      <c r="A4">
        <v>4</v>
      </c>
      <c r="B4">
        <v>1</v>
      </c>
      <c r="D4" t="s">
        <v>6</v>
      </c>
      <c r="E4" t="s">
        <v>9</v>
      </c>
      <c r="F4">
        <v>1</v>
      </c>
      <c r="G4">
        <v>3</v>
      </c>
      <c r="N4" t="s">
        <v>25</v>
      </c>
    </row>
    <row r="5" spans="1:14" x14ac:dyDescent="0.2">
      <c r="A5">
        <v>5</v>
      </c>
      <c r="B5">
        <v>1</v>
      </c>
      <c r="D5" t="s">
        <v>6</v>
      </c>
      <c r="E5" t="s">
        <v>9</v>
      </c>
      <c r="F5">
        <v>1</v>
      </c>
      <c r="G5">
        <v>4</v>
      </c>
      <c r="N5" t="s">
        <v>25</v>
      </c>
    </row>
    <row r="6" spans="1:14" x14ac:dyDescent="0.2">
      <c r="A6">
        <v>12</v>
      </c>
      <c r="B6">
        <v>1</v>
      </c>
      <c r="D6" t="s">
        <v>6</v>
      </c>
      <c r="E6" t="s">
        <v>9</v>
      </c>
      <c r="F6">
        <v>3</v>
      </c>
      <c r="G6">
        <v>2</v>
      </c>
      <c r="N6" t="s">
        <v>25</v>
      </c>
    </row>
    <row r="7" spans="1:14" x14ac:dyDescent="0.2">
      <c r="A7">
        <v>8</v>
      </c>
      <c r="B7">
        <v>1</v>
      </c>
      <c r="D7" t="s">
        <v>6</v>
      </c>
      <c r="E7" t="s">
        <v>9</v>
      </c>
      <c r="F7">
        <v>2</v>
      </c>
      <c r="G7">
        <v>3</v>
      </c>
      <c r="N7" t="s">
        <v>25</v>
      </c>
    </row>
    <row r="8" spans="1:14" x14ac:dyDescent="0.2">
      <c r="A8">
        <v>9</v>
      </c>
      <c r="B8">
        <v>1</v>
      </c>
      <c r="D8" t="s">
        <v>6</v>
      </c>
      <c r="E8" t="s">
        <v>9</v>
      </c>
      <c r="F8">
        <v>2</v>
      </c>
      <c r="G8">
        <v>4</v>
      </c>
      <c r="N8" t="s">
        <v>25</v>
      </c>
    </row>
    <row r="9" spans="1:14" x14ac:dyDescent="0.2">
      <c r="A9">
        <v>10</v>
      </c>
      <c r="B9">
        <v>1</v>
      </c>
      <c r="D9" t="s">
        <v>6</v>
      </c>
      <c r="E9" t="s">
        <v>9</v>
      </c>
      <c r="F9">
        <v>2</v>
      </c>
      <c r="G9">
        <v>5</v>
      </c>
      <c r="N9" t="s">
        <v>25</v>
      </c>
    </row>
    <row r="10" spans="1:14" x14ac:dyDescent="0.2">
      <c r="A10">
        <v>17</v>
      </c>
      <c r="B10">
        <v>1</v>
      </c>
      <c r="D10" t="s">
        <v>6</v>
      </c>
      <c r="E10" t="s">
        <v>8</v>
      </c>
      <c r="F10">
        <v>1</v>
      </c>
      <c r="G10">
        <v>2</v>
      </c>
      <c r="N10" t="s">
        <v>25</v>
      </c>
    </row>
    <row r="11" spans="1:14" x14ac:dyDescent="0.2">
      <c r="A11">
        <v>18</v>
      </c>
      <c r="B11">
        <v>1</v>
      </c>
      <c r="D11" t="s">
        <v>6</v>
      </c>
      <c r="E11" t="s">
        <v>8</v>
      </c>
      <c r="F11">
        <v>1</v>
      </c>
      <c r="G11">
        <v>3</v>
      </c>
      <c r="N11" t="s">
        <v>25</v>
      </c>
    </row>
    <row r="12" spans="1:14" x14ac:dyDescent="0.2">
      <c r="A12">
        <v>24</v>
      </c>
      <c r="B12">
        <v>1</v>
      </c>
      <c r="D12" t="s">
        <v>6</v>
      </c>
      <c r="E12" t="s">
        <v>8</v>
      </c>
      <c r="F12">
        <v>3</v>
      </c>
      <c r="G12">
        <v>1</v>
      </c>
      <c r="N12" t="s">
        <v>25</v>
      </c>
    </row>
    <row r="13" spans="1:14" x14ac:dyDescent="0.2">
      <c r="A13">
        <v>25</v>
      </c>
      <c r="B13">
        <v>1</v>
      </c>
      <c r="D13" t="s">
        <v>6</v>
      </c>
      <c r="E13" t="s">
        <v>8</v>
      </c>
      <c r="F13">
        <v>3</v>
      </c>
      <c r="G13">
        <v>2</v>
      </c>
      <c r="N13" t="s">
        <v>25</v>
      </c>
    </row>
    <row r="14" spans="1:14" x14ac:dyDescent="0.2">
      <c r="A14">
        <v>22</v>
      </c>
      <c r="B14">
        <v>1</v>
      </c>
      <c r="D14" t="s">
        <v>6</v>
      </c>
      <c r="E14" t="s">
        <v>8</v>
      </c>
      <c r="F14">
        <v>2</v>
      </c>
      <c r="G14">
        <v>3</v>
      </c>
      <c r="N14" t="s">
        <v>25</v>
      </c>
    </row>
    <row r="15" spans="1:14" x14ac:dyDescent="0.2">
      <c r="A15">
        <v>27</v>
      </c>
      <c r="B15">
        <v>1</v>
      </c>
      <c r="D15" t="s">
        <v>6</v>
      </c>
      <c r="E15" t="s">
        <v>8</v>
      </c>
      <c r="F15">
        <v>3</v>
      </c>
      <c r="G15">
        <v>4</v>
      </c>
      <c r="N15" t="s">
        <v>25</v>
      </c>
    </row>
    <row r="16" spans="1:14" x14ac:dyDescent="0.2">
      <c r="A16">
        <v>1</v>
      </c>
      <c r="B16">
        <v>2</v>
      </c>
      <c r="D16" t="s">
        <v>6</v>
      </c>
      <c r="E16" t="s">
        <v>9</v>
      </c>
      <c r="F16">
        <v>2</v>
      </c>
      <c r="G16">
        <v>2</v>
      </c>
      <c r="N16" t="s">
        <v>25</v>
      </c>
    </row>
    <row r="17" spans="1:14" x14ac:dyDescent="0.2">
      <c r="A17">
        <v>2</v>
      </c>
      <c r="B17">
        <v>2</v>
      </c>
      <c r="D17" t="s">
        <v>6</v>
      </c>
      <c r="E17" t="s">
        <v>9</v>
      </c>
      <c r="F17">
        <v>1</v>
      </c>
      <c r="G17">
        <v>3</v>
      </c>
      <c r="N17" t="s">
        <v>25</v>
      </c>
    </row>
    <row r="18" spans="1:14" x14ac:dyDescent="0.2">
      <c r="A18">
        <v>3</v>
      </c>
      <c r="B18">
        <v>2</v>
      </c>
      <c r="D18" t="s">
        <v>6</v>
      </c>
      <c r="E18" t="s">
        <v>9</v>
      </c>
      <c r="F18">
        <v>1</v>
      </c>
      <c r="G18">
        <v>4</v>
      </c>
      <c r="N18" t="s">
        <v>25</v>
      </c>
    </row>
    <row r="19" spans="1:14" x14ac:dyDescent="0.2">
      <c r="A19">
        <v>4</v>
      </c>
      <c r="B19">
        <v>2</v>
      </c>
      <c r="D19" t="s">
        <v>6</v>
      </c>
      <c r="E19" t="s">
        <v>9</v>
      </c>
      <c r="F19">
        <v>1</v>
      </c>
      <c r="G19">
        <v>5</v>
      </c>
      <c r="N19" t="s">
        <v>25</v>
      </c>
    </row>
    <row r="20" spans="1:14" x14ac:dyDescent="0.2">
      <c r="A20">
        <v>5</v>
      </c>
      <c r="B20">
        <v>2</v>
      </c>
      <c r="D20" t="s">
        <v>6</v>
      </c>
      <c r="E20" t="s">
        <v>9</v>
      </c>
      <c r="F20">
        <v>3</v>
      </c>
      <c r="G20">
        <v>1</v>
      </c>
      <c r="N20" t="s">
        <v>25</v>
      </c>
    </row>
    <row r="21" spans="1:14" x14ac:dyDescent="0.2">
      <c r="A21">
        <v>6</v>
      </c>
      <c r="B21">
        <v>2</v>
      </c>
      <c r="D21" t="s">
        <v>6</v>
      </c>
      <c r="E21" t="s">
        <v>9</v>
      </c>
      <c r="F21">
        <v>3</v>
      </c>
      <c r="G21">
        <v>2</v>
      </c>
      <c r="N21" t="s">
        <v>25</v>
      </c>
    </row>
    <row r="22" spans="1:14" x14ac:dyDescent="0.2">
      <c r="A22">
        <v>7</v>
      </c>
      <c r="B22">
        <v>2</v>
      </c>
      <c r="D22" t="s">
        <v>6</v>
      </c>
      <c r="E22" t="s">
        <v>9</v>
      </c>
      <c r="F22">
        <v>3</v>
      </c>
      <c r="G22">
        <v>3</v>
      </c>
      <c r="N22" t="s">
        <v>25</v>
      </c>
    </row>
    <row r="23" spans="1:14" x14ac:dyDescent="0.2">
      <c r="A23">
        <v>8</v>
      </c>
      <c r="B23">
        <v>2</v>
      </c>
      <c r="D23" t="s">
        <v>6</v>
      </c>
      <c r="E23" t="s">
        <v>9</v>
      </c>
      <c r="F23">
        <v>2</v>
      </c>
      <c r="G23">
        <v>4</v>
      </c>
      <c r="N23" t="s">
        <v>25</v>
      </c>
    </row>
    <row r="24" spans="1:14" x14ac:dyDescent="0.2">
      <c r="A24">
        <v>9</v>
      </c>
      <c r="B24">
        <v>2</v>
      </c>
      <c r="D24" t="s">
        <v>6</v>
      </c>
      <c r="E24" t="s">
        <v>9</v>
      </c>
      <c r="F24">
        <v>3</v>
      </c>
      <c r="G24">
        <v>5</v>
      </c>
      <c r="N24" t="s">
        <v>25</v>
      </c>
    </row>
    <row r="25" spans="1:14" x14ac:dyDescent="0.2">
      <c r="A25">
        <v>10</v>
      </c>
      <c r="B25">
        <v>2</v>
      </c>
      <c r="D25" t="s">
        <v>6</v>
      </c>
      <c r="E25" t="s">
        <v>9</v>
      </c>
      <c r="F25">
        <v>4</v>
      </c>
      <c r="G25">
        <v>1</v>
      </c>
      <c r="N25" t="s">
        <v>25</v>
      </c>
    </row>
    <row r="26" spans="1:14" x14ac:dyDescent="0.2">
      <c r="A26">
        <v>11</v>
      </c>
      <c r="B26">
        <v>2</v>
      </c>
      <c r="D26" t="s">
        <v>6</v>
      </c>
      <c r="E26" t="s">
        <v>9</v>
      </c>
      <c r="F26">
        <v>4</v>
      </c>
      <c r="G26">
        <v>2</v>
      </c>
      <c r="N26" t="s">
        <v>25</v>
      </c>
    </row>
    <row r="27" spans="1:14" x14ac:dyDescent="0.2">
      <c r="A27">
        <v>12</v>
      </c>
      <c r="B27">
        <v>2</v>
      </c>
      <c r="D27" t="s">
        <v>6</v>
      </c>
      <c r="E27" t="s">
        <v>9</v>
      </c>
      <c r="F27">
        <v>4</v>
      </c>
      <c r="G27">
        <v>3</v>
      </c>
      <c r="N27" t="s">
        <v>25</v>
      </c>
    </row>
    <row r="28" spans="1:14" x14ac:dyDescent="0.2">
      <c r="A28">
        <v>13</v>
      </c>
      <c r="B28">
        <v>2</v>
      </c>
      <c r="D28" t="s">
        <v>6</v>
      </c>
      <c r="E28" t="s">
        <v>9</v>
      </c>
      <c r="F28">
        <v>4</v>
      </c>
      <c r="G28">
        <v>4</v>
      </c>
      <c r="N28" t="s">
        <v>25</v>
      </c>
    </row>
    <row r="29" spans="1:14" x14ac:dyDescent="0.2">
      <c r="A29">
        <v>14</v>
      </c>
      <c r="B29">
        <v>2</v>
      </c>
      <c r="D29" t="s">
        <v>6</v>
      </c>
      <c r="E29" t="s">
        <v>9</v>
      </c>
      <c r="F29">
        <v>2</v>
      </c>
      <c r="G29">
        <v>5</v>
      </c>
      <c r="N29" t="s">
        <v>25</v>
      </c>
    </row>
    <row r="30" spans="1:14" x14ac:dyDescent="0.2">
      <c r="A30">
        <v>15</v>
      </c>
      <c r="B30">
        <v>2</v>
      </c>
      <c r="D30" t="s">
        <v>6</v>
      </c>
      <c r="E30" t="s">
        <v>8</v>
      </c>
      <c r="F30">
        <v>2</v>
      </c>
      <c r="G30">
        <v>1</v>
      </c>
      <c r="N30" t="s">
        <v>25</v>
      </c>
    </row>
    <row r="31" spans="1:14" x14ac:dyDescent="0.2">
      <c r="A31">
        <v>16</v>
      </c>
      <c r="B31">
        <v>2</v>
      </c>
      <c r="D31" t="s">
        <v>6</v>
      </c>
      <c r="E31" t="s">
        <v>8</v>
      </c>
      <c r="F31">
        <v>2</v>
      </c>
      <c r="G31">
        <v>2</v>
      </c>
      <c r="N31" t="s">
        <v>25</v>
      </c>
    </row>
    <row r="32" spans="1:14" x14ac:dyDescent="0.2">
      <c r="A32">
        <v>17</v>
      </c>
      <c r="B32">
        <v>2</v>
      </c>
      <c r="D32" t="s">
        <v>6</v>
      </c>
      <c r="E32" t="s">
        <v>8</v>
      </c>
      <c r="F32">
        <v>1</v>
      </c>
      <c r="G32">
        <v>3</v>
      </c>
      <c r="N32" t="s">
        <v>25</v>
      </c>
    </row>
    <row r="33" spans="1:14" x14ac:dyDescent="0.2">
      <c r="A33">
        <v>18</v>
      </c>
      <c r="B33">
        <v>2</v>
      </c>
      <c r="D33" t="s">
        <v>6</v>
      </c>
      <c r="E33" t="s">
        <v>8</v>
      </c>
      <c r="F33">
        <v>1</v>
      </c>
      <c r="G33">
        <v>4</v>
      </c>
      <c r="N33" t="s">
        <v>25</v>
      </c>
    </row>
    <row r="34" spans="1:14" x14ac:dyDescent="0.2">
      <c r="A34">
        <v>19</v>
      </c>
      <c r="B34">
        <v>2</v>
      </c>
      <c r="D34" t="s">
        <v>6</v>
      </c>
      <c r="E34" t="s">
        <v>8</v>
      </c>
      <c r="F34">
        <v>1</v>
      </c>
      <c r="G34">
        <v>5</v>
      </c>
      <c r="N34" t="s">
        <v>25</v>
      </c>
    </row>
    <row r="35" spans="1:14" x14ac:dyDescent="0.2">
      <c r="A35">
        <v>20</v>
      </c>
      <c r="B35">
        <v>2</v>
      </c>
      <c r="D35" t="s">
        <v>6</v>
      </c>
      <c r="E35" t="s">
        <v>8</v>
      </c>
      <c r="F35">
        <v>3</v>
      </c>
      <c r="G35">
        <v>2</v>
      </c>
      <c r="N35" t="s">
        <v>25</v>
      </c>
    </row>
    <row r="36" spans="1:14" x14ac:dyDescent="0.2">
      <c r="A36">
        <v>21</v>
      </c>
      <c r="B36">
        <v>2</v>
      </c>
      <c r="D36" t="s">
        <v>6</v>
      </c>
      <c r="E36" t="s">
        <v>8</v>
      </c>
      <c r="F36">
        <v>3</v>
      </c>
      <c r="G36">
        <v>3</v>
      </c>
      <c r="N36" t="s">
        <v>25</v>
      </c>
    </row>
    <row r="37" spans="1:14" x14ac:dyDescent="0.2">
      <c r="A37">
        <v>22</v>
      </c>
      <c r="B37">
        <v>2</v>
      </c>
      <c r="D37" t="s">
        <v>6</v>
      </c>
      <c r="E37" t="s">
        <v>8</v>
      </c>
      <c r="F37">
        <v>3</v>
      </c>
      <c r="G37">
        <v>4</v>
      </c>
      <c r="N37" t="s">
        <v>25</v>
      </c>
    </row>
    <row r="38" spans="1:14" x14ac:dyDescent="0.2">
      <c r="A38">
        <v>23</v>
      </c>
      <c r="B38">
        <v>2</v>
      </c>
      <c r="D38" t="s">
        <v>6</v>
      </c>
      <c r="E38" t="s">
        <v>8</v>
      </c>
      <c r="F38">
        <v>2</v>
      </c>
      <c r="G38">
        <v>5</v>
      </c>
      <c r="N38" t="s">
        <v>25</v>
      </c>
    </row>
    <row r="39" spans="1:14" x14ac:dyDescent="0.2">
      <c r="A39">
        <v>7</v>
      </c>
      <c r="B39">
        <v>3</v>
      </c>
      <c r="D39" t="s">
        <v>6</v>
      </c>
      <c r="E39" t="s">
        <v>9</v>
      </c>
      <c r="F39">
        <v>2</v>
      </c>
      <c r="G39">
        <v>2</v>
      </c>
      <c r="N39" t="s">
        <v>25</v>
      </c>
    </row>
    <row r="40" spans="1:14" x14ac:dyDescent="0.2">
      <c r="A40">
        <v>3</v>
      </c>
      <c r="B40">
        <v>3</v>
      </c>
      <c r="D40" t="s">
        <v>6</v>
      </c>
      <c r="E40" t="s">
        <v>9</v>
      </c>
      <c r="F40">
        <v>1</v>
      </c>
      <c r="G40">
        <v>3</v>
      </c>
      <c r="N40" t="s">
        <v>25</v>
      </c>
    </row>
    <row r="41" spans="1:14" x14ac:dyDescent="0.2">
      <c r="A41">
        <v>9</v>
      </c>
      <c r="B41">
        <v>3</v>
      </c>
      <c r="D41" t="s">
        <v>6</v>
      </c>
      <c r="E41" t="s">
        <v>9</v>
      </c>
      <c r="F41">
        <v>2</v>
      </c>
      <c r="G41">
        <v>4</v>
      </c>
      <c r="N41" t="s">
        <v>25</v>
      </c>
    </row>
    <row r="42" spans="1:14" x14ac:dyDescent="0.2">
      <c r="A42">
        <v>10</v>
      </c>
      <c r="B42">
        <v>3</v>
      </c>
      <c r="D42" t="s">
        <v>6</v>
      </c>
      <c r="E42" t="s">
        <v>9</v>
      </c>
      <c r="F42">
        <v>2</v>
      </c>
      <c r="G42">
        <v>5</v>
      </c>
      <c r="N42" t="s">
        <v>25</v>
      </c>
    </row>
    <row r="43" spans="1:14" x14ac:dyDescent="0.2">
      <c r="A43">
        <v>11</v>
      </c>
      <c r="B43">
        <v>3</v>
      </c>
      <c r="D43" t="s">
        <v>6</v>
      </c>
      <c r="E43" t="s">
        <v>9</v>
      </c>
      <c r="F43">
        <v>3</v>
      </c>
      <c r="G43">
        <v>1</v>
      </c>
      <c r="N43" t="s">
        <v>25</v>
      </c>
    </row>
    <row r="44" spans="1:14" x14ac:dyDescent="0.2">
      <c r="A44">
        <v>12</v>
      </c>
      <c r="B44">
        <v>3</v>
      </c>
      <c r="D44" t="s">
        <v>6</v>
      </c>
      <c r="E44" t="s">
        <v>9</v>
      </c>
      <c r="F44">
        <v>3</v>
      </c>
      <c r="G44">
        <v>2</v>
      </c>
      <c r="N44" t="s">
        <v>25</v>
      </c>
    </row>
    <row r="45" spans="1:14" x14ac:dyDescent="0.2">
      <c r="A45">
        <v>13</v>
      </c>
      <c r="B45">
        <v>3</v>
      </c>
      <c r="D45" t="s">
        <v>6</v>
      </c>
      <c r="E45" t="s">
        <v>9</v>
      </c>
      <c r="F45">
        <v>3</v>
      </c>
      <c r="G45">
        <v>3</v>
      </c>
      <c r="N45" t="s">
        <v>25</v>
      </c>
    </row>
    <row r="46" spans="1:14" x14ac:dyDescent="0.2">
      <c r="A46">
        <v>4</v>
      </c>
      <c r="B46">
        <v>3</v>
      </c>
      <c r="D46" t="s">
        <v>6</v>
      </c>
      <c r="E46" t="s">
        <v>9</v>
      </c>
      <c r="F46">
        <v>1</v>
      </c>
      <c r="G46">
        <v>4</v>
      </c>
      <c r="N46" t="s">
        <v>25</v>
      </c>
    </row>
    <row r="47" spans="1:14" x14ac:dyDescent="0.2">
      <c r="A47">
        <v>15</v>
      </c>
      <c r="B47">
        <v>3</v>
      </c>
      <c r="D47" t="s">
        <v>6</v>
      </c>
      <c r="E47" t="s">
        <v>9</v>
      </c>
      <c r="F47">
        <v>3</v>
      </c>
      <c r="G47">
        <v>5</v>
      </c>
      <c r="N47" t="s">
        <v>25</v>
      </c>
    </row>
    <row r="48" spans="1:14" x14ac:dyDescent="0.2">
      <c r="A48">
        <v>16</v>
      </c>
      <c r="B48">
        <v>3</v>
      </c>
      <c r="D48" t="s">
        <v>6</v>
      </c>
      <c r="E48" t="s">
        <v>9</v>
      </c>
      <c r="F48">
        <v>4</v>
      </c>
      <c r="G48">
        <v>1</v>
      </c>
      <c r="N48" t="s">
        <v>25</v>
      </c>
    </row>
    <row r="49" spans="1:14" x14ac:dyDescent="0.2">
      <c r="A49">
        <v>17</v>
      </c>
      <c r="B49">
        <v>3</v>
      </c>
      <c r="D49" t="s">
        <v>6</v>
      </c>
      <c r="E49" t="s">
        <v>9</v>
      </c>
      <c r="F49">
        <v>4</v>
      </c>
      <c r="G49">
        <v>2</v>
      </c>
      <c r="N49" t="s">
        <v>25</v>
      </c>
    </row>
    <row r="50" spans="1:14" x14ac:dyDescent="0.2">
      <c r="A50">
        <v>18</v>
      </c>
      <c r="B50">
        <v>3</v>
      </c>
      <c r="D50" t="s">
        <v>6</v>
      </c>
      <c r="E50" t="s">
        <v>9</v>
      </c>
      <c r="F50">
        <v>4</v>
      </c>
      <c r="G50">
        <v>3</v>
      </c>
      <c r="N50" t="s">
        <v>25</v>
      </c>
    </row>
    <row r="51" spans="1:14" x14ac:dyDescent="0.2">
      <c r="A51">
        <v>19</v>
      </c>
      <c r="B51">
        <v>3</v>
      </c>
      <c r="D51" t="s">
        <v>6</v>
      </c>
      <c r="E51" t="s">
        <v>9</v>
      </c>
      <c r="F51">
        <v>4</v>
      </c>
      <c r="G51">
        <v>4</v>
      </c>
      <c r="N51" t="s">
        <v>25</v>
      </c>
    </row>
    <row r="52" spans="1:14" x14ac:dyDescent="0.2">
      <c r="A52">
        <v>5</v>
      </c>
      <c r="B52">
        <v>3</v>
      </c>
      <c r="D52" t="s">
        <v>6</v>
      </c>
      <c r="E52" t="s">
        <v>9</v>
      </c>
      <c r="F52">
        <v>1</v>
      </c>
      <c r="G52">
        <v>5</v>
      </c>
      <c r="N52" t="s">
        <v>25</v>
      </c>
    </row>
    <row r="53" spans="1:14" x14ac:dyDescent="0.2">
      <c r="A53">
        <v>26</v>
      </c>
      <c r="B53">
        <v>3</v>
      </c>
      <c r="D53" t="s">
        <v>6</v>
      </c>
      <c r="E53" t="s">
        <v>8</v>
      </c>
      <c r="F53">
        <v>2</v>
      </c>
      <c r="G53">
        <v>1</v>
      </c>
      <c r="N53" t="s">
        <v>25</v>
      </c>
    </row>
    <row r="54" spans="1:14" x14ac:dyDescent="0.2">
      <c r="A54">
        <v>27</v>
      </c>
      <c r="B54">
        <v>3</v>
      </c>
      <c r="D54" t="s">
        <v>6</v>
      </c>
      <c r="E54" t="s">
        <v>8</v>
      </c>
      <c r="F54">
        <v>2</v>
      </c>
      <c r="G54">
        <v>2</v>
      </c>
      <c r="N54" t="s">
        <v>25</v>
      </c>
    </row>
    <row r="55" spans="1:14" x14ac:dyDescent="0.2">
      <c r="A55">
        <v>23</v>
      </c>
      <c r="B55">
        <v>3</v>
      </c>
      <c r="D55" t="s">
        <v>6</v>
      </c>
      <c r="E55" t="s">
        <v>8</v>
      </c>
      <c r="F55">
        <v>1</v>
      </c>
      <c r="G55">
        <v>3</v>
      </c>
      <c r="N55" t="s">
        <v>25</v>
      </c>
    </row>
    <row r="56" spans="1:14" x14ac:dyDescent="0.2">
      <c r="A56">
        <v>24</v>
      </c>
      <c r="B56">
        <v>3</v>
      </c>
      <c r="D56" t="s">
        <v>6</v>
      </c>
      <c r="E56" t="s">
        <v>8</v>
      </c>
      <c r="F56">
        <v>1</v>
      </c>
      <c r="G56">
        <v>4</v>
      </c>
      <c r="N56" t="s">
        <v>25</v>
      </c>
    </row>
    <row r="57" spans="1:14" x14ac:dyDescent="0.2">
      <c r="A57">
        <v>30</v>
      </c>
      <c r="B57">
        <v>3</v>
      </c>
      <c r="D57" t="s">
        <v>6</v>
      </c>
      <c r="E57" t="s">
        <v>8</v>
      </c>
      <c r="F57">
        <v>2</v>
      </c>
      <c r="G57">
        <v>5</v>
      </c>
      <c r="N57" t="s">
        <v>25</v>
      </c>
    </row>
    <row r="58" spans="1:14" x14ac:dyDescent="0.2">
      <c r="A58">
        <v>32</v>
      </c>
      <c r="B58">
        <v>3</v>
      </c>
      <c r="D58" t="s">
        <v>6</v>
      </c>
      <c r="E58" t="s">
        <v>8</v>
      </c>
      <c r="F58">
        <v>3</v>
      </c>
      <c r="G58">
        <v>2</v>
      </c>
      <c r="N58" t="s">
        <v>25</v>
      </c>
    </row>
    <row r="59" spans="1:14" x14ac:dyDescent="0.2">
      <c r="A59">
        <v>33</v>
      </c>
      <c r="B59">
        <v>3</v>
      </c>
      <c r="D59" t="s">
        <v>6</v>
      </c>
      <c r="E59" t="s">
        <v>8</v>
      </c>
      <c r="F59">
        <v>3</v>
      </c>
      <c r="G59">
        <v>3</v>
      </c>
      <c r="N59" t="s">
        <v>25</v>
      </c>
    </row>
    <row r="60" spans="1:14" x14ac:dyDescent="0.2">
      <c r="A60">
        <v>34</v>
      </c>
      <c r="B60">
        <v>3</v>
      </c>
      <c r="D60" t="s">
        <v>6</v>
      </c>
      <c r="E60" t="s">
        <v>8</v>
      </c>
      <c r="F60">
        <v>3</v>
      </c>
      <c r="G60">
        <v>4</v>
      </c>
      <c r="N60" t="s">
        <v>25</v>
      </c>
    </row>
    <row r="61" spans="1:14" x14ac:dyDescent="0.2">
      <c r="A61">
        <v>25</v>
      </c>
      <c r="B61">
        <v>3</v>
      </c>
      <c r="D61" t="s">
        <v>6</v>
      </c>
      <c r="E61" t="s">
        <v>8</v>
      </c>
      <c r="F61">
        <v>1</v>
      </c>
      <c r="G61">
        <v>5</v>
      </c>
      <c r="N61" t="s">
        <v>25</v>
      </c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0DFA5-E043-DD4C-AB5E-74BE7A6900A0}">
  <dimension ref="A1:O57"/>
  <sheetViews>
    <sheetView topLeftCell="A19" zoomScale="75" workbookViewId="0">
      <selection activeCell="A20" sqref="A20:XFD57"/>
    </sheetView>
  </sheetViews>
  <sheetFormatPr baseColWidth="10" defaultRowHeight="16" x14ac:dyDescent="0.2"/>
  <cols>
    <col min="2" max="2" width="10.6640625" bestFit="1" customWidth="1"/>
    <col min="3" max="3" width="13.33203125" customWidth="1"/>
    <col min="4" max="4" width="11.1640625" bestFit="1" customWidth="1"/>
    <col min="5" max="5" width="8.6640625" customWidth="1"/>
    <col min="6" max="6" width="7.1640625" customWidth="1"/>
    <col min="7" max="7" width="9" customWidth="1"/>
    <col min="8" max="8" width="8.83203125" customWidth="1"/>
    <col min="9" max="9" width="12.6640625" customWidth="1"/>
    <col min="10" max="10" width="11.83203125" bestFit="1" customWidth="1"/>
    <col min="11" max="11" width="12.33203125" customWidth="1"/>
  </cols>
  <sheetData>
    <row r="1" spans="1:15" s="3" customFormat="1" x14ac:dyDescent="0.2">
      <c r="B1" s="3" t="s">
        <v>0</v>
      </c>
      <c r="C1" s="3" t="s">
        <v>1</v>
      </c>
      <c r="D1" s="3" t="s">
        <v>2</v>
      </c>
      <c r="E1" s="3" t="s">
        <v>4</v>
      </c>
      <c r="F1" s="3" t="s">
        <v>3</v>
      </c>
      <c r="G1" s="3" t="s">
        <v>5</v>
      </c>
      <c r="H1" s="3" t="s">
        <v>10</v>
      </c>
      <c r="I1" s="3" t="s">
        <v>11</v>
      </c>
      <c r="J1" s="3" t="s">
        <v>12</v>
      </c>
      <c r="K1" s="3" t="s">
        <v>14</v>
      </c>
      <c r="L1" s="3" t="s">
        <v>15</v>
      </c>
      <c r="M1" s="3" t="s">
        <v>16</v>
      </c>
      <c r="N1" s="2" t="s">
        <v>24</v>
      </c>
      <c r="O1" s="2" t="s">
        <v>13</v>
      </c>
    </row>
    <row r="2" spans="1:15" x14ac:dyDescent="0.2">
      <c r="A2">
        <v>2</v>
      </c>
      <c r="B2">
        <v>1</v>
      </c>
      <c r="D2" t="s">
        <v>7</v>
      </c>
      <c r="E2" t="s">
        <v>9</v>
      </c>
      <c r="F2">
        <v>1</v>
      </c>
      <c r="G2">
        <v>2</v>
      </c>
      <c r="N2" t="s">
        <v>25</v>
      </c>
    </row>
    <row r="3" spans="1:15" x14ac:dyDescent="0.2">
      <c r="A3">
        <v>3</v>
      </c>
      <c r="B3">
        <v>1</v>
      </c>
      <c r="D3" t="s">
        <v>7</v>
      </c>
      <c r="E3" t="s">
        <v>9</v>
      </c>
      <c r="F3" s="9">
        <v>1</v>
      </c>
      <c r="G3" s="9">
        <v>3</v>
      </c>
      <c r="N3" t="s">
        <v>25</v>
      </c>
    </row>
    <row r="4" spans="1:15" x14ac:dyDescent="0.2">
      <c r="A4">
        <v>4</v>
      </c>
      <c r="B4">
        <v>1</v>
      </c>
      <c r="D4" t="s">
        <v>7</v>
      </c>
      <c r="E4" t="s">
        <v>9</v>
      </c>
      <c r="F4">
        <v>1</v>
      </c>
      <c r="G4">
        <v>4</v>
      </c>
      <c r="N4" t="s">
        <v>25</v>
      </c>
    </row>
    <row r="5" spans="1:15" x14ac:dyDescent="0.2">
      <c r="A5">
        <v>8</v>
      </c>
      <c r="B5">
        <v>1</v>
      </c>
      <c r="D5" t="s">
        <v>7</v>
      </c>
      <c r="E5" t="s">
        <v>9</v>
      </c>
      <c r="F5">
        <v>2</v>
      </c>
      <c r="G5">
        <v>3</v>
      </c>
      <c r="N5" t="s">
        <v>25</v>
      </c>
    </row>
    <row r="6" spans="1:15" x14ac:dyDescent="0.2">
      <c r="A6">
        <v>9</v>
      </c>
      <c r="B6">
        <v>1</v>
      </c>
      <c r="D6" t="s">
        <v>7</v>
      </c>
      <c r="E6" t="s">
        <v>9</v>
      </c>
      <c r="F6" s="9">
        <v>2</v>
      </c>
      <c r="G6" s="9">
        <v>4</v>
      </c>
      <c r="N6" t="s">
        <v>25</v>
      </c>
    </row>
    <row r="7" spans="1:15" x14ac:dyDescent="0.2">
      <c r="A7">
        <v>10</v>
      </c>
      <c r="B7">
        <v>1</v>
      </c>
      <c r="D7" t="s">
        <v>7</v>
      </c>
      <c r="E7" t="s">
        <v>9</v>
      </c>
      <c r="F7">
        <v>2</v>
      </c>
      <c r="G7">
        <v>5</v>
      </c>
      <c r="N7" t="s">
        <v>25</v>
      </c>
    </row>
    <row r="8" spans="1:15" x14ac:dyDescent="0.2">
      <c r="A8">
        <v>11</v>
      </c>
      <c r="B8">
        <v>1</v>
      </c>
      <c r="D8" t="s">
        <v>7</v>
      </c>
      <c r="E8" t="s">
        <v>9</v>
      </c>
      <c r="F8">
        <v>3</v>
      </c>
      <c r="G8">
        <v>1</v>
      </c>
      <c r="N8" t="s">
        <v>25</v>
      </c>
    </row>
    <row r="9" spans="1:15" x14ac:dyDescent="0.2">
      <c r="A9">
        <v>12</v>
      </c>
      <c r="B9">
        <v>1</v>
      </c>
      <c r="D9" t="s">
        <v>7</v>
      </c>
      <c r="E9" t="s">
        <v>9</v>
      </c>
      <c r="F9" s="9">
        <v>3</v>
      </c>
      <c r="G9" s="9">
        <v>2</v>
      </c>
      <c r="N9" t="s">
        <v>25</v>
      </c>
    </row>
    <row r="10" spans="1:15" x14ac:dyDescent="0.2">
      <c r="A10">
        <v>14</v>
      </c>
      <c r="B10">
        <v>1</v>
      </c>
      <c r="D10" t="s">
        <v>7</v>
      </c>
      <c r="E10" t="s">
        <v>9</v>
      </c>
      <c r="F10">
        <v>3</v>
      </c>
      <c r="G10">
        <v>4</v>
      </c>
      <c r="N10" t="s">
        <v>25</v>
      </c>
    </row>
    <row r="11" spans="1:15" x14ac:dyDescent="0.2">
      <c r="A11">
        <v>15</v>
      </c>
      <c r="B11">
        <v>1</v>
      </c>
      <c r="D11" t="s">
        <v>7</v>
      </c>
      <c r="E11" t="s">
        <v>9</v>
      </c>
      <c r="F11">
        <v>3</v>
      </c>
      <c r="G11">
        <v>5</v>
      </c>
      <c r="N11" t="s">
        <v>25</v>
      </c>
    </row>
    <row r="12" spans="1:15" x14ac:dyDescent="0.2">
      <c r="A12">
        <v>17</v>
      </c>
      <c r="B12">
        <v>1</v>
      </c>
      <c r="D12" t="s">
        <v>7</v>
      </c>
      <c r="E12" t="s">
        <v>9</v>
      </c>
      <c r="F12">
        <v>4</v>
      </c>
      <c r="G12">
        <v>2</v>
      </c>
      <c r="N12" t="s">
        <v>25</v>
      </c>
    </row>
    <row r="13" spans="1:15" x14ac:dyDescent="0.2">
      <c r="A13">
        <v>18</v>
      </c>
      <c r="B13">
        <v>1</v>
      </c>
      <c r="D13" t="s">
        <v>7</v>
      </c>
      <c r="E13" t="s">
        <v>9</v>
      </c>
      <c r="F13">
        <v>4</v>
      </c>
      <c r="G13">
        <v>3</v>
      </c>
      <c r="N13" t="s">
        <v>25</v>
      </c>
    </row>
    <row r="14" spans="1:15" x14ac:dyDescent="0.2">
      <c r="A14">
        <v>20</v>
      </c>
      <c r="B14">
        <v>1</v>
      </c>
      <c r="D14" t="s">
        <v>7</v>
      </c>
      <c r="E14" t="s">
        <v>9</v>
      </c>
      <c r="F14">
        <v>4</v>
      </c>
      <c r="G14">
        <v>5</v>
      </c>
      <c r="N14" t="s">
        <v>25</v>
      </c>
    </row>
    <row r="15" spans="1:15" x14ac:dyDescent="0.2">
      <c r="A15">
        <v>26</v>
      </c>
      <c r="B15">
        <v>1</v>
      </c>
      <c r="D15" t="s">
        <v>7</v>
      </c>
      <c r="E15" t="s">
        <v>8</v>
      </c>
      <c r="F15">
        <v>2</v>
      </c>
      <c r="G15">
        <v>1</v>
      </c>
      <c r="N15" t="s">
        <v>25</v>
      </c>
    </row>
    <row r="16" spans="1:15" x14ac:dyDescent="0.2">
      <c r="A16">
        <v>27</v>
      </c>
      <c r="B16">
        <v>1</v>
      </c>
      <c r="D16" t="s">
        <v>7</v>
      </c>
      <c r="E16" t="s">
        <v>8</v>
      </c>
      <c r="F16">
        <v>2</v>
      </c>
      <c r="G16">
        <v>2</v>
      </c>
      <c r="N16" t="s">
        <v>25</v>
      </c>
    </row>
    <row r="17" spans="1:14" x14ac:dyDescent="0.2">
      <c r="A17">
        <v>23</v>
      </c>
      <c r="B17">
        <v>1</v>
      </c>
      <c r="D17" t="s">
        <v>7</v>
      </c>
      <c r="E17" t="s">
        <v>8</v>
      </c>
      <c r="F17">
        <v>1</v>
      </c>
      <c r="G17">
        <v>3</v>
      </c>
      <c r="N17" t="s">
        <v>25</v>
      </c>
    </row>
    <row r="18" spans="1:14" x14ac:dyDescent="0.2">
      <c r="A18">
        <v>24</v>
      </c>
      <c r="B18">
        <v>1</v>
      </c>
      <c r="D18" t="s">
        <v>7</v>
      </c>
      <c r="E18" t="s">
        <v>8</v>
      </c>
      <c r="F18">
        <v>1</v>
      </c>
      <c r="G18">
        <v>4</v>
      </c>
      <c r="N18" t="s">
        <v>25</v>
      </c>
    </row>
    <row r="19" spans="1:14" x14ac:dyDescent="0.2">
      <c r="A19">
        <v>25</v>
      </c>
      <c r="B19">
        <v>1</v>
      </c>
      <c r="D19" t="s">
        <v>7</v>
      </c>
      <c r="E19" t="s">
        <v>8</v>
      </c>
      <c r="F19">
        <v>1</v>
      </c>
      <c r="G19">
        <v>5</v>
      </c>
      <c r="N19" t="s">
        <v>25</v>
      </c>
    </row>
    <row r="20" spans="1:14" x14ac:dyDescent="0.2">
      <c r="A20">
        <v>7</v>
      </c>
      <c r="B20">
        <v>2</v>
      </c>
      <c r="D20" t="s">
        <v>7</v>
      </c>
      <c r="E20" t="s">
        <v>9</v>
      </c>
      <c r="F20">
        <v>2</v>
      </c>
      <c r="G20">
        <v>2</v>
      </c>
      <c r="N20" t="s">
        <v>25</v>
      </c>
    </row>
    <row r="21" spans="1:14" x14ac:dyDescent="0.2">
      <c r="A21">
        <v>3</v>
      </c>
      <c r="B21">
        <v>2</v>
      </c>
      <c r="D21" t="s">
        <v>7</v>
      </c>
      <c r="E21" t="s">
        <v>9</v>
      </c>
      <c r="F21">
        <v>1</v>
      </c>
      <c r="G21">
        <v>3</v>
      </c>
      <c r="N21" t="s">
        <v>25</v>
      </c>
    </row>
    <row r="22" spans="1:14" x14ac:dyDescent="0.2">
      <c r="A22">
        <v>4</v>
      </c>
      <c r="B22">
        <v>2</v>
      </c>
      <c r="D22" t="s">
        <v>7</v>
      </c>
      <c r="E22" t="s">
        <v>9</v>
      </c>
      <c r="F22">
        <v>1</v>
      </c>
      <c r="G22">
        <v>4</v>
      </c>
      <c r="N22" t="s">
        <v>25</v>
      </c>
    </row>
    <row r="23" spans="1:14" x14ac:dyDescent="0.2">
      <c r="A23">
        <v>5</v>
      </c>
      <c r="B23">
        <v>2</v>
      </c>
      <c r="D23" t="s">
        <v>7</v>
      </c>
      <c r="E23" t="s">
        <v>9</v>
      </c>
      <c r="F23">
        <v>1</v>
      </c>
      <c r="G23">
        <v>5</v>
      </c>
      <c r="N23" t="s">
        <v>25</v>
      </c>
    </row>
    <row r="24" spans="1:14" x14ac:dyDescent="0.2">
      <c r="A24">
        <v>11</v>
      </c>
      <c r="B24">
        <v>2</v>
      </c>
      <c r="D24" t="s">
        <v>7</v>
      </c>
      <c r="E24" t="s">
        <v>9</v>
      </c>
      <c r="F24">
        <v>3</v>
      </c>
      <c r="G24">
        <v>1</v>
      </c>
      <c r="N24" t="s">
        <v>25</v>
      </c>
    </row>
    <row r="25" spans="1:14" x14ac:dyDescent="0.2">
      <c r="A25">
        <v>12</v>
      </c>
      <c r="B25">
        <v>2</v>
      </c>
      <c r="D25" t="s">
        <v>7</v>
      </c>
      <c r="E25" t="s">
        <v>9</v>
      </c>
      <c r="F25">
        <v>3</v>
      </c>
      <c r="G25">
        <v>2</v>
      </c>
      <c r="N25" t="s">
        <v>25</v>
      </c>
    </row>
    <row r="26" spans="1:14" x14ac:dyDescent="0.2">
      <c r="A26">
        <v>13</v>
      </c>
      <c r="B26">
        <v>2</v>
      </c>
      <c r="D26" t="s">
        <v>7</v>
      </c>
      <c r="E26" t="s">
        <v>9</v>
      </c>
      <c r="F26">
        <v>3</v>
      </c>
      <c r="G26">
        <v>3</v>
      </c>
      <c r="N26" t="s">
        <v>25</v>
      </c>
    </row>
    <row r="27" spans="1:14" x14ac:dyDescent="0.2">
      <c r="A27">
        <v>9</v>
      </c>
      <c r="B27">
        <v>2</v>
      </c>
      <c r="D27" t="s">
        <v>7</v>
      </c>
      <c r="E27" t="s">
        <v>9</v>
      </c>
      <c r="F27">
        <v>2</v>
      </c>
      <c r="G27">
        <v>4</v>
      </c>
      <c r="N27" t="s">
        <v>25</v>
      </c>
    </row>
    <row r="28" spans="1:14" x14ac:dyDescent="0.2">
      <c r="A28">
        <v>15</v>
      </c>
      <c r="B28">
        <v>2</v>
      </c>
      <c r="D28" t="s">
        <v>7</v>
      </c>
      <c r="E28" t="s">
        <v>9</v>
      </c>
      <c r="F28">
        <v>3</v>
      </c>
      <c r="G28">
        <v>5</v>
      </c>
      <c r="N28" t="s">
        <v>25</v>
      </c>
    </row>
    <row r="29" spans="1:14" x14ac:dyDescent="0.2">
      <c r="A29">
        <v>16</v>
      </c>
      <c r="B29">
        <v>2</v>
      </c>
      <c r="D29" t="s">
        <v>7</v>
      </c>
      <c r="E29" t="s">
        <v>9</v>
      </c>
      <c r="F29">
        <v>4</v>
      </c>
      <c r="G29">
        <v>1</v>
      </c>
      <c r="N29" t="s">
        <v>25</v>
      </c>
    </row>
    <row r="30" spans="1:14" x14ac:dyDescent="0.2">
      <c r="A30">
        <v>17</v>
      </c>
      <c r="B30">
        <v>2</v>
      </c>
      <c r="D30" t="s">
        <v>7</v>
      </c>
      <c r="E30" t="s">
        <v>9</v>
      </c>
      <c r="F30">
        <v>4</v>
      </c>
      <c r="G30">
        <v>2</v>
      </c>
      <c r="N30" t="s">
        <v>25</v>
      </c>
    </row>
    <row r="31" spans="1:14" x14ac:dyDescent="0.2">
      <c r="A31">
        <v>18</v>
      </c>
      <c r="B31">
        <v>2</v>
      </c>
      <c r="D31" t="s">
        <v>7</v>
      </c>
      <c r="E31" t="s">
        <v>9</v>
      </c>
      <c r="F31">
        <v>4</v>
      </c>
      <c r="G31">
        <v>3</v>
      </c>
      <c r="N31" t="s">
        <v>25</v>
      </c>
    </row>
    <row r="32" spans="1:14" x14ac:dyDescent="0.2">
      <c r="A32">
        <v>19</v>
      </c>
      <c r="B32">
        <v>2</v>
      </c>
      <c r="D32" t="s">
        <v>7</v>
      </c>
      <c r="E32" t="s">
        <v>9</v>
      </c>
      <c r="F32">
        <v>4</v>
      </c>
      <c r="G32">
        <v>4</v>
      </c>
      <c r="N32" t="s">
        <v>25</v>
      </c>
    </row>
    <row r="33" spans="1:14" x14ac:dyDescent="0.2">
      <c r="A33">
        <v>10</v>
      </c>
      <c r="B33">
        <v>2</v>
      </c>
      <c r="D33" t="s">
        <v>7</v>
      </c>
      <c r="E33" t="s">
        <v>9</v>
      </c>
      <c r="F33">
        <v>2</v>
      </c>
      <c r="G33">
        <v>5</v>
      </c>
      <c r="N33" t="s">
        <v>25</v>
      </c>
    </row>
    <row r="34" spans="1:14" x14ac:dyDescent="0.2">
      <c r="A34">
        <v>26</v>
      </c>
      <c r="B34">
        <v>2</v>
      </c>
      <c r="D34" t="s">
        <v>7</v>
      </c>
      <c r="E34" t="s">
        <v>8</v>
      </c>
      <c r="F34">
        <v>2</v>
      </c>
      <c r="G34">
        <v>1</v>
      </c>
      <c r="N34" t="s">
        <v>25</v>
      </c>
    </row>
    <row r="35" spans="1:14" x14ac:dyDescent="0.2">
      <c r="A35">
        <v>22</v>
      </c>
      <c r="B35">
        <v>2</v>
      </c>
      <c r="D35" t="s">
        <v>7</v>
      </c>
      <c r="E35" t="s">
        <v>8</v>
      </c>
      <c r="F35">
        <v>1</v>
      </c>
      <c r="G35">
        <v>2</v>
      </c>
      <c r="N35" t="s">
        <v>25</v>
      </c>
    </row>
    <row r="36" spans="1:14" x14ac:dyDescent="0.2">
      <c r="A36">
        <v>28</v>
      </c>
      <c r="B36">
        <v>2</v>
      </c>
      <c r="D36" t="s">
        <v>7</v>
      </c>
      <c r="E36" t="s">
        <v>8</v>
      </c>
      <c r="F36">
        <v>2</v>
      </c>
      <c r="G36">
        <v>3</v>
      </c>
      <c r="N36" t="s">
        <v>25</v>
      </c>
    </row>
    <row r="37" spans="1:14" x14ac:dyDescent="0.2">
      <c r="A37">
        <v>24</v>
      </c>
      <c r="B37">
        <v>2</v>
      </c>
      <c r="D37" t="s">
        <v>7</v>
      </c>
      <c r="E37" t="s">
        <v>8</v>
      </c>
      <c r="F37">
        <v>1</v>
      </c>
      <c r="G37">
        <v>4</v>
      </c>
      <c r="N37" t="s">
        <v>25</v>
      </c>
    </row>
    <row r="38" spans="1:14" x14ac:dyDescent="0.2">
      <c r="A38">
        <v>30</v>
      </c>
      <c r="B38">
        <v>2</v>
      </c>
      <c r="D38" t="s">
        <v>7</v>
      </c>
      <c r="E38" t="s">
        <v>8</v>
      </c>
      <c r="F38">
        <v>2</v>
      </c>
      <c r="G38">
        <v>5</v>
      </c>
      <c r="N38" t="s">
        <v>25</v>
      </c>
    </row>
    <row r="39" spans="1:14" x14ac:dyDescent="0.2">
      <c r="A39">
        <v>7</v>
      </c>
      <c r="B39">
        <v>3</v>
      </c>
      <c r="D39" t="s">
        <v>7</v>
      </c>
      <c r="E39" t="s">
        <v>9</v>
      </c>
      <c r="F39">
        <v>2</v>
      </c>
      <c r="G39">
        <v>2</v>
      </c>
      <c r="N39" t="s">
        <v>25</v>
      </c>
    </row>
    <row r="40" spans="1:14" x14ac:dyDescent="0.2">
      <c r="A40">
        <v>3</v>
      </c>
      <c r="B40">
        <v>3</v>
      </c>
      <c r="D40" t="s">
        <v>7</v>
      </c>
      <c r="E40" t="s">
        <v>9</v>
      </c>
      <c r="F40">
        <v>1</v>
      </c>
      <c r="G40">
        <v>3</v>
      </c>
      <c r="N40" t="s">
        <v>25</v>
      </c>
    </row>
    <row r="41" spans="1:14" x14ac:dyDescent="0.2">
      <c r="A41">
        <v>9</v>
      </c>
      <c r="B41">
        <v>3</v>
      </c>
      <c r="D41" t="s">
        <v>7</v>
      </c>
      <c r="E41" t="s">
        <v>9</v>
      </c>
      <c r="F41">
        <v>2</v>
      </c>
      <c r="G41">
        <v>4</v>
      </c>
      <c r="N41" t="s">
        <v>25</v>
      </c>
    </row>
    <row r="42" spans="1:14" x14ac:dyDescent="0.2">
      <c r="A42">
        <v>10</v>
      </c>
      <c r="B42">
        <v>3</v>
      </c>
      <c r="D42" t="s">
        <v>7</v>
      </c>
      <c r="E42" t="s">
        <v>9</v>
      </c>
      <c r="F42">
        <v>2</v>
      </c>
      <c r="G42">
        <v>5</v>
      </c>
      <c r="N42" t="s">
        <v>25</v>
      </c>
    </row>
    <row r="43" spans="1:14" x14ac:dyDescent="0.2">
      <c r="A43">
        <v>11</v>
      </c>
      <c r="B43">
        <v>3</v>
      </c>
      <c r="D43" t="s">
        <v>7</v>
      </c>
      <c r="E43" t="s">
        <v>9</v>
      </c>
      <c r="F43">
        <v>3</v>
      </c>
      <c r="G43">
        <v>1</v>
      </c>
      <c r="N43" t="s">
        <v>25</v>
      </c>
    </row>
    <row r="44" spans="1:14" x14ac:dyDescent="0.2">
      <c r="A44">
        <v>12</v>
      </c>
      <c r="B44">
        <v>3</v>
      </c>
      <c r="D44" t="s">
        <v>7</v>
      </c>
      <c r="E44" t="s">
        <v>9</v>
      </c>
      <c r="F44">
        <v>3</v>
      </c>
      <c r="G44">
        <v>2</v>
      </c>
      <c r="N44" t="s">
        <v>25</v>
      </c>
    </row>
    <row r="45" spans="1:14" x14ac:dyDescent="0.2">
      <c r="A45">
        <v>13</v>
      </c>
      <c r="B45">
        <v>3</v>
      </c>
      <c r="D45" t="s">
        <v>7</v>
      </c>
      <c r="E45" t="s">
        <v>9</v>
      </c>
      <c r="F45">
        <v>3</v>
      </c>
      <c r="G45">
        <v>3</v>
      </c>
      <c r="N45" t="s">
        <v>25</v>
      </c>
    </row>
    <row r="46" spans="1:14" x14ac:dyDescent="0.2">
      <c r="A46">
        <v>4</v>
      </c>
      <c r="B46">
        <v>3</v>
      </c>
      <c r="D46" t="s">
        <v>7</v>
      </c>
      <c r="E46" t="s">
        <v>9</v>
      </c>
      <c r="F46">
        <v>1</v>
      </c>
      <c r="G46">
        <v>4</v>
      </c>
      <c r="N46" t="s">
        <v>25</v>
      </c>
    </row>
    <row r="47" spans="1:14" x14ac:dyDescent="0.2">
      <c r="A47">
        <v>15</v>
      </c>
      <c r="B47">
        <v>3</v>
      </c>
      <c r="D47" t="s">
        <v>7</v>
      </c>
      <c r="E47" t="s">
        <v>9</v>
      </c>
      <c r="F47">
        <v>3</v>
      </c>
      <c r="G47">
        <v>5</v>
      </c>
      <c r="N47" t="s">
        <v>25</v>
      </c>
    </row>
    <row r="48" spans="1:14" x14ac:dyDescent="0.2">
      <c r="A48">
        <v>16</v>
      </c>
      <c r="B48">
        <v>3</v>
      </c>
      <c r="D48" t="s">
        <v>7</v>
      </c>
      <c r="E48" t="s">
        <v>9</v>
      </c>
      <c r="F48">
        <v>4</v>
      </c>
      <c r="G48">
        <v>1</v>
      </c>
      <c r="N48" t="s">
        <v>25</v>
      </c>
    </row>
    <row r="49" spans="1:14" x14ac:dyDescent="0.2">
      <c r="A49">
        <v>17</v>
      </c>
      <c r="B49">
        <v>3</v>
      </c>
      <c r="D49" t="s">
        <v>7</v>
      </c>
      <c r="E49" t="s">
        <v>9</v>
      </c>
      <c r="F49">
        <v>4</v>
      </c>
      <c r="G49">
        <v>2</v>
      </c>
      <c r="N49" t="s">
        <v>25</v>
      </c>
    </row>
    <row r="50" spans="1:14" x14ac:dyDescent="0.2">
      <c r="A50">
        <v>18</v>
      </c>
      <c r="B50">
        <v>3</v>
      </c>
      <c r="D50" t="s">
        <v>7</v>
      </c>
      <c r="E50" t="s">
        <v>9</v>
      </c>
      <c r="F50">
        <v>4</v>
      </c>
      <c r="G50">
        <v>3</v>
      </c>
      <c r="N50" t="s">
        <v>25</v>
      </c>
    </row>
    <row r="51" spans="1:14" x14ac:dyDescent="0.2">
      <c r="A51">
        <v>19</v>
      </c>
      <c r="B51">
        <v>3</v>
      </c>
      <c r="D51" t="s">
        <v>7</v>
      </c>
      <c r="E51" t="s">
        <v>9</v>
      </c>
      <c r="F51">
        <v>4</v>
      </c>
      <c r="G51">
        <v>4</v>
      </c>
      <c r="N51" t="s">
        <v>25</v>
      </c>
    </row>
    <row r="52" spans="1:14" x14ac:dyDescent="0.2">
      <c r="A52">
        <v>5</v>
      </c>
      <c r="B52">
        <v>3</v>
      </c>
      <c r="D52" t="s">
        <v>7</v>
      </c>
      <c r="E52" t="s">
        <v>9</v>
      </c>
      <c r="F52">
        <v>1</v>
      </c>
      <c r="G52">
        <v>5</v>
      </c>
      <c r="N52" t="s">
        <v>25</v>
      </c>
    </row>
    <row r="53" spans="1:14" x14ac:dyDescent="0.2">
      <c r="A53">
        <v>26</v>
      </c>
      <c r="B53">
        <v>3</v>
      </c>
      <c r="D53" t="s">
        <v>7</v>
      </c>
      <c r="E53" t="s">
        <v>8</v>
      </c>
      <c r="F53">
        <v>2</v>
      </c>
      <c r="G53">
        <v>1</v>
      </c>
      <c r="N53" t="s">
        <v>25</v>
      </c>
    </row>
    <row r="54" spans="1:14" x14ac:dyDescent="0.2">
      <c r="A54">
        <v>22</v>
      </c>
      <c r="B54">
        <v>3</v>
      </c>
      <c r="D54" t="s">
        <v>7</v>
      </c>
      <c r="E54" t="s">
        <v>8</v>
      </c>
      <c r="F54">
        <v>1</v>
      </c>
      <c r="G54">
        <v>2</v>
      </c>
      <c r="N54" t="s">
        <v>25</v>
      </c>
    </row>
    <row r="55" spans="1:14" x14ac:dyDescent="0.2">
      <c r="A55">
        <v>28</v>
      </c>
      <c r="B55">
        <v>3</v>
      </c>
      <c r="D55" t="s">
        <v>7</v>
      </c>
      <c r="E55" t="s">
        <v>8</v>
      </c>
      <c r="F55">
        <v>2</v>
      </c>
      <c r="G55">
        <v>3</v>
      </c>
      <c r="N55" t="s">
        <v>25</v>
      </c>
    </row>
    <row r="56" spans="1:14" x14ac:dyDescent="0.2">
      <c r="A56">
        <v>24</v>
      </c>
      <c r="B56">
        <v>3</v>
      </c>
      <c r="D56" t="s">
        <v>7</v>
      </c>
      <c r="E56" t="s">
        <v>8</v>
      </c>
      <c r="F56">
        <v>1</v>
      </c>
      <c r="G56">
        <v>4</v>
      </c>
      <c r="N56" t="s">
        <v>25</v>
      </c>
    </row>
    <row r="57" spans="1:14" x14ac:dyDescent="0.2">
      <c r="A57">
        <v>30</v>
      </c>
      <c r="B57">
        <v>3</v>
      </c>
      <c r="D57" t="s">
        <v>7</v>
      </c>
      <c r="E57" t="s">
        <v>8</v>
      </c>
      <c r="F57">
        <v>2</v>
      </c>
      <c r="G57">
        <v>5</v>
      </c>
      <c r="N57" t="s">
        <v>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73315A-C957-0340-B17F-27FB656CC56B}">
  <dimension ref="A1:O30"/>
  <sheetViews>
    <sheetView workbookViewId="0">
      <selection activeCell="A2" sqref="A2:XFD16"/>
    </sheetView>
  </sheetViews>
  <sheetFormatPr baseColWidth="10" defaultRowHeight="16" x14ac:dyDescent="0.2"/>
  <sheetData>
    <row r="1" spans="1:15" s="3" customFormat="1" x14ac:dyDescent="0.2">
      <c r="B1" s="3" t="s">
        <v>0</v>
      </c>
      <c r="C1" s="3" t="s">
        <v>1</v>
      </c>
      <c r="D1" s="3" t="s">
        <v>2</v>
      </c>
      <c r="E1" s="3" t="s">
        <v>4</v>
      </c>
      <c r="F1" s="3" t="s">
        <v>3</v>
      </c>
      <c r="G1" s="3" t="s">
        <v>5</v>
      </c>
      <c r="H1" s="3" t="s">
        <v>10</v>
      </c>
      <c r="I1" s="3" t="s">
        <v>11</v>
      </c>
      <c r="J1" s="3" t="s">
        <v>12</v>
      </c>
      <c r="K1" s="3" t="s">
        <v>14</v>
      </c>
      <c r="L1" s="3" t="s">
        <v>15</v>
      </c>
      <c r="M1" s="3" t="s">
        <v>16</v>
      </c>
      <c r="N1" s="2" t="s">
        <v>24</v>
      </c>
      <c r="O1" s="2" t="s">
        <v>13</v>
      </c>
    </row>
    <row r="2" spans="1:15" x14ac:dyDescent="0.2">
      <c r="A2">
        <v>1</v>
      </c>
      <c r="B2">
        <v>1</v>
      </c>
      <c r="D2" t="s">
        <v>6</v>
      </c>
      <c r="E2" t="s">
        <v>9</v>
      </c>
      <c r="F2">
        <v>1</v>
      </c>
      <c r="G2">
        <v>1</v>
      </c>
      <c r="N2" t="s">
        <v>28</v>
      </c>
    </row>
    <row r="3" spans="1:15" x14ac:dyDescent="0.2">
      <c r="A3">
        <v>2</v>
      </c>
      <c r="B3">
        <v>1</v>
      </c>
      <c r="D3" t="s">
        <v>6</v>
      </c>
      <c r="E3" t="s">
        <v>9</v>
      </c>
      <c r="F3">
        <v>2</v>
      </c>
      <c r="G3">
        <v>1</v>
      </c>
      <c r="N3" t="s">
        <v>28</v>
      </c>
    </row>
    <row r="4" spans="1:15" x14ac:dyDescent="0.2">
      <c r="A4">
        <v>3</v>
      </c>
      <c r="B4">
        <v>1</v>
      </c>
      <c r="D4" t="s">
        <v>6</v>
      </c>
      <c r="E4" t="s">
        <v>9</v>
      </c>
      <c r="F4">
        <v>3</v>
      </c>
      <c r="G4">
        <v>1</v>
      </c>
      <c r="N4" t="s">
        <v>28</v>
      </c>
    </row>
    <row r="5" spans="1:15" x14ac:dyDescent="0.2">
      <c r="A5">
        <v>4</v>
      </c>
      <c r="B5">
        <v>1</v>
      </c>
      <c r="D5" t="s">
        <v>6</v>
      </c>
      <c r="E5" t="s">
        <v>9</v>
      </c>
      <c r="F5">
        <v>4</v>
      </c>
      <c r="G5">
        <v>1</v>
      </c>
      <c r="N5" t="s">
        <v>28</v>
      </c>
    </row>
    <row r="6" spans="1:15" x14ac:dyDescent="0.2">
      <c r="A6">
        <v>5</v>
      </c>
      <c r="B6">
        <v>1</v>
      </c>
      <c r="D6" t="s">
        <v>6</v>
      </c>
      <c r="E6" t="s">
        <v>9</v>
      </c>
      <c r="F6">
        <v>5</v>
      </c>
      <c r="G6">
        <v>1</v>
      </c>
      <c r="N6" t="s">
        <v>28</v>
      </c>
    </row>
    <row r="7" spans="1:15" x14ac:dyDescent="0.2">
      <c r="A7">
        <v>6</v>
      </c>
      <c r="B7">
        <v>1</v>
      </c>
      <c r="D7" t="s">
        <v>6</v>
      </c>
      <c r="E7" t="s">
        <v>9</v>
      </c>
      <c r="F7">
        <v>6</v>
      </c>
      <c r="G7">
        <v>1</v>
      </c>
      <c r="N7" t="s">
        <v>28</v>
      </c>
    </row>
    <row r="8" spans="1:15" x14ac:dyDescent="0.2">
      <c r="A8">
        <v>7</v>
      </c>
      <c r="B8">
        <v>1</v>
      </c>
      <c r="D8" t="s">
        <v>6</v>
      </c>
      <c r="E8" t="s">
        <v>9</v>
      </c>
      <c r="F8">
        <v>7</v>
      </c>
      <c r="G8">
        <v>1</v>
      </c>
      <c r="N8" t="s">
        <v>28</v>
      </c>
    </row>
    <row r="9" spans="1:15" x14ac:dyDescent="0.2">
      <c r="A9">
        <v>8</v>
      </c>
      <c r="B9">
        <v>1</v>
      </c>
      <c r="D9" t="s">
        <v>6</v>
      </c>
      <c r="E9" t="s">
        <v>9</v>
      </c>
      <c r="F9">
        <v>8</v>
      </c>
      <c r="G9">
        <v>1</v>
      </c>
      <c r="N9" t="s">
        <v>28</v>
      </c>
    </row>
    <row r="10" spans="1:15" x14ac:dyDescent="0.2">
      <c r="A10">
        <v>9</v>
      </c>
      <c r="B10">
        <v>1</v>
      </c>
      <c r="D10" t="s">
        <v>6</v>
      </c>
      <c r="E10" t="s">
        <v>8</v>
      </c>
      <c r="F10">
        <v>1</v>
      </c>
      <c r="G10">
        <v>1</v>
      </c>
      <c r="N10" t="s">
        <v>28</v>
      </c>
    </row>
    <row r="11" spans="1:15" x14ac:dyDescent="0.2">
      <c r="A11">
        <v>10</v>
      </c>
      <c r="B11">
        <v>1</v>
      </c>
      <c r="D11" t="s">
        <v>6</v>
      </c>
      <c r="E11" t="s">
        <v>8</v>
      </c>
      <c r="F11">
        <v>2</v>
      </c>
      <c r="G11">
        <v>1</v>
      </c>
      <c r="N11" t="s">
        <v>28</v>
      </c>
    </row>
    <row r="12" spans="1:15" x14ac:dyDescent="0.2">
      <c r="A12">
        <v>11</v>
      </c>
      <c r="B12">
        <v>1</v>
      </c>
      <c r="D12" t="s">
        <v>6</v>
      </c>
      <c r="E12" t="s">
        <v>8</v>
      </c>
      <c r="F12">
        <v>3</v>
      </c>
      <c r="G12">
        <v>1</v>
      </c>
      <c r="N12" t="s">
        <v>28</v>
      </c>
    </row>
    <row r="13" spans="1:15" x14ac:dyDescent="0.2">
      <c r="A13">
        <v>12</v>
      </c>
      <c r="B13">
        <v>1</v>
      </c>
      <c r="D13" t="s">
        <v>6</v>
      </c>
      <c r="E13" t="s">
        <v>8</v>
      </c>
      <c r="F13">
        <v>4</v>
      </c>
      <c r="G13">
        <v>1</v>
      </c>
      <c r="N13" t="s">
        <v>28</v>
      </c>
    </row>
    <row r="14" spans="1:15" x14ac:dyDescent="0.2">
      <c r="A14">
        <v>13</v>
      </c>
      <c r="B14">
        <v>1</v>
      </c>
      <c r="D14" t="s">
        <v>6</v>
      </c>
      <c r="E14" t="s">
        <v>8</v>
      </c>
      <c r="F14">
        <v>5</v>
      </c>
      <c r="G14">
        <v>1</v>
      </c>
      <c r="N14" t="s">
        <v>28</v>
      </c>
    </row>
    <row r="15" spans="1:15" x14ac:dyDescent="0.2">
      <c r="A15">
        <v>14</v>
      </c>
      <c r="B15">
        <v>1</v>
      </c>
      <c r="D15" t="s">
        <v>6</v>
      </c>
      <c r="E15" t="s">
        <v>8</v>
      </c>
      <c r="F15">
        <v>6</v>
      </c>
      <c r="G15">
        <v>1</v>
      </c>
      <c r="N15" t="s">
        <v>28</v>
      </c>
    </row>
    <row r="16" spans="1:15" x14ac:dyDescent="0.2">
      <c r="A16">
        <v>15</v>
      </c>
      <c r="B16">
        <v>1</v>
      </c>
      <c r="D16" t="s">
        <v>6</v>
      </c>
      <c r="E16" t="s">
        <v>8</v>
      </c>
      <c r="F16">
        <v>7</v>
      </c>
      <c r="G16">
        <v>1</v>
      </c>
      <c r="N16" t="s">
        <v>28</v>
      </c>
    </row>
    <row r="17" spans="1:14" x14ac:dyDescent="0.2">
      <c r="A17">
        <v>1</v>
      </c>
      <c r="B17">
        <v>1</v>
      </c>
      <c r="D17" t="s">
        <v>7</v>
      </c>
      <c r="E17" t="s">
        <v>9</v>
      </c>
      <c r="F17">
        <v>1</v>
      </c>
      <c r="G17">
        <v>1</v>
      </c>
      <c r="N17" t="s">
        <v>28</v>
      </c>
    </row>
    <row r="18" spans="1:14" x14ac:dyDescent="0.2">
      <c r="A18">
        <v>2</v>
      </c>
      <c r="B18">
        <v>1</v>
      </c>
      <c r="D18" t="s">
        <v>7</v>
      </c>
      <c r="E18" t="s">
        <v>9</v>
      </c>
      <c r="F18">
        <v>2</v>
      </c>
      <c r="G18">
        <v>1</v>
      </c>
      <c r="N18" t="s">
        <v>28</v>
      </c>
    </row>
    <row r="19" spans="1:14" x14ac:dyDescent="0.2">
      <c r="A19">
        <v>3</v>
      </c>
      <c r="B19">
        <v>1</v>
      </c>
      <c r="D19" t="s">
        <v>7</v>
      </c>
      <c r="E19" t="s">
        <v>9</v>
      </c>
      <c r="F19">
        <v>3</v>
      </c>
      <c r="G19">
        <v>1</v>
      </c>
      <c r="N19" t="s">
        <v>28</v>
      </c>
    </row>
    <row r="20" spans="1:14" x14ac:dyDescent="0.2">
      <c r="A20">
        <v>4</v>
      </c>
      <c r="B20">
        <v>1</v>
      </c>
      <c r="D20" t="s">
        <v>7</v>
      </c>
      <c r="E20" t="s">
        <v>9</v>
      </c>
      <c r="F20">
        <v>4</v>
      </c>
      <c r="G20">
        <v>1</v>
      </c>
      <c r="N20" t="s">
        <v>28</v>
      </c>
    </row>
    <row r="21" spans="1:14" x14ac:dyDescent="0.2">
      <c r="A21">
        <v>5</v>
      </c>
      <c r="B21">
        <v>1</v>
      </c>
      <c r="D21" t="s">
        <v>7</v>
      </c>
      <c r="E21" t="s">
        <v>9</v>
      </c>
      <c r="F21">
        <v>5</v>
      </c>
      <c r="G21">
        <v>1</v>
      </c>
      <c r="N21" t="s">
        <v>28</v>
      </c>
    </row>
    <row r="22" spans="1:14" x14ac:dyDescent="0.2">
      <c r="A22">
        <v>6</v>
      </c>
      <c r="B22">
        <v>1</v>
      </c>
      <c r="D22" t="s">
        <v>7</v>
      </c>
      <c r="E22" t="s">
        <v>9</v>
      </c>
      <c r="F22">
        <v>6</v>
      </c>
      <c r="G22">
        <v>1</v>
      </c>
      <c r="N22" t="s">
        <v>28</v>
      </c>
    </row>
    <row r="23" spans="1:14" x14ac:dyDescent="0.2">
      <c r="A23">
        <v>7</v>
      </c>
      <c r="B23">
        <v>1</v>
      </c>
      <c r="D23" t="s">
        <v>7</v>
      </c>
      <c r="E23" t="s">
        <v>9</v>
      </c>
      <c r="F23">
        <v>7</v>
      </c>
      <c r="G23">
        <v>1</v>
      </c>
      <c r="N23" t="s">
        <v>28</v>
      </c>
    </row>
    <row r="24" spans="1:14" x14ac:dyDescent="0.2">
      <c r="A24">
        <v>9</v>
      </c>
      <c r="B24">
        <v>1</v>
      </c>
      <c r="D24" t="s">
        <v>7</v>
      </c>
      <c r="E24" t="s">
        <v>8</v>
      </c>
      <c r="F24">
        <v>1</v>
      </c>
      <c r="G24">
        <v>1</v>
      </c>
      <c r="N24" t="s">
        <v>28</v>
      </c>
    </row>
    <row r="25" spans="1:14" x14ac:dyDescent="0.2">
      <c r="A25">
        <v>10</v>
      </c>
      <c r="B25">
        <v>1</v>
      </c>
      <c r="D25" t="s">
        <v>7</v>
      </c>
      <c r="E25" t="s">
        <v>8</v>
      </c>
      <c r="F25">
        <v>2</v>
      </c>
      <c r="G25">
        <v>1</v>
      </c>
      <c r="N25" t="s">
        <v>28</v>
      </c>
    </row>
    <row r="26" spans="1:14" x14ac:dyDescent="0.2">
      <c r="A26">
        <v>11</v>
      </c>
      <c r="B26">
        <v>1</v>
      </c>
      <c r="D26" t="s">
        <v>7</v>
      </c>
      <c r="E26" t="s">
        <v>8</v>
      </c>
      <c r="F26">
        <v>3</v>
      </c>
      <c r="G26">
        <v>1</v>
      </c>
      <c r="N26" t="s">
        <v>28</v>
      </c>
    </row>
    <row r="27" spans="1:14" x14ac:dyDescent="0.2">
      <c r="A27">
        <v>12</v>
      </c>
      <c r="B27">
        <v>1</v>
      </c>
      <c r="D27" t="s">
        <v>7</v>
      </c>
      <c r="E27" t="s">
        <v>8</v>
      </c>
      <c r="F27">
        <v>4</v>
      </c>
      <c r="G27">
        <v>1</v>
      </c>
      <c r="N27" t="s">
        <v>28</v>
      </c>
    </row>
    <row r="28" spans="1:14" x14ac:dyDescent="0.2">
      <c r="A28">
        <v>13</v>
      </c>
      <c r="B28">
        <v>1</v>
      </c>
      <c r="D28" t="s">
        <v>7</v>
      </c>
      <c r="E28" t="s">
        <v>8</v>
      </c>
      <c r="F28">
        <v>5</v>
      </c>
      <c r="G28">
        <v>1</v>
      </c>
      <c r="N28" t="s">
        <v>28</v>
      </c>
    </row>
    <row r="29" spans="1:14" x14ac:dyDescent="0.2">
      <c r="A29">
        <v>14</v>
      </c>
      <c r="B29">
        <v>1</v>
      </c>
      <c r="D29" t="s">
        <v>7</v>
      </c>
      <c r="E29" t="s">
        <v>8</v>
      </c>
      <c r="F29">
        <v>6</v>
      </c>
      <c r="G29">
        <v>1</v>
      </c>
      <c r="N29" t="s">
        <v>28</v>
      </c>
    </row>
    <row r="30" spans="1:14" x14ac:dyDescent="0.2">
      <c r="A30">
        <v>15</v>
      </c>
      <c r="B30">
        <v>1</v>
      </c>
      <c r="D30" t="s">
        <v>7</v>
      </c>
      <c r="E30" t="s">
        <v>8</v>
      </c>
      <c r="F30">
        <v>7</v>
      </c>
      <c r="G30">
        <v>1</v>
      </c>
      <c r="N30" t="s">
        <v>28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904FB-31E5-314E-A3B0-C768EEB32A96}">
  <dimension ref="B1:M9"/>
  <sheetViews>
    <sheetView tabSelected="1" workbookViewId="0">
      <selection activeCell="C10" sqref="C10"/>
    </sheetView>
  </sheetViews>
  <sheetFormatPr baseColWidth="10" defaultRowHeight="16" x14ac:dyDescent="0.2"/>
  <cols>
    <col min="7" max="7" width="15.1640625" bestFit="1" customWidth="1"/>
  </cols>
  <sheetData>
    <row r="1" spans="2:13" x14ac:dyDescent="0.2">
      <c r="B1" t="s">
        <v>5</v>
      </c>
      <c r="C1" t="s">
        <v>3</v>
      </c>
      <c r="D1" t="s">
        <v>2</v>
      </c>
      <c r="E1" t="s">
        <v>21</v>
      </c>
      <c r="F1" t="s">
        <v>10</v>
      </c>
      <c r="G1" t="s">
        <v>72</v>
      </c>
      <c r="H1">
        <v>15</v>
      </c>
      <c r="I1">
        <v>30</v>
      </c>
      <c r="J1">
        <v>60</v>
      </c>
      <c r="K1">
        <v>120</v>
      </c>
      <c r="L1" t="s">
        <v>1</v>
      </c>
      <c r="M1" t="s">
        <v>73</v>
      </c>
    </row>
    <row r="2" spans="2:13" x14ac:dyDescent="0.2">
      <c r="B2">
        <v>1</v>
      </c>
      <c r="C2" t="s">
        <v>31</v>
      </c>
      <c r="D2" t="s">
        <v>6</v>
      </c>
      <c r="E2" t="s">
        <v>8</v>
      </c>
      <c r="F2">
        <v>25.16</v>
      </c>
      <c r="G2">
        <v>137</v>
      </c>
      <c r="H2">
        <v>352</v>
      </c>
      <c r="I2">
        <v>295</v>
      </c>
      <c r="J2">
        <v>208</v>
      </c>
      <c r="K2">
        <v>176</v>
      </c>
      <c r="L2" s="1">
        <v>43420</v>
      </c>
    </row>
    <row r="3" spans="2:13" x14ac:dyDescent="0.2">
      <c r="B3">
        <v>2</v>
      </c>
      <c r="C3" t="s">
        <v>31</v>
      </c>
      <c r="D3" t="s">
        <v>6</v>
      </c>
      <c r="E3" t="s">
        <v>8</v>
      </c>
      <c r="F3">
        <v>24.39</v>
      </c>
      <c r="G3">
        <v>126</v>
      </c>
      <c r="H3">
        <v>359</v>
      </c>
      <c r="I3">
        <v>298</v>
      </c>
      <c r="J3">
        <v>225</v>
      </c>
      <c r="K3">
        <v>172</v>
      </c>
      <c r="L3" s="1">
        <v>43420</v>
      </c>
    </row>
    <row r="4" spans="2:13" x14ac:dyDescent="0.2">
      <c r="B4">
        <v>3</v>
      </c>
      <c r="C4" t="s">
        <v>31</v>
      </c>
      <c r="D4" t="s">
        <v>6</v>
      </c>
      <c r="E4" t="s">
        <v>8</v>
      </c>
      <c r="F4">
        <v>30.46</v>
      </c>
      <c r="G4">
        <v>172</v>
      </c>
      <c r="H4">
        <v>350</v>
      </c>
      <c r="I4">
        <v>285</v>
      </c>
      <c r="J4">
        <v>209</v>
      </c>
      <c r="K4">
        <v>177</v>
      </c>
      <c r="L4" s="1">
        <v>43420</v>
      </c>
    </row>
    <row r="5" spans="2:13" x14ac:dyDescent="0.2">
      <c r="B5">
        <v>4</v>
      </c>
      <c r="C5" t="s">
        <v>31</v>
      </c>
      <c r="D5" t="s">
        <v>6</v>
      </c>
      <c r="E5" t="s">
        <v>8</v>
      </c>
      <c r="F5">
        <v>25.63</v>
      </c>
      <c r="G5">
        <v>147</v>
      </c>
      <c r="H5">
        <v>310</v>
      </c>
      <c r="I5">
        <v>216</v>
      </c>
      <c r="J5">
        <v>191</v>
      </c>
      <c r="K5">
        <v>172</v>
      </c>
      <c r="L5" s="1">
        <v>43420</v>
      </c>
    </row>
    <row r="6" spans="2:13" x14ac:dyDescent="0.2">
      <c r="B6">
        <v>5</v>
      </c>
      <c r="C6" t="s">
        <v>31</v>
      </c>
      <c r="D6" t="s">
        <v>6</v>
      </c>
      <c r="E6" t="s">
        <v>8</v>
      </c>
      <c r="F6">
        <v>27.56</v>
      </c>
      <c r="G6">
        <v>134</v>
      </c>
      <c r="H6">
        <v>278</v>
      </c>
      <c r="I6">
        <v>237</v>
      </c>
      <c r="J6">
        <v>172</v>
      </c>
      <c r="K6">
        <v>150</v>
      </c>
      <c r="L6" s="1">
        <v>43420</v>
      </c>
    </row>
    <row r="7" spans="2:13" x14ac:dyDescent="0.2">
      <c r="B7">
        <v>1</v>
      </c>
      <c r="C7" t="s">
        <v>31</v>
      </c>
      <c r="D7" t="s">
        <v>6</v>
      </c>
      <c r="E7" t="s">
        <v>74</v>
      </c>
      <c r="F7">
        <v>22.86</v>
      </c>
      <c r="G7">
        <v>163</v>
      </c>
      <c r="H7">
        <v>340</v>
      </c>
      <c r="I7">
        <v>526</v>
      </c>
      <c r="J7">
        <v>263</v>
      </c>
      <c r="K7">
        <v>170</v>
      </c>
      <c r="L7" s="1">
        <v>43420</v>
      </c>
    </row>
    <row r="8" spans="2:13" x14ac:dyDescent="0.2">
      <c r="B8">
        <v>2</v>
      </c>
      <c r="C8" t="s">
        <v>31</v>
      </c>
      <c r="D8" t="s">
        <v>6</v>
      </c>
      <c r="E8" t="s">
        <v>74</v>
      </c>
      <c r="F8">
        <v>39</v>
      </c>
      <c r="G8">
        <v>168</v>
      </c>
      <c r="H8">
        <v>392</v>
      </c>
      <c r="I8">
        <v>462</v>
      </c>
      <c r="J8">
        <v>461</v>
      </c>
      <c r="K8">
        <v>269</v>
      </c>
      <c r="L8" s="1">
        <v>43420</v>
      </c>
    </row>
    <row r="9" spans="2:13" x14ac:dyDescent="0.2">
      <c r="B9">
        <v>3</v>
      </c>
      <c r="C9" t="s">
        <v>31</v>
      </c>
      <c r="D9" t="s">
        <v>6</v>
      </c>
      <c r="E9" t="s">
        <v>74</v>
      </c>
      <c r="F9">
        <v>32.83</v>
      </c>
      <c r="G9">
        <v>152</v>
      </c>
      <c r="H9">
        <v>372</v>
      </c>
      <c r="I9">
        <v>332</v>
      </c>
      <c r="J9">
        <v>232</v>
      </c>
      <c r="K9">
        <v>165</v>
      </c>
      <c r="L9" s="1">
        <v>43420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Experiments</vt:lpstr>
      <vt:lpstr>Weight of Food</vt:lpstr>
      <vt:lpstr>Template Food per Cage</vt:lpstr>
      <vt:lpstr>Lab</vt:lpstr>
      <vt:lpstr>Template Wild</vt:lpstr>
      <vt:lpstr>Male E 1</vt:lpstr>
      <vt:lpstr>OGGT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Dreier</dc:creator>
  <cp:lastModifiedBy>Benedikt Hild</cp:lastModifiedBy>
  <cp:lastPrinted>2018-11-06T11:12:06Z</cp:lastPrinted>
  <dcterms:created xsi:type="dcterms:W3CDTF">2018-08-09T20:51:25Z</dcterms:created>
  <dcterms:modified xsi:type="dcterms:W3CDTF">2018-11-19T19:05:40Z</dcterms:modified>
</cp:coreProperties>
</file>