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Notifications" sheetId="1" r:id="rId1"/>
  </sheets>
  <calcPr fullCalcOnLoad="1"/>
</workbook>
</file>

<file path=xl/sharedStrings.xml><?xml version="1.0" encoding="utf-8"?>
<sst xmlns="http://schemas.openxmlformats.org/spreadsheetml/2006/main" count="984" uniqueCount="984">
  <si>
    <t>Notifying Member</t>
  </si>
  <si>
    <t>Distribution date</t>
  </si>
  <si>
    <t>Document symbol</t>
  </si>
  <si>
    <t>Title</t>
  </si>
  <si>
    <t>Description</t>
  </si>
  <si>
    <t>Products covered</t>
  </si>
  <si>
    <t>HS code(s)</t>
  </si>
  <si>
    <t>ICS code(s)</t>
  </si>
  <si>
    <t>Objectives</t>
  </si>
  <si>
    <t>Keywords</t>
  </si>
  <si>
    <t>Specific regions or countries likely to be affected</t>
  </si>
  <si>
    <t>Final date for comments</t>
  </si>
  <si>
    <t>Notification type</t>
  </si>
  <si>
    <t>Notified document</t>
  </si>
  <si>
    <t>Link to notification(EN)</t>
  </si>
  <si>
    <t>Link to notification(FR)</t>
  </si>
  <si>
    <t>Link to notification(ES)</t>
  </si>
  <si>
    <t>Japan</t>
  </si>
  <si>
    <t>Proposed revision of Ministerial Ordinance on the Specifications and Standards of Feeds and Feed Additives</t>
  </si>
  <si>
    <t>The establishment of the standards and specifications of amylase (No. 3) for feeds and feed additives, notified in G/SPS/N/JPN/1345 (dated 20 May 2025), came into force on 10 June 2025.</t>
  </si>
  <si>
    <t>Amylase as a feed additive</t>
  </si>
  <si>
    <t/>
  </si>
  <si>
    <t>Food safety (SPS); Animal health (SPS)</t>
  </si>
  <si>
    <t>Adoption/publication/entry into force of reg.; Human health; Animal health; Food safety; Animal diseases; Animal diseases; Food safety; Animal health; Human health</t>
  </si>
  <si>
    <t>Addendum to Regular Notification</t>
  </si>
  <si>
    <t>Brazil</t>
  </si>
  <si>
    <t>Cancellation of Notification G/TBT/N/BRA/366/Add.1.</t>
  </si>
  <si>
    <t>The notification G/TBT/N/BRA/366/Add.1 was circulated erroneously and should therefore be considered null and void.</t>
  </si>
  <si>
    <t>sterile hypodermic needles for single use.</t>
  </si>
  <si>
    <t>11.040.25 - Syringes, needles and catheters</t>
  </si>
  <si>
    <t>Protection of human health or safety (TBT); Prevention of deceptive practices and consumer protection (TBT)</t>
  </si>
  <si>
    <t>Human health</t>
  </si>
  <si>
    <t>Corrigendum to Regular Notification</t>
  </si>
  <si>
    <t>United States of America</t>
  </si>
  <si>
    <t xml:space="preserve">Parts and Accessories Necessary for Safe Operation; Auxiliary 
Fuel Tanks</t>
  </si>
  <si>
    <t xml:space="preserve">Notice of proposed rulemaking - The Federal Motor Carrier Safety Administration (FMCSA) proposes to add an exception to the prohibition on 
gravity and syphon feeds for auxiliary pumps with a fuel tank capacity 
of less than 5 gallons mounted on the trailer chassis frame or trailer 
bed, for purposes other than operation of the motor vehicle, that are 
operational only when the motor vehicle is not in motion. This proposal 
is in response to a petition for rulemaking from the Truck Trailer 
Manufacturers Association (TTMA). The proposed change would provide 
relief from a regulatory requirement without impacting safety.</t>
  </si>
  <si>
    <t>Motor vehicle auxiliary fuel tanks; Vessels and containers mounted on vehicles (ICS code(s): 23.020.20); Fuel systems (ICS code(s): 43.060.40); Commercial vehicles (ICS code(s): 43.080)</t>
  </si>
  <si>
    <t>23.020.20 - Vessels and containers mounted on vehicles; 43.060.40 - Fuel systems; 43.080 - Commercial vehicles</t>
  </si>
  <si>
    <t>Cost saving and productivity enhancement (TBT); Prevention of deceptive practices and consumer protection (TBT)</t>
  </si>
  <si>
    <t>Regular notification</t>
  </si>
  <si>
    <d:r xmlns:d="http://schemas.openxmlformats.org/spreadsheetml/2006/main">
      <d:rPr>
        <d:sz val="11"/>
        <d:rFont val="Calibri"/>
      </d:rPr>
      <d:t xml:space="preserve">https://members.wto.org/crnattachments/2025/TBT/USA/25_03868_00_e.pdf</d:t>
    </d:r>
  </si>
  <si>
    <t>India</t>
  </si>
  <si>
    <t>Notification for revision of GR on” “SMPS BASED POWER PLANTS TEC 66110:2024”</t>
  </si>
  <si>
    <t>The electronic copy of existing standard is enclosed for your reference, study and technical inputs/comments. It is requested to go through the enclosed draft Standard and your inputs/comments may please be furnished in the template sheet enclosed as Annexure-A.</t>
  </si>
  <si>
    <t>HS8517</t>
  </si>
  <si>
    <t>8517 - Telephone sets, incl. smartphones and other telephones for cellular networks or for other wireless networks; other apparatus for the transmission or reception of voice, images or other data, incl. apparatus for communication in a wired or wireless network, parts thereof (excl. transmission or reception apparatus of heading 8443, 8525, 8527 or 8528)</t>
  </si>
  <si>
    <t>Other (TBT)</t>
  </si>
  <si>
    <d:r xmlns:d="http://schemas.openxmlformats.org/spreadsheetml/2006/main">
      <d:rPr>
        <d:sz val="11"/>
        <d:rFont val="Calibri"/>
      </d:rPr>
      <d:t xml:space="preserve">https://members.wto.org/crnattachments/2025/TBT/IND/25_03883_00_e.pdf
https://tec.gov.in/pdf/consultations/Consultation%20on%20Rev%20SMPS%20TEC66110.pdf</d:t>
    </d:r>
  </si>
  <si>
    <t>Nicaragua</t>
  </si>
  <si>
    <t>Resolución 002-2025 ARP-IPSA, Establecimiento de Requisitos Fitosanitarios para la Importación de grano de cebada (Hordeum vulgare) procedentes de Canadá</t>
  </si>
  <si>
    <t>Este documento establece los requisitos fitosanitarios de importación para grano de cebada (Hordeum vulgare) originaria y procedentes de Canadá.Certificado Fitosanitario debe contar con la siguiente declaración adicional: el grano de cebada oficialmente inspeccionado por la ONPF del país de origen y encontrado libre de: Fallopia convolvulus Trogoderma variabileLepidium drabaLolium multiflorumEl inspector del IPSA tomará una muestra para ser remitida al Laboratorio de Diagnostico Fitosanitario y Calidad de Semillas, quedando el cargamento retenido hasta la obtención de los resultados de análisis. Los envíos serán sometidos a control fitosanitario por los inspectores de cuarentena vegetal del Instituto de Protección y Sanidad Agropecuaria, quienes verificarán el cumplimiento de los requisitos fitosanitarios y con base a la documentación que respalda el envío, resolverán la solicitud de autorización de importación.</t>
  </si>
  <si>
    <t>Grano de cebada (Hordeum vulgare</t>
  </si>
  <si>
    <t>100310 - Barley seed for sowing</t>
  </si>
  <si>
    <t>Protect territory from other damage from pests (SPS)</t>
  </si>
  <si>
    <t>Territory protection</t>
  </si>
  <si>
    <d:r xmlns:d="http://schemas.openxmlformats.org/spreadsheetml/2006/main">
      <d:rPr>
        <d:sz val="11"/>
        <d:rFont val="Calibri"/>
      </d:rPr>
      <d:t xml:space="preserve">https://members.wto.org/crnattachments/2025/SPS/NIC/25_03863_00_s.pdf</d:t>
    </d:r>
  </si>
  <si>
    <t>Costa Rica</t>
  </si>
  <si>
    <t>RTCR 503: 2021. Productos Eléctricos. Cocinas, plantillas, encimeras, plantillas de inducción y hornos eléctricos de uso doméstico. Requisitos de eficiencia energética</t>
  </si>
  <si>
    <t>Con fundamento en el Decreto 44395-MEIC y el Decreto 43524 “RTCR 503:2021 ‐ Productos Eléctricos. Cocinas, plantillas, encimeras, plantillas de inducción y hornos eléctricos de uso doméstico. Requisitos de eficiencia energética (INTE E17‐1:2017, INTE E17‐2:2017 e INTE E17‐3:2017) y lo dispuesto en el considerando primero, se otorga la equivalencia, para la norma “CAN/CSA-C358-03 Energy Consumption Test Methods for Household Electric Ranges” y los siguientes certificados proceder con el proceso para la equivalencia de la CSA C358 03 “Energy Energy Consumption Test Methods for Household Electric Ranges”con el Decreto 43524 RTCR 503:2021. Asociado a esta equivalencia, los modelos o familias y números de certificados de CSA Group de equipos certificados, indicados en la resolución para su validez.</t>
  </si>
  <si>
    <t>Aparatos electrodomésticos en general (ICS code(s): 97.030)</t>
  </si>
  <si>
    <t>97.030 - Domestic electrical appliances in general; 97.030 - Domestic electrical appliances in general</t>
  </si>
  <si>
    <t>Prevention of deceptive practices and consumer protection (TBT); Protection of the environment (TBT)</t>
  </si>
  <si>
    <d:r xmlns:d="http://schemas.openxmlformats.org/spreadsheetml/2006/main">
      <d:rPr>
        <d:sz val="11"/>
        <d:rFont val="Calibri"/>
      </d:rPr>
      <d:t xml:space="preserve">https://members.wto.org/crnattachments/2025/TBT/CRI/25_03861_00_s.pdf</d:t>
    </d:r>
  </si>
  <si>
    <t>Notification for revision of GR on “Router for MPLS based Transport Network, TEC 48050:2024” </t>
  </si>
  <si>
    <t>The draft standard (draft TEC 48050:2025) GR on “Router for MPLS based Transport Network” is enclosed for your reference, study and technical inputs/comments. It is requested to go through the enclosed draft Standard and your inputs/comments may please be furnished in the template sheet enclosed as Annexure-II.</t>
  </si>
  <si>
    <d:r xmlns:d="http://schemas.openxmlformats.org/spreadsheetml/2006/main">
      <d:rPr>
        <d:sz val="11"/>
        <d:rFont val="Calibri"/>
      </d:rPr>
      <d:t xml:space="preserve">https://members.wto.org/crnattachments/2025/TBT/IND/25_03880_00_e.pdf
https://tec.gov.in/pdf/consultations/GR-Router-for-MPLS-Transport-Network.pdf</d:t>
    </d:r>
  </si>
  <si>
    <t>Amendment of Ordinance No. 314, 29 May 2025</t>
  </si>
  <si>
    <t>National Institute of Metrology, Quality and Technology - Inmetro, amends the requirements of the Conformity Identification Seal for helmets for drivers and passengers of motorcycles and similar, fire extinguishers, technical inspection and maintenance of fire extinguishers, cylinders for storage of natural gas for vehicles and requalification of cylinders intended for storage of natural gas for vehicles, established by Inmetro Ordinances No. 231, of 18/05/2021, to integrate the project "Inmetro in the Palm of your Hand".</t>
  </si>
  <si>
    <t>Helmets; Safety headgear (HS 6506).</t>
  </si>
  <si>
    <t>6506 - Headgear, whether or not lined or trimmed, n.e.s.; 6506 - Headgear, whether or not lined or trimmed, n.e.s.</t>
  </si>
  <si>
    <t>13.340.20 - Head protective equipment; 13.340.20 - Head protective equipment</t>
  </si>
  <si>
    <t>Protection of human health or safety (TBT)</t>
  </si>
  <si>
    <t>Notification for revision of GR on” “Monitoring Equipment for Lawful Interception of PSTN/NGN/IMS (TEC 61020:2017)”</t>
  </si>
  <si>
    <t>It is requested to go through the enclosed Standard for GR on “Monitoring Equipment for Lawful Interception of PSTN/NGN/IMS (TEC 61020:2017)” and your inputs/comments may please be furnished in the template sheet enclosed as Annexure-I</t>
  </si>
  <si>
    <t>HS 8517</t>
  </si>
  <si>
    <d:r xmlns:d="http://schemas.openxmlformats.org/spreadsheetml/2006/main">
      <d:rPr>
        <d:sz val="11"/>
        <d:rFont val="Calibri"/>
      </d:rPr>
      <d:t xml:space="preserve">https://members.wto.org/crnattachments/2025/TBT/IND/25_03881_00_e.pdf</d:t>
    </d:r>
  </si>
  <si>
    <t>Standard for Generic Requirements (GR) of Route Tracer for Armoured Optical Fibre Cable </t>
  </si>
  <si>
    <t>This document describes the Standard for Generic Requirements of Route Tracer for Armoured Optical Fibre Cable</t>
  </si>
  <si>
    <d:r xmlns:d="http://schemas.openxmlformats.org/spreadsheetml/2006/main">
      <d:rPr>
        <d:sz val="11"/>
        <d:rFont val="Calibri"/>
      </d:rPr>
      <d:t xml:space="preserve">https://members.wto.org/crnattachments/2025/TBT/IND/25_03877_00_e.pdf</d:t>
    </d:r>
  </si>
  <si>
    <t>New Zealand</t>
  </si>
  <si>
    <t>Title: Medicines Amendment Bill 2025</t>
  </si>
  <si>
    <t>The Medicines Amendment Bill:introduces a verification pathway whereby medicines can be approved for distribution in New Zealand if they have been approved by 2 recognised overseas jurisdictions.enables more flexible approaches to prescription and administration of medicines so that patients can get access to the medicines they need more efficiently, supported by the latest science and best practice. updates the settings for the Medicines Classification Committee, by modernising the membership requirements for the Committee and removing outdated provisions from the Act. </t>
  </si>
  <si>
    <t>Pharmaceutical products</t>
  </si>
  <si>
    <t>11.120 - Pharmaceutics</t>
  </si>
  <si>
    <d:r xmlns:d="http://schemas.openxmlformats.org/spreadsheetml/2006/main">
      <d:rPr>
        <d:sz val="11"/>
        <d:rFont val="Calibri"/>
      </d:rPr>
      <d:t xml:space="preserve">https://www.legislation.govt.nz/bill/government/2025/0134/5.0/LMS1035396.html#LMS1035399</d:t>
    </d:r>
  </si>
  <si>
    <t>Citrus Plants for Planting - Import Health Standard</t>
  </si>
  <si>
    <t>The Ministry for Primary Industries (MPI) is proposing the following changes to the Citrus Plants for Planting Import Health Standard:Add Citrus concave gum-associated virus (CCGaV) as a regulated pest to the import requirements. This virus is proposed to be managed by visual inspection and molecular testing in approved offshore facilities and during post-entry quarantine, if present in imported plants.</t>
  </si>
  <si>
    <t>Citrus plants for planting(leafless budwood/cuttings and plants in vitro</t>
  </si>
  <si>
    <t>Plant protection (SPS)</t>
  </si>
  <si>
    <t>Plant health</t>
  </si>
  <si>
    <d:r xmlns:d="http://schemas.openxmlformats.org/spreadsheetml/2006/main">
      <d:rPr>
        <d:sz val="11"/>
        <d:rFont val="Calibri"/>
      </d:rPr>
      <d:t xml:space="preserve">https://members.wto.org/crnattachments/2025/SPS/NZL/25_03864_00_e.pdf</d:t>
    </d:r>
  </si>
  <si>
    <t>Standard for Generic Requirements (GR) for “IoT Gateway”</t>
  </si>
  <si>
    <t>This document is the Standard for Generic Requirements (GR) of  IoT Gateway working on wired or wireless (cellular/ non cellular) communication technologies including Short range technologies (NFC, RFID etc.) used for translation from one protocol to another and accessing Cellular/Non-Cellular Communication Network. This standard is applicable to all such devices having similar functionality as of IoT Gateway like Data Concentrator Unit (DCU), Telematics Unit, etc. It covers requirements for Interoperability, Quality, Electromagnetic Compatibility, Safety and Security, etc.</t>
  </si>
  <si>
    <d:r xmlns:d="http://schemas.openxmlformats.org/spreadsheetml/2006/main">
      <d:rPr>
        <d:sz val="11"/>
        <d:rFont val="Calibri"/>
      </d:rPr>
      <d:t xml:space="preserve">https://members.wto.org/crnattachments/2025/TBT/IND/25_03878_00_e.pdf</d:t>
    </d:r>
  </si>
  <si>
    <t>Notification for creation of New Essential Requirement (ER) on SDWAN Equipment</t>
  </si>
  <si>
    <t>New Essential Requirement (ER) on SDWAN Equipment is enclosed for your reference, study and technical inputs/comments. It is requested to go through the enclosed draft ER Standard and your inputs/comments may please be furnished in the template sheet enclosed as Annexure-A</t>
  </si>
  <si>
    <d:r xmlns:d="http://schemas.openxmlformats.org/spreadsheetml/2006/main">
      <d:rPr>
        <d:sz val="11"/>
        <d:rFont val="Calibri"/>
      </d:rPr>
      <d:t xml:space="preserve">https://members.wto.org/crnattachments/2025/TBT/IND/25_03879_00_e.pdf
https://tec.gov.in/pdf/consultations/ER_SDWAN.pdf
</d:t>
    </d:r>
  </si>
  <si>
    <t>National Institute of Metrology, Quality and Technology - Inmetro, amends the requirements of the Conformity Identification Seal for helmets for drivers and passengers of motorcycles and similar, fire extinguishers, technical inspection and maintenance of fire extinguishers, cylinders for storage of natural gas for vehicles and requalification of cylinders intended for storage of natural gas for vehicles, established by Inmetro Ordinances No. 108, of 17/03/2022, to integrate the project "Inmetro in the Palm of your Hand".</t>
  </si>
  <si>
    <t xml:space="preserve">Fire Extinguishers (HS: 8424.10) and Parts of Fire Extinguishers, Spray Guns and Sprayers (HS: 8424.90) ;
</t>
  </si>
  <si>
    <t>842410 - Fire extinguishers, whether or not charged (excl. fire-extinguishing bombs and grenades); 842490 - Parts of fire extinguishers, spray guns and similar appliances, steam or sand blasting machines and similar jet projecting machines and machinery and apparatus for projecting, dispersing or spraying liquids or powders, n.e.s.; 842410 - Fire extinguishers, whether or not charged (excl. fire-extinguishing bombs and grenades); 8424 - Mechanical appliances, whether or not hand-operated, for projecting, dispersing or spraying liquids or powders, n.e.s.; fire extinguishers, charged or not (excl. fire-extinguishing bombs and grenades); spray guns and similar appliances (excl. electric machines and apparatus for hot spraying of metals or sintered metal carbides of heading 8515); steam or sand blasting machines and similar jet projecting machines; parts thereof, n.e.s.; 842490 - Parts of fire extinguishers, spray guns and similar appliances, steam or sand blasting machines and similar jet projecting machines and machinery and apparatus for projecting, dispersing or spraying liquids or powders, n.e.s.</t>
  </si>
  <si>
    <t>13.220 - Protection against fire</t>
  </si>
  <si>
    <d:r xmlns:d="http://schemas.openxmlformats.org/spreadsheetml/2006/main">
      <d:rPr>
        <d:sz val="11"/>
        <d:rFont val="Calibri"/>
      </d:rPr>
      <d:t xml:space="preserve">https://www.in.gov.br/en/web/dou/-/portaria-n-314-de-29-de-maio-de-2025-632890915
</d:t>
    </d:r>
  </si>
  <si>
    <t xml:space="preserve">Parts and Accessories Necessary for Safe Operation; Fuel Tank 
Overfill Restriction</t>
  </si>
  <si>
    <t xml:space="preserve">Notice of proposed rulemaking - The Federal Motor Carrier Safety Administration (FMCSA) proposes to remove the requirement in the Federal Motor 
Carrier Safety Regulations (FMCSRs) that a liquid fuel tank 
manufactured on or after 1 January 1973, be designed and constructed 
so that it cannot be filled, in a normal filling operation, with a 
quantity of fuel that exceeds 95 percent of the tank's liquid capacity. 
This proposal is in response to a petition for rulemaking from the 
Commercial Vehicle Safety Alliance (CVSA). The proposed change would 
remove an unnecessary and outdated requirement from the FMCSRs.</t>
  </si>
  <si>
    <t>Motor vehicle fuel tank overfill restriction; Fuel systems (ICS code(s): 43.060.40); Commercial vehicles (ICS code(s): 43.080)</t>
  </si>
  <si>
    <t>43.060.40 - Fuel systems; 43.080 - Commercial vehicles</t>
  </si>
  <si>
    <t>Prevention of deceptive practices and consumer protection (TBT); Cost saving and productivity enhancement (TBT)</t>
  </si>
  <si>
    <d:r xmlns:d="http://schemas.openxmlformats.org/spreadsheetml/2006/main">
      <d:rPr>
        <d:sz val="11"/>
        <d:rFont val="Calibri"/>
      </d:rPr>
      <d:t xml:space="preserve">https://members.wto.org/crnattachments/2025/TBT/USA/25_03867_00_e.pdf</d:t>
    </d:r>
  </si>
  <si>
    <t>Notification for revision of GR on” “Electronic Locator System TEC 73070:2014 (Old No. TEC/GR/TX/TIE-007/02.MAR-14)”</t>
  </si>
  <si>
    <d:r xmlns:d="http://schemas.openxmlformats.org/spreadsheetml/2006/main">
      <d:rPr>
        <d:sz val="11"/>
        <d:rFont val="Calibri"/>
      </d:rPr>
      <d:t xml:space="preserve">https://members.wto.org/crnattachments/2025/TBT/IND/25_03882_00_e.pdf
https://tec.gov.in/pdf/consultations/GR_ELS.pdf</d:t>
    </d:r>
  </si>
  <si>
    <t>Chile</t>
  </si>
  <si>
    <t>Anteproyecto de la norma de emisión para los artefactos que combustionen o puedan combustionar leña y pellet</t>
  </si>
  <si>
    <t>La presente Norma de emisión tiene por objeto proteger la salud de las personas, mediante el establecimiento de limites de emisión de MP, aplicable a los calefactores nuevos que combustionen o puedan combustionar leña y pellet, sean estos fabricados, construidos o armados en el país o importados. De su aplicación se espera una reducción de las emisiones de MP y un mejoramiento de la calidad del aire. </t>
  </si>
  <si>
    <t>Estufas a leña de potencia inferior o igual a 25 kW Código S.A. 7321.8911 Estufas a pellets de madera de potencia inferior o igual a 25 kW Código S.A. 7321.8921</t>
  </si>
  <si>
    <t>732189 - Stoves, heaters, grates, fires, wash boilers, braziers and similar domestic appliances, of iron or steel, for solid fuel or other non-electricsource of energy (excl. liquid or gaseous fuel, and cooking appliances, whether or not with oven, separate ovens, plate warmers, central heating boilers, hot water cylinders and large cooking appliances)</t>
  </si>
  <si>
    <t>Protection of human health or safety (TBT); Protection of the environment (TBT)</t>
  </si>
  <si>
    <d:r xmlns:d="http://schemas.openxmlformats.org/spreadsheetml/2006/main">
      <d:rPr>
        <d:sz val="11"/>
        <d:rFont val="Calibri"/>
      </d:rPr>
      <d:t xml:space="preserve">https://members.wto.org/crnattachments/2025/TBT/CHL/25_03865_00_s.pdf
https://planesynormas.mma.gob.cl/normas/expediente/index.php?tipo=busqueda&amp;id_expediente=942052</d:t>
    </d:r>
  </si>
  <si>
    <t>Modifica Resolución No 655 del 24 de enero de 2024, que establece requisitos fitosanitarios de importación para material vegetal de propagación como cultivo de tejido in vitro, de géneros y especies frutales, hortalizas, cultivos industriales, ornamentales y forestales, procedentes de todo origen</t>
  </si>
  <si>
    <t>La medida notificada modifica la Resolución No 655 de 2024, que establece requisitos para la importación de material vegetal como cultivo de tejido in vitro a Chile, en lo siguiente:- Géneros/especies que no fueron considerados anteriormente en dicha norma, y que han tenido comercio histórico o han sido solicitados por usuarios en fechas posteriores a la de su emisión: Aloe spp., Athyrium spp., Bergenia spp., Eustoma spp., Kniphofia spp., Lavandula spp., Liriope muscari, Monstera spp., Musa spp., Pelargonium spp., Peperomia spp., Prunus munsoniana, Salvia spp., Sambucus nigra y Vanda spp.- Se agrega el Resuelvo No 20 "En el Certificado Fitosanitario deberá declararse, expresamente, el nombre científico de la especie que se está exportando a Chile, cuando ésta pertenezca a un género que tenga especies reguladas con diferentes requisitos de importación.".Para mayor detalle revisar el documento adjunto a esta notificación.</t>
  </si>
  <si>
    <t>Material vegetal de propagación como cultivo de tejido in vitro</t>
  </si>
  <si>
    <t>Revision to Regular Notification</t>
  </si>
  <si>
    <d:r xmlns:d="http://schemas.openxmlformats.org/spreadsheetml/2006/main">
      <d:rPr>
        <d:sz val="11"/>
        <d:rFont val="Calibri"/>
      </d:rPr>
      <d:t xml:space="preserve">https://members.wto.org/crnattachments/2025/SPS/CHL/25_03862_00_s.pdf
https://members.wto.org/crnattachments/2025/SPS/CHL/25_03862_01_s.pdf</d:t>
    </d:r>
  </si>
  <si>
    <t>Thailand</t>
  </si>
  <si>
    <t>The DLD order on temporary suspension of importation or transit of live poultry and poultry carcasses from Polandto prevent the spread of Highly Pathogenic Avian Influenza</t>
  </si>
  <si>
    <t>The WOAH has reported an outbreak of Highly Pathogenic Avian Influenza (Subtype H5N1) in the area of Poland. Therefore, it is necessary for Thailand to prevent the entry of Highly Pathogenic Avian Influenza (Subtype H5N1) into the country. By the virtue of the Animal Epidemics Act B.E. 2558 (2015), the importation or transit of live poultry and poultry carcasses from Poland has been temporarily suspended.</t>
  </si>
  <si>
    <t>Live poultry and poultry carcasses under Animal Epidemics Act B.E. 2558 (2015)</t>
  </si>
  <si>
    <t>Animal health (SPS)</t>
  </si>
  <si>
    <t>Animal health; Animal diseases; Pests; Avian Influenza</t>
  </si>
  <si>
    <t>Poland</t>
  </si>
  <si>
    <t>Emergency notifications (SPS)</t>
  </si>
  <si>
    <t>China</t>
  </si>
  <si>
    <t>National Standard of the P.R.C., Technical requirements for safety of children's watches</t>
  </si>
  <si>
    <t xml:space="preserve">This document specifies the technical requirements for safety of children’s watches and describes the corresponding test methods._x000D_
This document applies to children's watches.</t>
  </si>
  <si>
    <t>Children's watches (HS code(s): 910212); (ICS code(s): 39.040.10)</t>
  </si>
  <si>
    <t>910212 - Wrist-watches, whether or not incorporating a stop-watch facility, electrically operated, with opto-electronic display only (excl. of precious metal or of metal clad with precious metal)</t>
  </si>
  <si>
    <t>39.040.10 - Watches</t>
  </si>
  <si>
    <t>Protection of human health or safety (TBT); Quality requirements (TBT)</t>
  </si>
  <si>
    <d:r xmlns:d="http://schemas.openxmlformats.org/spreadsheetml/2006/main">
      <d:rPr>
        <d:sz val="11"/>
        <d:rFont val="Calibri"/>
      </d:rPr>
      <d:t xml:space="preserve">https://members.wto.org/crnattachments/2025/TBT/CHN/25_03787_00_x.pdf</d:t>
    </d:r>
  </si>
  <si>
    <t>Rwanda</t>
  </si>
  <si>
    <t xml:space="preserve">Fortified wheat flour — Specification_x000D_
AMENDMENT 1: Amendment to Table 2 — Requirements for levels of micronutrients in fortified wheat flour</t>
  </si>
  <si>
    <t xml:space="preserve">This East African Standard specifies the requirements, sampling and test methods for fortified wheat flour prepared from common wheat (Triticum aestivum L.), club wheat (T. compactum Host.) or a mixture thereof intended for human consumption._x000D_
</t>
  </si>
  <si>
    <t>Cereals, pulses and derived products (ICS code(s): 67.060)</t>
  </si>
  <si>
    <t>67.060 - Cereals, pulses and derived products</t>
  </si>
  <si>
    <t>National security requirements (TBT); Prevention of deceptive practices and consumer protection (TBT); Protection of human health or safety (TBT); Protection of the environment (TBT); Quality requirements (TBT); Harmonization (TBT); Cost saving and productivity enhancement (TBT)</t>
  </si>
  <si>
    <t>Food standards</t>
  </si>
  <si>
    <d:r xmlns:d="http://schemas.openxmlformats.org/spreadsheetml/2006/main">
      <d:rPr>
        <d:sz val="11"/>
        <d:rFont val="Calibri"/>
      </d:rPr>
      <d:t xml:space="preserve">https://members.wto.org/crnattachments/2025/TBT/RWA/25_03802_00_e.pdf</d:t>
    </d:r>
  </si>
  <si>
    <t>Proposed revision of Ministerial Ordinance on the Specifications and Standards of Feeds and Feed Additives</t>
  </si>
  <si>
    <t>The establishment of the standards and specifications of amylase (No. 3) for feeds and feed additives, notified in G/TBT/N/JPN/865 (dated 20 May 2025), will come into force on 10 June 2025.</t>
  </si>
  <si>
    <t>Amylase as a feed additive</t>
  </si>
  <si>
    <t>2309 - Preparations of a kind used in animal feeding; 2309 - Preparations of a kind used in animal feeding</t>
  </si>
  <si>
    <t>65.120 - Animal feeding stuffs; 65.120 - Animal feeding stuffs</t>
  </si>
  <si>
    <t>Protection of animal or plant life or health (TBT); Protection of human health or safety (TBT); Consumer information, labelling (TBT)</t>
  </si>
  <si>
    <t>Animal health; Animal health</t>
  </si>
  <si>
    <t>Tanzania</t>
  </si>
  <si>
    <t>Cost saving and productivity enhancement (TBT); Harmonization (TBT); Quality requirements (TBT); Protection of the environment (TBT); Protection of human health or safety (TBT); Prevention of deceptive practices and consumer protection (TBT); National security requirements (TBT)</t>
  </si>
  <si>
    <t>Kenya</t>
  </si>
  <si>
    <t>DEAS 1206: 2024, Geometrical design of roads — Code of practice</t>
  </si>
  <si>
    <t>This East African Standard specifies the requirements, sampling and test methods for fortified milled maize (corn) products prepared from the grains of common maize (Zea mays L.) intended for human consumption.</t>
  </si>
  <si>
    <d:r xmlns:d="http://schemas.openxmlformats.org/spreadsheetml/2006/main">
      <d:rPr>
        <d:sz val="11"/>
        <d:rFont val="Calibri"/>
      </d:rPr>
      <d:t xml:space="preserve">https://members.wto.org/crnattachments/2025/TBT/RWA/25_03807_00_e.pdf</d:t>
    </d:r>
  </si>
  <si>
    <t> National Food Safety Standard of the P.R.C.: Pathogen limits for ready-to-eat food in bulk  No. 1 Amendment</t>
  </si>
  <si>
    <t>According to the requirements of GB 7718-2025, products that are pre-packaged but require weighing before selling are included in the category of “pre-packaged food”, and their relevant explanations in GB 31607 are deleted. Their requirements on pathogen limits are continuing to be regulated by GB 29921.</t>
  </si>
  <si>
    <t>Ready-to-eat food in bulk</t>
  </si>
  <si>
    <t>Food safety (SPS)</t>
  </si>
  <si>
    <t>Human health; Food safety</t>
  </si>
  <si>
    <d:r xmlns:d="http://schemas.openxmlformats.org/spreadsheetml/2006/main">
      <d:rPr>
        <d:sz val="11"/>
        <d:rFont val="Calibri"/>
      </d:rPr>
      <d:t xml:space="preserve">https://members.wto.org/crnattachments/2025/SPS/CHN/25_03797_00_x.pdf</d:t>
    </d:r>
  </si>
  <si>
    <t>National Food Safety Standard of the P.R.C.: Raw Milk No. 2 Amendment</t>
  </si>
  <si>
    <t>The acid value of raw milk from goats was revised. </t>
  </si>
  <si>
    <t>Raw milk</t>
  </si>
  <si>
    <t>Food safety; Human health</t>
  </si>
  <si>
    <d:r xmlns:d="http://schemas.openxmlformats.org/spreadsheetml/2006/main">
      <d:rPr>
        <d:sz val="11"/>
        <d:rFont val="Calibri"/>
      </d:rPr>
      <d:t xml:space="preserve">https://members.wto.org/crnattachments/2025/SPS/CHN/25_03798_00_x.pdf</d:t>
    </d:r>
  </si>
  <si>
    <t>Malawi</t>
  </si>
  <si>
    <t>DMS 462:2024, Polymer floor dressings – Specification</t>
  </si>
  <si>
    <t>This Draft Malawi Standard covers two types of a slip-resistance; waterbased polymer floor dressing that is suitable for use on thermoplastic (asphalt), semiflexible vinyl (vinyl-asbestos), flexible vinyl, linoleum, rubber, and sealed flooring.</t>
  </si>
  <si>
    <t>Paints and varnishes, incl. enamels and lacquers, based on synthetic polymers or chemically modified natural polymers, dispersed or dissolved in a non-aqueous medium; solutions of products of subheading 3901 to 3913 in volatile organic solvents, containing &gt; 50% solvent by weight (excl. solutions of collodion) (HS code(s): 3208); Paints and varnishes (ICS code(s): 87.040)</t>
  </si>
  <si>
    <t>3208 - Paints and varnishes, incl. enamels and lacquers, based on synthetic polymers or chemically modified natural polymers, dispersed or dissolved in a non-aqueous medium; solutions of products of subheading 3901 to 3913 in volatile organic solvents, containing &gt; 50% solvent by weight (excl. solutions of collodion)</t>
  </si>
  <si>
    <t>87.040 - Paints and varnishes</t>
  </si>
  <si>
    <t>Consumer information, labelling (TBT); Prevention of deceptive practices and consumer protection (TBT); Quality requirements (TBT); Reducing trade barriers and facilitating trade (TBT)</t>
  </si>
  <si>
    <d:r xmlns:d="http://schemas.openxmlformats.org/spreadsheetml/2006/main">
      <d:rPr>
        <d:sz val="11"/>
        <d:rFont val="Calibri"/>
      </d:rPr>
      <d:t xml:space="preserve">https://members.wto.org/crnattachments/2025/TBT/MWI/25_03826_00_e.pdf</d:t>
    </d:r>
  </si>
  <si>
    <t>National Standard of the P.R.C., Road vehicles—Requirements and test methods of electromagnetic compatibility</t>
  </si>
  <si>
    <t xml:space="preserve">This document specifies the electromagnetic emission limits, immunity performance requirements and test methods of electromagnetic compatibility for road vehicles and electrical/electronic sub-assembly (ESA)._x000D_
This document applies to M, N, L category vehicles as well as their electrical/electronic ESA. Other types of vehicles can refer to it for implementation.</t>
  </si>
  <si>
    <t>Vehicles (HS code(s): 87); (ICS code(s): 43.040.10)</t>
  </si>
  <si>
    <t>87 - VEHICLES OTHER THAN RAILWAY OR TRAMWAY ROLLING STOCK, AND PARTS AND ACCESSORIES THEREOF</t>
  </si>
  <si>
    <t>43.040.10 - Electrical and electronic equipment</t>
  </si>
  <si>
    <d:r xmlns:d="http://schemas.openxmlformats.org/spreadsheetml/2006/main">
      <d:rPr>
        <d:sz val="11"/>
        <d:rFont val="Calibri"/>
      </d:rPr>
      <d:t xml:space="preserve">https://members.wto.org/crnattachments/2025/TBT/CHN/25_03782_00_x.pdf</d:t>
    </d:r>
  </si>
  <si>
    <t>DMS 2104:2024  Aluminium paint, heat resistant – Specification</t>
  </si>
  <si>
    <t>This Draft Malawi Standard prescribes the requirements, methods of sampling and test for the heat resistant aluminium paint. This material shall withstand solvents, normal weather exposure and temperature up to 600°C.</t>
  </si>
  <si>
    <t>- Plated or coated with aluminum: (HS code(s): 72106); Paints and varnishes (ICS code(s): 87.040)</t>
  </si>
  <si>
    <t>72106 - - Plated or coated with aluminum:</t>
  </si>
  <si>
    <d:r xmlns:d="http://schemas.openxmlformats.org/spreadsheetml/2006/main">
      <d:rPr>
        <d:sz val="11"/>
        <d:rFont val="Calibri"/>
      </d:rPr>
      <d:t xml:space="preserve">https://members.wto.org/crnattachments/2025/TBT/MWI/25_03833_00_e.pdf</d:t>
    </d:r>
  </si>
  <si>
    <t>DMS 2189-3:2024, Auto-refinishing paint – Specification – Part 3: Two-Pack acrylic resin-based</t>
  </si>
  <si>
    <t> This Draft Malawi Standard specifies requirements, sampling and test methods for 2-Pack acrylic resin-based auto-refinishing paint.</t>
  </si>
  <si>
    <t>ORGANIC CHEMICALS (HS code(s): 29); Paints and varnishes (ICS code(s): 87.040)</t>
  </si>
  <si>
    <t>29 - ORGANIC CHEMICALS</t>
  </si>
  <si>
    <d:r xmlns:d="http://schemas.openxmlformats.org/spreadsheetml/2006/main">
      <d:rPr>
        <d:sz val="11"/>
        <d:rFont val="Calibri"/>
      </d:rPr>
      <d:t xml:space="preserve">https://members.wto.org/crnattachments/2025/TBT/MWI/25_03837_00_e.pdf</d:t>
    </d:r>
  </si>
  <si>
    <t>National Standard of the P.R.C., The safety requirements for bus construction</t>
  </si>
  <si>
    <t xml:space="preserve">This document specifies the safety requirements for bus construction. _x000D_
This document applies to buses of category M2 and M3, including trolley buses. _x000D_
This document does not apply to sleeper buses, special school buses, special-purpose buses, and non-road buses.</t>
  </si>
  <si>
    <t>M2 and M3 buses (including trolley buses) (HS code(s): 8702); (ICS code(s): 43.020)</t>
  </si>
  <si>
    <t>8702 - Motor vehicles for the transport of &gt;= 10 persons, incl. driver</t>
  </si>
  <si>
    <t>43.020 - Road vehicles in general</t>
  </si>
  <si>
    <d:r xmlns:d="http://schemas.openxmlformats.org/spreadsheetml/2006/main">
      <d:rPr>
        <d:sz val="11"/>
        <d:rFont val="Calibri"/>
      </d:rPr>
      <d:t xml:space="preserve">https://members.wto.org/crnattachments/2025/TBT/CHN/25_03786_00_x.pdf</d:t>
    </d:r>
  </si>
  <si>
    <t>DMS 91-6:2024, Chemicals used for treatment of water intended for human consumption – Part 6: Hydrated lime</t>
  </si>
  <si>
    <t>This Draft Malawi Standard describes requirements and methods of test for hydrated lime used for treatment of water intended for human consumption.</t>
  </si>
  <si>
    <t>Quicklime, slaked lime and hydraulic lime (excl. pure calcium oxide and calcium hydroxide) (HS code(s): 2522); Chemicals for purification of water (ICS code(s): 71.100.80)</t>
  </si>
  <si>
    <t>2522 - Quicklime, slaked lime and hydraulic lime (excl. pure calcium oxide and calcium hydroxide)</t>
  </si>
  <si>
    <t>71.100.80 - Chemicals for purification of water</t>
  </si>
  <si>
    <t>Consumer information, labelling (TBT); Prevention of deceptive practices and consumer protection (TBT); Protection of human health or safety (TBT); Quality requirements (TBT); Reducing trade barriers and facilitating trade (TBT)</t>
  </si>
  <si>
    <d:r xmlns:d="http://schemas.openxmlformats.org/spreadsheetml/2006/main">
      <d:rPr>
        <d:sz val="11"/>
        <d:rFont val="Calibri"/>
      </d:rPr>
      <d:t xml:space="preserve">https://members.wto.org/crnattachments/2025/TBT/MWI/25_03848_00_e.pdf</d:t>
    </d:r>
  </si>
  <si>
    <t>Safer Products Restrictions and Reporting</t>
  </si>
  <si>
    <t xml:space="preserve">Proposed rule - Washington Department of Ecology proposes to revise Chapter 173-337 WAC: Safer Products Restrictions and Reporting to adopt restrictions and reporting requirements related to the intentional use of per- and polyfluoroalkyl substances (PFAS) in the following product categories: The proposed rule restricts the intentional use of PFAS in:Apparel and accessories.Automotive washes.Cleaning products.The proposed rule requires manufacturers to report the intentional use of PFAS in: Apparel for extreme and extended use.Footwear.Gear for recreation and travel.Automotive waxes.Cookware and kitchen supplies.Firefighting personal protective equipment.Floor waxes and polishes.Hard surface sealers. Ski waxes.PFAS, known as “forever chemicals,” don’t break down in the environment. Some build up in species higher up in the food chain, such as humans and orcas. Many PFAS are linked to cancer, harm reproduction and development, and are toxic to fish. Nearly everyone in the United States has PFAS in their blood. Regulating PFAS in consumer products will reduce exposure to these toxic forever chemicals.The restrictions and reporting requirements in the proposed rule:Affect manufacturers, distributors, and retailers of the 12 product categories that operate in Washington State.Apply to covered consumer products sold online and in brick-and-mortar stores.Washington Department of Ecology will host 2 public hearings to share information about the proposed rule, answer attendees’ questions, and record testimony. The hearing will conclude once attendees who want to provide testimony have the opportunity to do so. Written comments receive the same consideration as verbal testimony.Information is available in other languages at https://ecology.wa.gov/regulations-permits/laws-rules-rulemaking/rulemaking/wac-173-337-nov2023#languagesPublic Hearings:Wednesday 9 July 2025 at 5:30 p.m.Pacific Time_x000D_
Register for the online hearing_x000D_
To join via phone only, call +1-253-215-8782. Meeting ID: 835 4388 9123Thursday 10 July 2025 at 10:00 a.m.Pacific Time_x000D_
Register for the online hearing_x000D_
To join via phone only, call +1-253-215-8782. Meeting ID: 875 0074 5177</t>
  </si>
  <si>
    <t>Toxic chemicals in consumer products; Environmental protection (ICS code(s): 13.020); Domestic safety (ICS code(s): 13.120); Products of the textile industry (ICS code(s): 59.080); Leather products (ICS code(s): 59.140.35); Production in the chemical industry (ICS code(s): 71.020); Products of the chemical industry (ICS code(s): 71.100); Furniture (ICS code(s): 97.140); Non-textile floor coverings (ICS code(s): 97.150)</t>
  </si>
  <si>
    <t>13.020 - Environmental protection; 13.120 - Domestic safety; 59.080 - Products of the textile industry; 59.140.35 - Leather products; 71.020 - Production in the chemical industry; 71.100 - Products of the chemical industry; 97.140 - Furniture; 97.150 - Floor coverings</t>
  </si>
  <si>
    <t>Prevention of deceptive practices and consumer protection (TBT); Protection of human health or safety (TBT); Protection of the environment (TBT)</t>
  </si>
  <si>
    <d:r xmlns:d="http://schemas.openxmlformats.org/spreadsheetml/2006/main">
      <d:rPr>
        <d:sz val="11"/>
        <d:rFont val="Calibri"/>
      </d:rPr>
      <d:t xml:space="preserve">https://members.wto.org/crnattachments/2025/TBT/USA/25_03790_00_e.pdf
https://members.wto.org/crnattachments/2025/TBT/USA/25_03790_01_e.pdf</d:t>
    </d:r>
  </si>
  <si>
    <t>National Food Safety Standard of the P.R.C.: Sterilized milk  No. 2 Amendment</t>
  </si>
  <si>
    <t>The acid value of sterilized milk from cows and goats was revised.</t>
  </si>
  <si>
    <t>Sterilized milk</t>
  </si>
  <si>
    <d:r xmlns:d="http://schemas.openxmlformats.org/spreadsheetml/2006/main">
      <d:rPr>
        <d:sz val="11"/>
        <d:rFont val="Calibri"/>
      </d:rPr>
      <d:t xml:space="preserve">https://members.wto.org/crnattachments/2025/SPS/CHN/25_03799_00_x.pdf</d:t>
    </d:r>
  </si>
  <si>
    <t>DMS 406:2024, Ready mixed paint, brushing, red oxide, priming for metals – Specification</t>
  </si>
  <si>
    <t>This Draft Malawi Standard prescribes the requirements and the methods of sampling and test for the material commercially known as ready mixed paint, brushing, red oxide, priming for metals. The material is used as a primer on steel structures for interior use.</t>
  </si>
  <si>
    <t>Paints and varnishes, incl. enamels and lacquers, based on polyesters, dispersed or dissolved in a non-aqueous medium; solutions based on polyesters in volatile organic solvents, containing &gt; 50% solvent by weight (HS code(s): 320810); Paints and varnishes (ICS code(s): 87.040)</t>
  </si>
  <si>
    <t>320810 - Paints and varnishes, incl. enamels and lacquers, based on polyesters, dispersed or dissolved in a non-aqueous medium; solutions based on polyesters in volatile organic solvents, containing &gt; 50% solvent by weight</t>
  </si>
  <si>
    <d:r xmlns:d="http://schemas.openxmlformats.org/spreadsheetml/2006/main">
      <d:rPr>
        <d:sz val="11"/>
        <d:rFont val="Calibri"/>
      </d:rPr>
      <d:t xml:space="preserve">https://members.wto.org/crnattachments/2025/TBT/MWI/25_03824_00_e.pdf</d:t>
    </d:r>
  </si>
  <si>
    <t>DMS 2097:2024, Washable distemper – Specification</t>
  </si>
  <si>
    <t>This Draft Malawi Standard prescribes the requirements and the methods of sampling and testing for washable distemper</t>
  </si>
  <si>
    <t>Other paints and varnishes (including enamels, lacquers and distempers); prepared water pigments of a kind used for finishing leather. (HS code(s): 3210); Paints and varnishes (ICS code(s): 87.040)</t>
  </si>
  <si>
    <t>3210 - Other paints and varnishes (including enamels, lacquers and distempers); prepared water pigments of a kind used for finishing leather.</t>
  </si>
  <si>
    <d:r xmlns:d="http://schemas.openxmlformats.org/spreadsheetml/2006/main">
      <d:rPr>
        <d:sz val="11"/>
        <d:rFont val="Calibri"/>
      </d:rPr>
      <d:t xml:space="preserve">https://members.wto.org/crnattachments/2025/TBT/MWI/25_03831_00_e.pdf</d:t>
    </d:r>
  </si>
  <si>
    <t>National Standard of the P.R.C., Technical requirements and testing methods for advanced emergency braking system of light-duty vehicles</t>
  </si>
  <si>
    <t xml:space="preserve">This document specifies the general requirements and performance requirements for advanced emergency braking system of light-duty vehicles, and describes the testing methods._x000D_
This document applies to M1 and N1 category vehicles.</t>
  </si>
  <si>
    <t>Vehicles (HS code(s): 87); (ICS code(s): 43.040.40)</t>
  </si>
  <si>
    <t>43.040.40 - Braking systems</t>
  </si>
  <si>
    <d:r xmlns:d="http://schemas.openxmlformats.org/spreadsheetml/2006/main">
      <d:rPr>
        <d:sz val="11"/>
        <d:rFont val="Calibri"/>
      </d:rPr>
      <d:t xml:space="preserve">https://members.wto.org/crnattachments/2025/TBT/CHN/25_03784_00_x.pdf</d:t>
    </d:r>
  </si>
  <si>
    <t>DMS 91-3:2024, Chemical used for treatment of water intended for human consumption – Part 3: Sodium chlorate</t>
  </si>
  <si>
    <t>This Draft Malawi Standard describes the characteristics of sodium chlorate and specifies the requirements and corresponding test methods for sodium chlorate. It gives information on its use in water treatment. It also determines the rules relating to safe handling and use of sodium chlorate, and gives the environmental, health and safety precautions within the chemical laboratory.</t>
  </si>
  <si>
    <t>Chlorate of sodium (HS code(s): 282911); Chemicals for purification of water (ICS code(s): 71.100.80)</t>
  </si>
  <si>
    <t>282911 - Chlorate of sodium</t>
  </si>
  <si>
    <d:r xmlns:d="http://schemas.openxmlformats.org/spreadsheetml/2006/main">
      <d:rPr>
        <d:sz val="11"/>
        <d:rFont val="Calibri"/>
      </d:rPr>
      <d:t xml:space="preserve">https://members.wto.org/crnattachments/2025/TBT/MWI/25_03851_00_e.pdf</d:t>
    </d:r>
  </si>
  <si>
    <t xml:space="preserve">Fortified composite flour — Specification_x000D_
AMENDMENT 1: Amendment to Table 2 — Requirements for levels of micronutrients in fortified composite flour</t>
  </si>
  <si>
    <t xml:space="preserve">This East African Standard specifies requirements, sampling and test methods for fortified composite flour_x000D_
intended for human consumption._x000D_
</t>
  </si>
  <si>
    <d:r xmlns:d="http://schemas.openxmlformats.org/spreadsheetml/2006/main">
      <d:rPr>
        <d:sz val="11"/>
        <d:rFont val="Calibri"/>
      </d:rPr>
      <d:t xml:space="preserve">https://members.wto.org/crnattachments/2025/TBT/RWA/25_03812_00_e.pdf</d:t>
    </d:r>
  </si>
  <si>
    <t>DMS 566:2024, Wax leather polish – Specification</t>
  </si>
  <si>
    <t>This Draft Malawi Standard covers wax polish suitable for use on leather goods including leather shoes, boots, bags.</t>
  </si>
  <si>
    <t>Polishes, creams and similar preparations, for footwear or leather, whether or not in the form of paper, wadding, felt, nonwovens, cellular plastics or cellular rubber, impregnated, coated or covered with such preparations (excl. artificial and prepared waxes of heading 3404) (HS code(s): 340510); Paints and varnishes (ICS code(s): 87.040)</t>
  </si>
  <si>
    <t>340510 - Polishes, creams and similar preparations, for footwear or leather, whether or not in the form of paper, wadding, felt, nonwovens, cellular plastics or cellular rubber, impregnated, coated or covered with such preparations (excl. artificial and prepared waxes of heading 3404)</t>
  </si>
  <si>
    <d:r xmlns:d="http://schemas.openxmlformats.org/spreadsheetml/2006/main">
      <d:rPr>
        <d:sz val="11"/>
        <d:rFont val="Calibri"/>
      </d:rPr>
      <d:t xml:space="preserve">https://members.wto.org/crnattachments/2025/TBT/MWI/25_03827_00_e.pdf</d:t>
    </d:r>
  </si>
  <si>
    <t>DMS 2239:2025, Coal-tar type disinfectant liquids (black and white) – Specification</t>
  </si>
  <si>
    <t>This Draft Malawi Standard specifies requirements for two types of coal-tar disinfectants that are miscible with water and intended for use on inanimate surfaces. The Draft Malawi Standard is intended for the evaluation of coal-tar type disinfectants for general use. Black fluid consists of a solubilized crude phenol fraction prepared from high boiling point tar acids. White fluid consists of emulsified phenolic compounds.</t>
  </si>
  <si>
    <t>Tar distilled from coal, from lignite or from peat, and other mineral tars, whether or not dehydrated or partially distilled, incl. reconstituted tars (HS code(s): 2706); Chemicals for purification of water (ICS code(s): 71.100.80)</t>
  </si>
  <si>
    <t>2706 - Tar distilled from coal, from lignite or from peat, and other mineral tars, whether or not dehydrated or partially distilled, incl. reconstituted tars</t>
  </si>
  <si>
    <d:r xmlns:d="http://schemas.openxmlformats.org/spreadsheetml/2006/main">
      <d:rPr>
        <d:sz val="11"/>
        <d:rFont val="Calibri"/>
      </d:rPr>
      <d:t xml:space="preserve">https://members.wto.org/crnattachments/2025/TBT/MWI/25_03839_00_e.pdf</d:t>
    </d:r>
  </si>
  <si>
    <t xml:space="preserve">Certain Existing Chemicals; Request To Submit Unpublished Health 
and Safety Data Under the Toxic Substances Control Act (TSCA); 
Extension of Submission Deadline</t>
  </si>
  <si>
    <t xml:space="preserve">The Environmental Protection Agency (EPA or Agency) is amending the deadline for reporting pursuant to the Toxic Substances Control Act (TSCA) Health and Safety Data Reporting rule, which requires manufacturers (including importers) of 16 specified chemical substances to submit lists and copies of certain unpublished health and safety studies to the EPA. Specifically, the EPA is amending the reporting deadline for all 16 chemical substances subject to the rule to 22 May 2026, through final action.This rule is effective on 9 June 2025.90 Federal Register (FR) 24228, 9 June 2025; Title 40 Code of Federal Regulations (CFR) Part 716_x000D_
https://www.govinfo.gov/content/pkg/FR-2025-06-09/html/2025-10410.htm_x000D_
https://www.govinfo.gov/content/pkg/FR-2025-06-09/pdf/2025-10410.pdfThis action and previous actions notified under the symbol G/TBT/N/USA/2107 are identified by Docket Number EPA-HQ-OPPT-2023-0360. The Docket Folder is available on Regulations.gov at https://www.regulations.gov/docket/EPA-HQ-OPPT-2023-0360/document and provides access to primary and supporting documents as well as comments received. Documents are also accessible from Regulations.gov by searching the Docket Number.</t>
  </si>
  <si>
    <t>Certain existing chemicals; Environmental protection (ICS code(s): 13.020); Protection against dangerous goods (ICS code(s): 13.300); Production in the chemical industry (ICS code(s): 71.020); Products of the chemical industry (ICS code(s): 71.100)</t>
  </si>
  <si>
    <t>13.020 - Environmental protection; 13.300 - Protection against dangerous goods; 71.020 - Production in the chemical industry; 71.100 - Products of the chemical industry; 13.020 - Environmental protection; 13.300 - Protection against dangerous goods; 71.020 - Production in the chemical industry; 71.100 - Products of the chemical industry</t>
  </si>
  <si>
    <d:r xmlns:d="http://schemas.openxmlformats.org/spreadsheetml/2006/main">
      <d:rPr>
        <d:sz val="11"/>
        <d:rFont val="Calibri"/>
      </d:rPr>
      <d:t xml:space="preserve">https://members.wto.org/crnattachments/2025/TBT/USA/25_03800_00_e.pdf
https://www.govinfo.gov/content/pkg/FR-2024-12-13/html/2024-29406.htm
https://www.govinfo.gov/content/pkg/FR-2024-12-13/pdf/2024-29406.pdf
</d:t>
    </d:r>
  </si>
  <si>
    <t>National Standard of the P.R.C., Overflow cutoff valves for liquefied petroleum gas cylinders</t>
  </si>
  <si>
    <t xml:space="preserve">This document specifies the model designation, structural types and basic dimensions, technical requirements, inspection and test methods, inspection rules, marking, packaging, storage, and transportation for the overflow cutoff valves for liquefied petroleum gas cylinders._x000D_
This document applies to liquefied petroleum gas cylinder valves with an ambient temperature range of -40℃ to +60℃, a nominal working pressure not exceeding 2.5MPa, a volume not exceeding 150L, and the medium conforming to GB 11174. Valves with the centerline of the inlet and outlet at a 90-degree angle are referred to as "angle valves," while those at a 180-degree angle are referred to as "straight valves."_x000D_
This document does not apply to valves for automotive liquefied petroleum gas cylinders.</t>
  </si>
  <si>
    <t>Overflow cutoff valves for liquefied petroleum gas cylinders (HS code(s): 8481); (ICS code(s): 23.020.30)</t>
  </si>
  <si>
    <t>8481 - Taps, cocks, valves and similar appliances for pipes, boiler shells, tanks, vats or the like, incl. pressure-reducing valves and thermostatically controlled valves; parts thereof</t>
  </si>
  <si>
    <t>23.020.30 - Pressure vessels</t>
  </si>
  <si>
    <d:r xmlns:d="http://schemas.openxmlformats.org/spreadsheetml/2006/main">
      <d:rPr>
        <d:sz val="11"/>
        <d:rFont val="Calibri"/>
      </d:rPr>
      <d:t xml:space="preserve">https://members.wto.org/crnattachments/2025/TBT/CHN/25_03775_00_x.pdf</d:t>
    </d:r>
  </si>
  <si>
    <t>National Standards of the P.R.C., Maximum allowable values of the energy consumption, water consumption and grades for household electric washing machines and washer-dryers</t>
  </si>
  <si>
    <t xml:space="preserve">This document specifies the energy and water efficiency grades, technical requirements, and test methods for electric washing machines and washer-dryers._x000D_
This document applies to household and similar electric washing machines and washer-dryers with a rated capacity of not more than 25.0kg and a rated voltage not exceeding 250V. For washer-dryers with a drying capacity of 1kg or less, only the washing program are assessed._x000D_
This document does not apply to washing machines without a spin-drying function, washing machines that cannot wash cotton fabrics, and pulsator washer-dryers. This standard also does not apply to dry-cleaning machines.</t>
  </si>
  <si>
    <t>Washing machines and washer-dryers (HS code(s): 8450); (ICS code(s): 27.010)</t>
  </si>
  <si>
    <t>8450 - Household or laundry-type washing machines, incl. machines which both wash and dry; parts thereof</t>
  </si>
  <si>
    <t>27.010 - Energy and heat transfer engineering in general</t>
  </si>
  <si>
    <t>Protection of the environment (TBT); Quality requirements (TBT)</t>
  </si>
  <si>
    <d:r xmlns:d="http://schemas.openxmlformats.org/spreadsheetml/2006/main">
      <d:rPr>
        <d:sz val="11"/>
        <d:rFont val="Calibri"/>
      </d:rPr>
      <d:t xml:space="preserve">https://members.wto.org/crnattachments/2025/TBT/CHN/25_03778_00_x.pdf</d:t>
    </d:r>
  </si>
  <si>
    <t>Standard for Generic Requirements (GR) of Splice Closure for Optical Fibre Cables </t>
  </si>
  <si>
    <t>This document describes the generic requirements of a universal type of Splice Closure suitable for different types of Optical Fibre Cables used in Telecom networks.</t>
  </si>
  <si>
    <t>33.180 - Fibre optic communications</t>
  </si>
  <si>
    <d:r xmlns:d="http://schemas.openxmlformats.org/spreadsheetml/2006/main">
      <d:rPr>
        <d:sz val="11"/>
        <d:rFont val="Calibri"/>
      </d:rPr>
      <d:t xml:space="preserve">https://members.wto.org/crnattachments/2025/TBT/IND/25_03765_00_e.pdf
https://tec.gov.in/pdf/consultations/Draft%20Standard%20for%20Generic%20Requirement%20of%20Splice%20Closure-TEC%2087080-2025-for%20consultation%20as%20on-26052025.pdf</d:t>
    </d:r>
  </si>
  <si>
    <t>National Standard of the P.R.C., The parent eggs of silkworm (Bombyx Mori.)</t>
  </si>
  <si>
    <t xml:space="preserve">This document specifies the quality indicators, testing methods, and evaluation rules for parent eggs of silkworm (Bombyx mori.) ._x000D_
This document applies to parent eggs of silkworm intended for production and sale.</t>
  </si>
  <si>
    <t>Parent eggs of silkworm (Bombyx mori.) (HS code(s): 051199); (ICS code(s): 65.020.30)</t>
  </si>
  <si>
    <t>051199 - Products of animal origin, n.e.s., dead animals, unfit for human consumption (excl. fish, crustaceans, molluscs or other aquatic invertebrates)</t>
  </si>
  <si>
    <t>65.020.30 - Animal husbandry and breeding</t>
  </si>
  <si>
    <t>Prevention of deceptive practices and consumer protection (TBT); Protection of animal or plant life or health (TBT); Quality requirements (TBT)</t>
  </si>
  <si>
    <d:r xmlns:d="http://schemas.openxmlformats.org/spreadsheetml/2006/main">
      <d:rPr>
        <d:sz val="11"/>
        <d:rFont val="Calibri"/>
      </d:rPr>
      <d:t xml:space="preserve">https://members.wto.org/crnattachments/2025/TBT/CHN/25_03774_00_x.pdf</d:t>
    </d:r>
  </si>
  <si>
    <t>Proyecto de Decreto que modifica el Decreto Supremo N°2, de 2017, que establece requisitos normativos que deben cumplir las luces de los vehículos livianos. Ministerio de Transportes y Telecomunicaciones, Subsecretaría de Transportes </t>
  </si>
  <si>
    <t>https://www.diariooficial.interior.gob.cl/publicaciones/2025/05/27/44158/01/2650150.pdfEl Ministerio de Transportes y Telecomunicaciones informa la publicación del Decreto N°72 de 2024 que modifica el Decreto Supremo N°2 de 2017.</t>
  </si>
  <si>
    <t>Luces para vehículos</t>
  </si>
  <si>
    <t>43.040.20 - Lighting, signalling and warning devices; 43.040.20 - Lighting, signalling and warning devices</t>
  </si>
  <si>
    <d:r xmlns:d="http://schemas.openxmlformats.org/spreadsheetml/2006/main">
      <d:rPr>
        <d:sz val="11"/>
        <d:rFont val="Calibri"/>
      </d:rPr>
      <d:t xml:space="preserve">https://members.wto.org/crnattachments/2025/TBT/CHL/25_03789_00_s.pdf</d:t>
    </d:r>
  </si>
  <si>
    <t>National Standard of the P.R.C., Classification for burning behavior of materials and products</t>
  </si>
  <si>
    <t xml:space="preserve">This document specifies the terms, definitions and symbols, classification and rating, criteria for burning behavior classification, application of classification, and classification reports for materials and products._x000D_
This document applies to the classification and determination of burning behavior for building materials and products, decoration materials and products, and electrical materials and products._x000D_
The classification of burning behavior for other materials and products may refer to this document.</t>
  </si>
  <si>
    <t>Building materials and products, decoration materials and products, and electrical materials and products, mainly including wooden boards, flooring, foam plastics, tubular thermal insulation materials, textiles, upholstered furniture, soft mattresses, photovoltaic modules, etc. (HS code(s): 3816; 382499; 390311; 390940; 3918; 392113; 441112; 4413; 511130; 560290; 854190); (ICS code(s): 13.220.40)</t>
  </si>
  <si>
    <t>511130 - Woven fabrics containing predominantly, but &lt; 85% carded wool or carded fine animal hair by weight, mixed principally or solely with synthetic or artificial staple fibres; 560290 - Felt, impregnated, coated, covered or laminated (excl. needleloom felt and stitch-bonded fibre fabrics); 3918 - Floor coverings of plastics, whether or not self-adhesive, in rolls or in the form of tiles; wall or ceiling coverings of plastics, in rolls with a width of &gt;= 45 cm, consisting of a layer of plastics fixed permanently on a backing of any material other than paper, the face side of which is grained, embossed, coloured, design-printed or otherwise decorated; 392113 - Plates, sheets, film, foil and strip, of cellular polyurethanes, unworked or merely surface-worked or merely cut into squares or rectangles (excl. self-adhesive products, floor, wall and ceiling coverings of heading 3918 and sterile surgical or dental adhesion barriers of subheading 3006.10.30); 390940 - Phenolic resins, in primary forms; 382499 - Chemical products and preparations of the chemical or allied industries, incl. those consisting of mixtures of natural products, n.e.s.; 4413 - Densified wood, in blocks, plates, strips or profile shapes.; 441112 - Medium density fibreboard "MDF" of wood, of a thickness &lt;= 5 mm; 3816 - Refractory cements, mortars, concretes and similar compositions, including dolomite ramming mix, other than products of heading 38.01.; 390311 - Expansible polystyrene, in primary forms; 854190 - Parts of diodes, transistors and similar semiconductor devices; photosensitive semiconductor devices, light emitting diodes and mounted piezoelectric crystals, n.e.s.</t>
  </si>
  <si>
    <t>13.220.40 - Ignitability and burning behaviour of materials and products</t>
  </si>
  <si>
    <t>Consumer information, labelling (TBT); Prevention of deceptive practices and consumer protection (TBT); Quality requirements (TBT); Protection of human health or safety (TBT)</t>
  </si>
  <si>
    <d:r xmlns:d="http://schemas.openxmlformats.org/spreadsheetml/2006/main">
      <d:rPr>
        <d:sz val="11"/>
        <d:rFont val="Calibri"/>
      </d:rPr>
      <d:t xml:space="preserve">https://members.wto.org/crnattachments/2025/TBT/CHN/25_03779_00_x.pdf</d:t>
    </d:r>
  </si>
  <si>
    <t>Uganda</t>
  </si>
  <si>
    <t xml:space="preserve">This Draft East African Standard provides general guidelines for geometrical design of roads._x000D_
It is applicable to all mobility and access roads of Class 1, Class 2, Class 3, Class 4 and Class 5 as explained in 5.1._x000D_
</t>
  </si>
  <si>
    <t>Road engineering in general (ICS code(s): 93.080.01)</t>
  </si>
  <si>
    <t>93.080.01 - Road engineering in general</t>
  </si>
  <si>
    <t>National Standard of the P.R.C., The safety technique specifications of special school buses</t>
  </si>
  <si>
    <t xml:space="preserve">This document specifies the terms and definitions, classification, requirements, and test methods for special school buses. _x000D_
This document applies to special school buses use for children over the age of 3 in kindergartens and students in the nine-year compulsory education system.</t>
  </si>
  <si>
    <t>School bus (HS code(s): 8702); (ICS code(s): 43.020)</t>
  </si>
  <si>
    <d:r xmlns:d="http://schemas.openxmlformats.org/spreadsheetml/2006/main">
      <d:rPr>
        <d:sz val="11"/>
        <d:rFont val="Calibri"/>
      </d:rPr>
      <d:t xml:space="preserve">https://members.wto.org/crnattachments/2025/TBT/CHN/25_03785_00_x.pdf</d:t>
    </d:r>
  </si>
  <si>
    <t>Russian Federation</t>
  </si>
  <si>
    <t>Letter of the Federal Service for Veterinary and Phytosanitary Surveillance as of 2 June 2025 No. FS-KS-7/6582-3</t>
  </si>
  <si>
    <t>This letter introduces temporary restrictions on the imports of certain animals susceptible to foot-and-mouth disease and products derived thereof, as well as on the transit of animals susceptible to foot-and-mouth disease from Eswatini to the territory of the Russian Federation due to the deterioration of foot-and-mouth disease epizootic situation in Eswatini.</t>
  </si>
  <si>
    <t>Animals susceptible to foot-and-mouth disease and products derived thereof (HS code(s): 0102; 0103; 010613; 0201; 0202; 0203; 0204; 0205; 0206; 0209; 0210; 04; 051110; 051199; 2309; 430180; 430190; 430390; 843680; 970529)</t>
  </si>
  <si>
    <t>0102 - Live bovine animals; 430390 - Articles of furskin (excl. articles of apparel, clothing accessories and goods of chapter 95, e.g. toys, games and sports equipment); 430190 - Heads, tails, paws and other pieces or cuttings of furskins suitable for use in furriery; 430180 - Raw furskins, whole, with or without heads, tails or paws (excl. those of mink, lamb - Astrachan, Caracul, Persian, Broadtail and similar, and Indian, Chinese, Mongolian or Tibetan - and fox); 2309 - Preparations of a kind used in animal feeding; 051199 - Products of animal origin, n.e.s., dead animals, unfit for human consumption (excl. fish, crustaceans, molluscs or other aquatic invertebrates); 051110 - Bovine semen; 04 - DAIRY PRODUCE; BIRDS' EGGS; NATURAL HONEY; EDIBLE PRODUCTS OF ANIMAL ORIGIN, NOT ELSEWHERE SPECIFIED OR INCLUDED; 0210 - Meat and edible offal, salted, in brine, dried or smoked; edible flours and meals of meat or meat offal; 0209 - Pig fat, free of lean meat, and poultry fat, not rendered or otherwise extracted, fresh, chilled, frozen, salted, in brine, dried or smoked; 0206 - Edible offal of bovine animals, swine, sheep, goats, horses, asses, mules or hinnies, fresh, chilled or frozen; 0205 - Meat of horses, asses, mules or hinnies, fresh, chilled or frozen.; 0204 - Meat of sheep or goats, fresh, chilled or frozen; 0203 - Meat of swine, fresh, chilled or frozen; 0202 - Meat of bovine animals, frozen; 0201 - Meat of bovine animals, fresh or chilled; 010613 - Live camels and other camelids [Camelidae]; 0103 - Live swine; 843680 - Agricultural, horticultural, forestry or bee-keeping machinery, n.e.s.; 970529 - Collections and collectors’ pieces of zoological, botanical, mineralogical, anatomical or paleontological interest (excl. human specimens and parts thereof, and extinct or endangered species and parts thereof)</t>
  </si>
  <si>
    <t>Animal diseases; Pests; Animal health; Foot and mouth disease</t>
  </si>
  <si>
    <t>Eswatini</t>
  </si>
  <si>
    <d:r xmlns:d="http://schemas.openxmlformats.org/spreadsheetml/2006/main">
      <d:rPr>
        <d:sz val="11"/>
        <d:rFont val="Calibri"/>
      </d:rPr>
      <d:t xml:space="preserve">https://members.wto.org/crnattachments/2025/SPS/RUS/25_03795_00_x.pdf
https://fsvps.gov.ru/files/ukazanie-rosselhoznadzora-ot-2-ijunja-2025-goda-fs-arje-7-6582-3/</d:t>
    </d:r>
  </si>
  <si>
    <t>DMS 418:2024, Two-pack epoxy primer – Specification</t>
  </si>
  <si>
    <t> This Draft Malawi Standard specifies requirements, sampling and test methods for a 2-pack epoxy solvent based primer used for protection of iron, steel, galvanized iron, galvanized steel, and reinforced concrete against atmospheric corrosion in an industrial or aquatic environment.</t>
  </si>
  <si>
    <t>Epoxides, epoxyalcohols, epoxyphenols and epoxyethers, with a three-membered ring, and their halogenated, sulphonated, nitrated or nitrosated derivatives (HS code(s): 2910); Paints and varnishes (ICS code(s): 87.040)</t>
  </si>
  <si>
    <t>2910 - Epoxides, epoxyalcohols, epoxyphenols and epoxyethers, with a three-membered ring, and their halogenated, sulphonated, nitrated or nitrosated derivatives</t>
  </si>
  <si>
    <d:r xmlns:d="http://schemas.openxmlformats.org/spreadsheetml/2006/main">
      <d:rPr>
        <d:sz val="11"/>
        <d:rFont val="Calibri"/>
      </d:rPr>
      <d:t xml:space="preserve">https://members.wto.org/crnattachments/2025/TBT/MWI/25_03825_00_e.pdf</d:t>
    </d:r>
  </si>
  <si>
    <t>DMS 2189-1:2024, Auto-refinishing paint – Specification – Part 1: Synthetic resin based</t>
  </si>
  <si>
    <t>This Draft Malawi Standard specifies the requirements, sampling and test methods for synthetic resin based auto-refinishing paint.</t>
  </si>
  <si>
    <t>Paints and varnishes, incl. enamels and lacquers, based on synthetic polymers or chemically modified natural polymers, dispersed or dissolved in a non-aqueous medium; solutions of products of headings 3901 to 3913 in volatile organic solvents, containing &gt; 50% solvent by weight (excl. solutions of collodion) (HS code(s): 3208); Paints and varnishes (ICS code(s): 87.040)</t>
  </si>
  <si>
    <t>3208 - Paints and varnishes, incl. enamels and lacquers, based on synthetic polymers or chemically modified natural polymers, dispersed or dissolved in a non-aqueous medium; solutions of products of headings 3901 to 3913 in volatile organic solvents, containing &gt; 50% solvent by weight (excl. solutions of collodion)</t>
  </si>
  <si>
    <t>Consumer information, labelling (TBT); Prevention of deceptive practices and consumer protection (TBT); Quality requirements (TBT)</t>
  </si>
  <si>
    <d:r xmlns:d="http://schemas.openxmlformats.org/spreadsheetml/2006/main">
      <d:rPr>
        <d:sz val="11"/>
        <d:rFont val="Calibri"/>
      </d:rPr>
      <d:t xml:space="preserve">https://members.wto.org/crnattachments/2025/TBT/MWI/25_03835_00_e.pdf</d:t>
    </d:r>
  </si>
  <si>
    <t>DMS 2189-2:2024, Auto refinishing paint – Specification – Part 2: Nitrocellulose resin based</t>
  </si>
  <si>
    <t>This Draft Malawi Standard specifies the requirements, sampling and test methods for auto refinishing paint, nitrocellulose resin based.</t>
  </si>
  <si>
    <t>Ether-alcohols and their halogenated, sulphonated, nitrated or nitrosated derivatives (excl. 2,2'-Oxydiethanol "diethylene glycol, digol" and monoalkylethers of ethylene glycol or of diethylene glycol) (HS code(s): 290949); Paints and varnishes (ICS code(s): 87.040)</t>
  </si>
  <si>
    <t>290949 - Ether-alcohols and their halogenated, sulphonated, nitrated or nitrosated derivatives (excl. 2,2'-Oxydiethanol "diethylene glycol, digol" and monoalkylethers of ethylene glycol or of diethylene glycol)</t>
  </si>
  <si>
    <d:r xmlns:d="http://schemas.openxmlformats.org/spreadsheetml/2006/main">
      <d:rPr>
        <d:sz val="11"/>
        <d:rFont val="Calibri"/>
      </d:rPr>
      <d:t xml:space="preserve">https://members.wto.org/crnattachments/2025/TBT/MWI/25_03836_00_e.pdf</d:t>
    </d:r>
  </si>
  <si>
    <t>DMS 2233:2025, Disinfectants, detergent-disinfectants and antiseptics for use in the food industry – Specification</t>
  </si>
  <si>
    <t>This Draft Malawi Standard specifies general requirements for disinfectants, detergent-disinfectants including antiseptics (i.e. anti-bacterial hand soap and cleaners) intended for use in the food industry. The Draft Malawi Standard sets minimum requirements for the safety of disinfectants, detergent-disinfectants and antiseptics that are intended for use in the food processing industry and might come into contact with food, beverage and dairy products.</t>
  </si>
  <si>
    <t>SOAP, ORGANIC SURFACE-ACTIVE AGENTS, WASHING PREPARATIONS, LUBRICATING PREPARATIONS, ARTIFICIAL WAXES, PREPARED WAXES, POLISHING OR SCOURING PREPARATIONS, CANDLES AND SIMILAR ARTICLES, MODELLING PASTES, ‘DENTAL WAXES’ AND DENTAL PREPARATIONS WITH A BASIS OF PLASTER (HS code(s): 34); Chemicals for purification of water (ICS code(s): 71.100.80)</t>
  </si>
  <si>
    <t>34 - SOAP, ORGANIC SURFACE-ACTIVE AGENTS, WASHING PREPARATIONS, LUBRICATING PREPARATIONS, ARTIFICIAL WAXES, PREPARED WAXES, POLISHING OR SCOURING PREPARATIONS, CANDLES AND SIMILAR ARTICLES, MODELLING PASTES, ‘DENTAL WAXES’ AND DENTAL PREPARATIONS WITH A BASIS OF PLASTER</t>
  </si>
  <si>
    <d:r xmlns:d="http://schemas.openxmlformats.org/spreadsheetml/2006/main">
      <d:rPr>
        <d:sz val="11"/>
        <d:rFont val="Calibri"/>
      </d:rPr>
      <d:t xml:space="preserve">https://members.wto.org/crnattachments/2025/TBT/MWI/25_03845_00_e.pdf</d:t>
    </d:r>
  </si>
  <si>
    <t>DMS 91-4: 2024, Chemicals used for treatment of water intended for human consumption – Part 4: Sodium chloride</t>
  </si>
  <si>
    <t> This Draft Malawi Standard describes the characteristics and specifies the requirements and the corresponding test methods for sodium chloride intended for onsite electrochlorination of water intended for human consumption. It also gives information on its use in water treatment.</t>
  </si>
  <si>
    <t>Salt (including table salt and denatured salt) and pure sodium chloride, whether or not in aqueous solution or containing added anti-caking or free-flowing agents; sea water. (HS code(s): 2501); Chemicals for purification of water (ICS code(s): 71.100.80)</t>
  </si>
  <si>
    <t>2501 - Salt (including table salt and denatured salt) and pure sodium chloride, whether or not in aqueous solution or containing added anti-caking or free-flowing agents; sea water.</t>
  </si>
  <si>
    <d:r xmlns:d="http://schemas.openxmlformats.org/spreadsheetml/2006/main">
      <d:rPr>
        <d:sz val="11"/>
        <d:rFont val="Calibri"/>
      </d:rPr>
      <d:t xml:space="preserve">https://members.wto.org/crnattachments/2025/TBT/MWI/25_03850_00_e.pdf</d:t>
    </d:r>
  </si>
  <si>
    <t>DMS 382-1:2024, Paint thinners – Specification – Part 1: Thinner for nitrocellulose resin-based paints and lacquers </t>
  </si>
  <si>
    <t>This Draft Malawi Standard specifies requirements, sampling and test methods for thinners for nitro-cellulose resin- based paints and lacquers.</t>
  </si>
  <si>
    <t>Organic composite solvents and thinners, not elsewhere specified or included; prepared paint or varnish removers. (HS code(s): 3814); Paints and varnishes (ICS code(s): 87.040)</t>
  </si>
  <si>
    <t>3814 - Organic composite solvents and thinners, not elsewhere specified or included; prepared paint or varnish removers.</t>
  </si>
  <si>
    <d:r xmlns:d="http://schemas.openxmlformats.org/spreadsheetml/2006/main">
      <d:rPr>
        <d:sz val="11"/>
        <d:rFont val="Calibri"/>
      </d:rPr>
      <d:t xml:space="preserve">https://members.wto.org/crnattachments/2025/TBT/MWI/25_03819_00_e.pdf</d:t>
    </d:r>
  </si>
  <si>
    <t>DMS 2236:2025, Detergent-disinfectants based on stabilized inorganic chlorine compounds – Specification</t>
  </si>
  <si>
    <t>This Draft Malawi Standard specifies requirements for two types of detergent-disinfectants based on stabilized inorganic chlorine compounds and other chemical agents (such as compatible surface-active agents and phosphates), that are miscible with water and intended for use on inanimate surfaces.</t>
  </si>
  <si>
    <t>SOAP, ORGANIC SURFACE-ACTIVE AGENTS, WASHING PREPARATIONS, LUBRICATING PREPARATIONS, ARTIFICIAL WAXES, PREPARED WAXES, POLISHING OR SCOURING PREPARATIONS, CANDLES AND SIMILAR ARTICLES, MODELLING PASTES, 'DENTAL WAXES' AND DENTAL PREPARATIONS WITH A BASIS OF PLASTER (HS code(s): 34); Chemicals for purification of water (ICS code(s): 71.100.80)</t>
  </si>
  <si>
    <t>34 - SOAP, ORGANIC SURFACE-ACTIVE AGENTS, WASHING PREPARATIONS, LUBRICATING PREPARATIONS, ARTIFICIAL WAXES, PREPARED WAXES, POLISHING OR SCOURING PREPARATIONS, CANDLES AND SIMILAR ARTICLES, MODELLING PASTES, 'DENTAL WAXES' AND DENTAL PREPARATIONS WITH A BASIS OF PLASTER</t>
  </si>
  <si>
    <d:r xmlns:d="http://schemas.openxmlformats.org/spreadsheetml/2006/main">
      <d:rPr>
        <d:sz val="11"/>
        <d:rFont val="Calibri"/>
      </d:rPr>
      <d:t xml:space="preserve">https://members.wto.org/crnattachments/2025/TBT/MWI/25_03842_00_e.pdf</d:t>
    </d:r>
  </si>
  <si>
    <t>Ministerial Regulation Prescribing Industrial Products for HotRolled Steel Sheet Piles to Conform to the Standard B.E. 2568(2025)</t>
  </si>
  <si>
    <t>This addendum is to inform that the Ministerial Regulation mandates hot rolled steel sheet piles to conform to the Thai Industrial Standard TIS 1390-2566(2023) and will enter into force on 19 November 2025.</t>
  </si>
  <si>
    <t>77.140.01, 91.220.00</t>
  </si>
  <si>
    <t>77.140.01 - Iron and steel products in general; 77.140.01 - Iron and steel products in general; 91.220 - Construction equipment; 91.220 - Construction equipment</t>
  </si>
  <si>
    <d:r xmlns:d="http://schemas.openxmlformats.org/spreadsheetml/2006/main">
      <d:rPr>
        <d:sz val="11"/>
        <d:rFont val="Calibri"/>
      </d:rPr>
      <d:t xml:space="preserve">https://members.wto.org/crnattachments/2025/TBT/THA/final_measure/25_03801_00_x.pdf</d:t>
    </d:r>
  </si>
  <si>
    <t xml:space="preserve">Facilitating Implementation of Next Generation 911 Services 
(NG911); Improving 911 Reliability</t>
  </si>
  <si>
    <t xml:space="preserve">Proposed rule - In this document, the Federal Communications Commission (the 
FCC or Commission) proposes rules that would help ensure that emerging 
Next Generation 911 (NG911) networks are reliable and interoperable. 
NG911 is replacing legacy 911 technology across the country with 
Internet Protocol (IP)-based infrastructure that will support new 911 
capabilities, including text, video, and data. However, for NG911 to be 
fully effective, NG911 networks must safeguard the reliability of 
critical components and support the interoperability needed to 
seamlessly transfer 911 calls and data from one network to another. 
When the Commission first adopted 911 reliability rules in 2013, the 
transition to NG911 was in its very early stages. Since then, many 
state and local 911 Authorities have made significant progress in 
deploying NG911 capabilities in their jurisdictions. This Further 
Notice of Proposed Rulemaking (FNPRM) is the next step in fulfilling 
the Commission's commitment to facilitate the NG911 transition and to 
ensure that the transition does not inadvertently create 
vulnerabilities in the nation's critical public safety networks. The 
FNPRM proposes to update the definition of ''covered 911 service 
provider'' in the Commission's existing 911 reliability rules to ensure 
that the rules apply to service providers that control or operate 
critical pathways and components in NG911 networks. It also proposes to 
update the reliability standards for providers of critical NG911 
functions to ensure the reliable delivery of 911 traffic to NG911 
delivery points, and proposes to establish NG911 interoperability 
requirements for interstate transfer of 911 traffic between Emergency 
Services IP Networks (ESInets). In addition, the FNPRM proposes to 
modify the certification and oversight mechanisms in the current 911 
reliability rules to improve reliability and interoperability in NG911 
systems while minimizing burdens on service providers, and proposes to 
empower state and local 911 Authorities to obtain reliability and 
interoperability certifications directly from covered 911 service 
providers.&gt;</t>
  </si>
  <si>
    <t>911 services and networks;  Quality (ICS code(s): 03.120); Telecommunication services. Applications (ICS code(s): 33.030); Telecommunication systems (ICS code(s): 33.040); Radiocommunications (ICS code(s): 33.060); Mobile services (ICS code(s): 33.070)</t>
  </si>
  <si>
    <t>03.120 - Quality; 33.030 - Telecommunication services. Applications; 33.040 - Telecommunication systems; 33.060 - Radiocommunications; 33.070 - Mobile services</t>
  </si>
  <si>
    <t>Protection of human health or safety (TBT); Cost saving and productivity enhancement (TBT); Quality requirements (TBT)</t>
  </si>
  <si>
    <d:r xmlns:d="http://schemas.openxmlformats.org/spreadsheetml/2006/main">
      <d:rPr>
        <d:sz val="11"/>
        <d:rFont val="Calibri"/>
      </d:rPr>
      <d:t xml:space="preserve">https://members.wto.org/crnattachments/2025/TBT/USA/25_03792_00_e.pdf
https://members.wto.org/crnattachments/2025/TBT/USA/25_03792_01_e.pdf</d:t>
    </d:r>
  </si>
  <si>
    <t>DMS 2235:2025, Detergent-disinfectants based on organic halogen compounds (other than iodine compounds) – Specification</t>
  </si>
  <si>
    <t>This Draft Malawi Standard specifies requirements for two types of detergent-disinfectants that contain organic halogen compounds (other than iodine compounds) such as fluorine, bromine or chlorine, in which the halogen(s) is (are) directly linked to nitrogen and that also contain other chemical agents (such as compatible surface-active agents and phosphates) that are miscible with water and intended for use on inanimate surfaces that have been cleaned with potable water and have had gross soil removed, and are free from visible soil.</t>
  </si>
  <si>
    <d:r xmlns:d="http://schemas.openxmlformats.org/spreadsheetml/2006/main">
      <d:rPr>
        <d:sz val="11"/>
        <d:rFont val="Calibri"/>
      </d:rPr>
      <d:t xml:space="preserve">https://members.wto.org/crnattachments/2025/TBT/MWI/25_03843_00_e.pdf</d:t>
    </d:r>
  </si>
  <si>
    <t>DMS 2238:2025, Detergent-disinfectants based on quaternary ammonium compounds – Specification</t>
  </si>
  <si>
    <t>This Draft Malawi Standard specifies requirements for two types of detergent-disinfectants based on quaternary ammonium compounds and other chemical agents (such as compatible surface-active agents and phosphates) that are miscible with water and intended for use on inanimate surfaces that have been cleaned with potable water and have had gross soil removed, and are free from visible soil.</t>
  </si>
  <si>
    <t>Compounds with other nitrogen function (excl. amine-function compounds; oxygen-function amino-compounds; quaternary ammonium salts and hydroxides; lecithin and other phosphoaminolipids; carboxyamide-function compounds; amide-function compounds of carbonic acid; carboxyimide-function, imine-function or nitrile-function compounds; diazo-, azo- or azoxy-compounds; organic derivatives of hydrazine or of hydroxylamine) (HS code(s): 2929); Chemicals for purification of water (ICS code(s): 71.100.80)</t>
  </si>
  <si>
    <t>2929 - Compounds with other nitrogen function (excl. amine-function compounds; oxygen-function amino-compounds; quaternary ammonium salts and hydroxides; lecithin and other phosphoaminolipids; carboxyamide-function compounds; amide-function compounds of carbonic acid; carboxyimide-function, imine-function or nitrile-function compounds; diazo-, azo- or azoxy-compounds; organic derivatives of hydrazine or of hydroxylamine)</t>
  </si>
  <si>
    <d:r xmlns:d="http://schemas.openxmlformats.org/spreadsheetml/2006/main">
      <d:rPr>
        <d:sz val="11"/>
        <d:rFont val="Calibri"/>
      </d:rPr>
      <d:t xml:space="preserve">https://members.wto.org/crnattachments/2025/TBT/MWI/25_03840_00_e.pdf</d:t>
    </d:r>
  </si>
  <si>
    <t>DMS 575:2024, Stable bleaching powder – Specification</t>
  </si>
  <si>
    <t>This Draft Malawi Standard prescribes the requirements and the methods of sampling and test for stable bleaching powder intended for household and industrial use.</t>
  </si>
  <si>
    <t>Machines for washing, bleaching or dyeing textile yarns, fabrics or made-up textile articles (excl. household or laundry-type washing machines) (HS code(s): 845140); Chemicals for industrial and domestic disinfection purposes (ICS code(s): 71.100.35)</t>
  </si>
  <si>
    <t>845140 - Machines for washing, bleaching or dyeing textile yarns, fabrics or made-up textile articles (excl. household or laundry-type washing machines)</t>
  </si>
  <si>
    <t>71.100.35 - Chemicals for industrial and domestic disinfection purposes</t>
  </si>
  <si>
    <d:r xmlns:d="http://schemas.openxmlformats.org/spreadsheetml/2006/main">
      <d:rPr>
        <d:sz val="11"/>
        <d:rFont val="Calibri"/>
      </d:rPr>
      <d:t xml:space="preserve">https://members.wto.org/crnattachments/2025/TBT/MWI/25_03846_00_e.pdf</d:t>
    </d:r>
  </si>
  <si>
    <t>DMS 380:2024, Dry distemper – Specification </t>
  </si>
  <si>
    <t>This Draft Malawi Standard prescribes requirements, methods of sampling and testing for dry distemper.</t>
  </si>
  <si>
    <t>Paint, distemper, varnish or similar brushes, paint pads and rollers (excl. artists' and similar brushes of subheading 9603.30) (HS code(s): 960340); Paints and varnishes (ICS code(s): 87.040)</t>
  </si>
  <si>
    <t>960340 - Paint, distemper, varnish or similar brushes, paint pads and rollers (excl. artists' and similar brushes of subheading 9603.30)</t>
  </si>
  <si>
    <d:r xmlns:d="http://schemas.openxmlformats.org/spreadsheetml/2006/main">
      <d:rPr>
        <d:sz val="11"/>
        <d:rFont val="Calibri"/>
      </d:rPr>
      <d:t xml:space="preserve">https://members.wto.org/crnattachments/2025/TBT/MWI/25_03818_00_e.pdf</d:t>
    </d:r>
  </si>
  <si>
    <t>DMS 2190:2024, Textured paints – Specification</t>
  </si>
  <si>
    <t>This Draft Malawi Standard specifies requirements, sampling and test methods for water based textured paints suitable for exterior and interior use on concrete surfaces, boards, primed wood, primed metal to give a protective and decorative coating</t>
  </si>
  <si>
    <t>TANNING OR DYEING EXTRACTS; TANNINS AND THEIR DERIVATIVES; DYES, PIGMENTS AND OTHER COLOURING MATTER; PAINTS AND VARNISHES; PUTTY AND OTHER MASTICS; INKS (HS code(s): 32); Paints and varnishes (ICS code(s): 87.040)</t>
  </si>
  <si>
    <t>32 - TANNING OR DYEING EXTRACTS; TANNINS AND THEIR DERIVATIVES; DYES, PIGMENTS AND OTHER COLOURING MATTER; PAINTS AND VARNISHES; PUTTY AND OTHER MASTICS; INKS</t>
  </si>
  <si>
    <d:r xmlns:d="http://schemas.openxmlformats.org/spreadsheetml/2006/main">
      <d:rPr>
        <d:sz val="11"/>
        <d:rFont val="Calibri"/>
      </d:rPr>
      <d:t xml:space="preserve">https://members.wto.org/crnattachments/2025/TBT/MWI/25_03838_00_e.pdf</d:t>
    </d:r>
  </si>
  <si>
    <t>DMS 396:2024, Mineral solvents (white spirit and related hydrocarbon solvents) for paints and other purposes – Specification</t>
  </si>
  <si>
    <t>This Draft Malawi Standard specifies the requirements for two categories of mineral solvents for reducing paints, varnishes and related materials and for other purposes, as follows:</t>
  </si>
  <si>
    <t>Organic composite solvents and thinners, not elsewhere specified or included; prepared paint or varnish removers. (HS code(s): 3814); Solvents (ICS code(s): 87.060.30)</t>
  </si>
  <si>
    <t>87.060.30 - Solvents</t>
  </si>
  <si>
    <d:r xmlns:d="http://schemas.openxmlformats.org/spreadsheetml/2006/main">
      <d:rPr>
        <d:sz val="11"/>
        <d:rFont val="Calibri"/>
      </d:rPr>
      <d:t xml:space="preserve">https://members.wto.org/crnattachments/2025/TBT/MWI/25_03823_00_e.pdf</d:t>
    </d:r>
  </si>
  <si>
    <t>Israel</t>
  </si>
  <si>
    <t>SI 1554 part 2 – Slabs for stairs surfacing: Natural stone slabs</t>
  </si>
  <si>
    <t>The existing Mandatory Standard, SI 1554 part 2, dealing with natural stone slabs for stair surfacing, was declared voluntary. This declaration aims to eliminate unnecessary trade barriers and reduce trade restrictions, and entered into force on 4 June 2025.</t>
  </si>
  <si>
    <t>Natural stone slabs for stairs surfacing (HS code(s): 68022; 68029; 681019); (ICS code(s): 91.060.30; 91.100.15)</t>
  </si>
  <si>
    <t>68029 - - Other:; 68022 - - Other monumental or building stone and articles thereof, simply cut or sawn, with a flat or even surface:; 681019 - Tiles, flagstones, bricks and similar articles, of cement, concrete or artificial stone (excl. building blocks and bricks); 681019 - Tiles, flagstones, bricks and similar articles, of cement, concrete or artificial stone (excl. building blocks and bricks); 68029 - - Other:; 68022 - - Other monumental or building stone and articles thereof, simply cut or sawn, with a flat or even surface:</t>
  </si>
  <si>
    <t>91.060.30 - Ceilings. Floors. Stairs; 91.100.15 - Mineral materials and products; 91.060.30 - Ceilings. Floors. Stairs; 91.100.15 - Mineral materials and products</t>
  </si>
  <si>
    <t>Reducing trade barriers and facilitating trade (TBT)</t>
  </si>
  <si>
    <d:r xmlns:d="http://schemas.openxmlformats.org/spreadsheetml/2006/main">
      <d:rPr>
        <d:sz val="11"/>
        <d:rFont val="Calibri"/>
      </d:rPr>
      <d:t xml:space="preserve">https://members.wto.org/crnattachments/2025/TBT/ISR/final_measure/25_03793_00_x.pdf</d:t>
    </d:r>
  </si>
  <si>
    <t>DMS 2096:2024, Wax stoep polish – Specification</t>
  </si>
  <si>
    <t> This Draft Malawi Standard covers wax polish suitable for use on cement surfaces, and available in three colours.</t>
  </si>
  <si>
    <t>Consumer information, labelling (TBT); Prevention of deceptive practices and consumer protection (TBT); Reducing trade barriers and facilitating trade (TBT); Quality requirements (TBT)</t>
  </si>
  <si>
    <d:r xmlns:d="http://schemas.openxmlformats.org/spreadsheetml/2006/main">
      <d:rPr>
        <d:sz val="11"/>
        <d:rFont val="Calibri"/>
      </d:rPr>
      <d:t xml:space="preserve">https://members.wto.org/crnattachments/2025/TBT/MWI/25_03830_00_e.pdf</d:t>
    </d:r>
  </si>
  <si>
    <t>Ukraine</t>
  </si>
  <si>
    <t>Draft Order of the Ministry of Agrarian Policy and Food of Ukraine "On Amendments to the Order of the Ministry of Agrarian Policy and Food of Ukraine No. 157 of 13 April 2016"</t>
  </si>
  <si>
    <t>The draft Order aims to incorporate into national legislation provisions prohibiting the use of the terms "chocolate", "white chocolate", "milk chocolate", "family milk chocolate", "chocolate a la taza" and "familiar a la taza chocolate" for food products that contain vegetable fats other than those complying with the Requirements for Cocoa and Chocolate Products, approved by the Order of the Ministry of Agrarian Policy and Food of Ukraine No. 157 of 13 April 2016.These terms refer to specific food product names that may only be used if the relevant provisions of above-mentioned requirements are fully complied with, and they are used in trade to identify such products. These terms may also be used as part of the names of other products, provided that such use does not mislead consumers.The draft Order is also notified under the TBT Agreement.</t>
  </si>
  <si>
    <t>Cocoa paste, whether or not defatted (HS code(s): 1803); Cocoa butter, fat and oil. (HS code(s): 1804); Chocolate and other food preparations containing cocoa (HS code(s): 1806)</t>
  </si>
  <si>
    <t>1803 - Cocoa paste, whether or not defatted; 1804 - Cocoa butter, fat and oil.; 1806 - Chocolate and other food preparations containing cocoa</t>
  </si>
  <si>
    <d:r xmlns:d="http://schemas.openxmlformats.org/spreadsheetml/2006/main">
      <d:rPr>
        <d:sz val="11"/>
        <d:rFont val="Calibri"/>
      </d:rPr>
      <d:t xml:space="preserve">https://members.wto.org/crnattachments/2025/SPS/UKR/25_03767_00_x.pdf
https://minagro.gov.ua/npa/pro-vnesennia-zmin-do-nakazu-ministerstva-ahrarnoi-polityky-ta-prodovolstva-ukrainy-vid-13-kvitnia-2016-roku-157</d:t>
    </d:r>
  </si>
  <si>
    <t>National Standard of the P.R.C., Unique product identification code for civil unmanned aircraft</t>
  </si>
  <si>
    <t xml:space="preserve">This document specifies the coding rules for the unique product identification code of the entire civil unmanned aircraft, the registration and filing, the product packaging identification, the body surface identification, storage and security, broadcasting and reporting requirements. _x000D_
This document applies to the product management of micro, light, small, medium and large civil unmanned aircraft. _x000D_
This document does not apply to model aircraft and flight toys with self-contained power systems.</t>
  </si>
  <si>
    <t>Civil unmanned aircraft (HS code(s): 8806); (ICS code(s): 49.025)</t>
  </si>
  <si>
    <t>8806 - Unmanned aircraft</t>
  </si>
  <si>
    <t>49.025 - Materials for aerospace construction</t>
  </si>
  <si>
    <d:r xmlns:d="http://schemas.openxmlformats.org/spreadsheetml/2006/main">
      <d:rPr>
        <d:sz val="11"/>
        <d:rFont val="Calibri"/>
      </d:rPr>
      <d:t xml:space="preserve">https://members.wto.org/crnattachments/2025/TBT/CHN/25_03773_00_x.pdf</d:t>
    </d:r>
  </si>
  <si>
    <t>DMS 1047:2024, Road marking materials – Premix glass beads – Specification </t>
  </si>
  <si>
    <t>This Draft Malawi Standard specifies the requirements for laboratory tests (production control) and qualification procedures for the premixed glass beads used in road marking materials.</t>
  </si>
  <si>
    <t xml:space="preserve">Glass beads, imitation pearls, imitation precious or semi-precious stones and similar glass smallwares, and articles thereof (excl. imitation jewellery); glass eyes (excl. prosthetic articles); statuettes and other ornaments of lamp-worked glass (excl. imitation jewellery); glass microspheres with a diameter of </t>
  </si>
  <si>
    <t>7018 - Glass beads, imitation pearls, imitation precious or semi-precious stones and similar glass smallwares, and articles thereof (excl. imitation jewellery); glass eyes (excl. prosthetic articles); statuettes and other ornaments of lamp-worked glass (excl. imitation jewellery); glass microspheres with a diameter of &lt;= 1 mm</t>
  </si>
  <si>
    <d:r xmlns:d="http://schemas.openxmlformats.org/spreadsheetml/2006/main">
      <d:rPr>
        <d:sz val="11"/>
        <d:rFont val="Calibri"/>
      </d:rPr>
      <d:t xml:space="preserve">https://members.wto.org/crnattachments/2025/TBT/MWI/25_03829_00_e.pdf</d:t>
    </d:r>
  </si>
  <si>
    <t>DMS 2105:2024, Aluminium paste for paints – Specification</t>
  </si>
  <si>
    <t>This Draft Malawi Standard prescribes requirements, methods of sampling and test for aluminium paste for paints. The material is generally used for making ready mixed paints.</t>
  </si>
  <si>
    <t>Powder and flakes, of aluminium (excl. pellets of aluminium, and spangles) (HS code(s): 7603); Paints and varnishes (ICS code(s): 87.040)</t>
  </si>
  <si>
    <t>7603 - Powder and flakes, of aluminium (excl. pellets of aluminium, and spangles)</t>
  </si>
  <si>
    <d:r xmlns:d="http://schemas.openxmlformats.org/spreadsheetml/2006/main">
      <d:rPr>
        <d:sz val="11"/>
        <d:rFont val="Calibri"/>
      </d:rPr>
      <d:t xml:space="preserve">https://members.wto.org/crnattachments/2025/TBT/MWI/25_03834_00_e.pdf</d:t>
    </d:r>
  </si>
  <si>
    <t>DMS 2234:2025, Detergent-disinfectant liquid toilet cleansers – Specification</t>
  </si>
  <si>
    <t>This Draft Malawi Standard specifies requirements and test methods for detergent-disinfectant liquid toilet cleansers based on quaternary ammonium compounds and other chemical agents (such as compatible surface-active agents and phosphates) that are miscible with water and intended for cleaning toilet bowls and urinals</t>
  </si>
  <si>
    <t>Soap and organic surface-active products and preparations, in the form of bars, cakes, moulded pieces or shapes, and paper, wadding, felt and nonwovens, impregnated, coated or covered with soap or detergent: (HS code(s): 34011); Chemicals for purification of water (ICS code(s): 71.100.80)</t>
  </si>
  <si>
    <t>34011 - - Soap and organic surface-active products and preparations, in the form of bars, cakes, moulded pieces or shapes, and paper, wadding, felt and nonwovens, impregnated, coated or covered with soap or detergent:</t>
  </si>
  <si>
    <d:r xmlns:d="http://schemas.openxmlformats.org/spreadsheetml/2006/main">
      <d:rPr>
        <d:sz val="11"/>
        <d:rFont val="Calibri"/>
      </d:rPr>
      <d:t xml:space="preserve">https://members.wto.org/crnattachments/2025/TBT/MWI/25_03844_00_e.pdf</d:t>
    </d:r>
  </si>
  <si>
    <t>National Standard of the P.R.C., Performance and measurement method for braking of motorcycles and mopeds</t>
  </si>
  <si>
    <t xml:space="preserve">This document specifies requirements for braking performance of motorcycles and mopeds, test methods, type extension requirements and implementation of standards._x000D_
This document applies to motorcycles and mopeds driven by internal combustion engines, electric drives and hybrid drives. _x000D_
This document does not apply to vehicles for disabled persons and off-road motorcycles.</t>
  </si>
  <si>
    <t>Motorcycle (HS code(s): 8711); (ICS code(s): 43.140)</t>
  </si>
  <si>
    <t>8711 - Motorcycles, incl. mopeds, and cycles fitted with an auxiliary motor, with or without side-cars; side-cars</t>
  </si>
  <si>
    <t>43.140 - Motorcycles and mopeds</t>
  </si>
  <si>
    <d:r xmlns:d="http://schemas.openxmlformats.org/spreadsheetml/2006/main">
      <d:rPr>
        <d:sz val="11"/>
        <d:rFont val="Calibri"/>
      </d:rPr>
      <d:t xml:space="preserve">https://members.wto.org/crnattachments/2025/TBT/CHN/25_03783_00_x.pdf</d:t>
    </d:r>
  </si>
  <si>
    <t>Draft Order of the Ministry of Agrarian Policy and Food of Ukraine “On Amendments to the Order of the Ministry of Agrarian Policy and Food of Ukraine No. 157 of 13 April 2016”</t>
  </si>
  <si>
    <t xml:space="preserve">The draft Order aims to incorporate into national legislation provisions prohibiting the use of the terms "chocolate", "white chocolate", "milk chocolate", "family milk chocolate", "chocolate a la taza" and "familiar a la taza chocolate" for food products that contain vegetable fats other than those complying with the Requirements for Cocoa and Chocolate Products, approved by the Order of the Ministry of Agrarian Policy and Food of Ukraine No. 157 of 13 April 2016._x000D_
These terms refer to specific food product names that may only be used if the relevant provisions of above-mentioned Requirements are fully complied with, and they are used in trade to identify such products. These terms may also be used as part of the names of other products, provided that such use does not mislead consumers. The draft Order is also notified under the SPS Agreement.</t>
  </si>
  <si>
    <t>67.140.30 - Cocoa</t>
  </si>
  <si>
    <t>Prevention of deceptive practices and consumer protection (TBT); Quality requirements (TBT); Harmonization (TBT)</t>
  </si>
  <si>
    <d:r xmlns:d="http://schemas.openxmlformats.org/spreadsheetml/2006/main">
      <d:rPr>
        <d:sz val="11"/>
        <d:rFont val="Calibri"/>
      </d:rPr>
      <d:t xml:space="preserve">https://members.wto.org/crnattachments/2025/TBT/UKR/25_03766_00_x.pdf</d:t>
    </d:r>
  </si>
  <si>
    <t>DMS 91-5:2024, Chemicals used for treatment of water intended for human consumption – Part 5: Bentonite</t>
  </si>
  <si>
    <t>This Draft Malawi Standard describes the characteristics and specifies the requirements and the corresponding test methods for bentonite used for treatment of water intended for human consumption.</t>
  </si>
  <si>
    <t>Bentonite (HS code(s): 250810); Chemicals for purification of water (ICS code(s): 71.100.80)</t>
  </si>
  <si>
    <t>250810 - Bentonite</t>
  </si>
  <si>
    <d:r xmlns:d="http://schemas.openxmlformats.org/spreadsheetml/2006/main">
      <d:rPr>
        <d:sz val="11"/>
        <d:rFont val="Calibri"/>
      </d:rPr>
      <d:t xml:space="preserve">https://members.wto.org/crnattachments/2025/TBT/MWI/25_03849_00_e.pdf</d:t>
    </d:r>
  </si>
  <si>
    <t xml:space="preserve">Dibutyl Phthalate (DBP) and Diethylhexyl Phthalate (DEHP); Draft 
Risk Evaluations Under the Toxic Substances Control Act (TSCA); Notice 
of Availability and Request for Comment</t>
  </si>
  <si>
    <t xml:space="preserve">Notice 
of availability and request for comment - The Environmental Protection Agency (EPA or Agency) is announcing the availability of and seeking public comment on the draft risk evaluations under the Toxic Substances Control Act (TSCA) for Dibutyl Phthalate (DBP) (CASRN 84-74-2) and Diethylhexyl Phthalate (DEHP) (CARSN 117-81-7). The purpose of risk evaluations under TSCA is to determine whether a chemical substance presents an unreasonable risk of injury to health or the environment under the conditions of use, including unreasonable risk to potentially exposed or susceptible subpopulations identified as relevant to the risk evaluation by EPA, and without consideration of costs or non-risk factors. EPA used the best available science to prepare this draft risk evaluation and to preliminarily determine, based on the weight of scientific evidence, that DBP and DEHP present unreasonable risk to health and the environment driven primarily by certain conditions of use analyzed in the draft evaluations.</t>
  </si>
  <si>
    <t>Dibutyl Phthalate (DBP) and Diethylhexyl Phthalate (DEHP); Environmental protection (ICS code(s): 13.020); Production in the chemical industry (ICS code(s): 71.020); Products of the chemical industry (ICS code(s): 71.100)</t>
  </si>
  <si>
    <t>13.020 - Environmental protection; 71.020 - Production in the chemical industry; 71.100 - Products of the chemical industry</t>
  </si>
  <si>
    <t>Protection of the environment (TBT); Protection of human health or safety (TBT)</t>
  </si>
  <si>
    <d:r xmlns:d="http://schemas.openxmlformats.org/spreadsheetml/2006/main">
      <d:rPr>
        <d:sz val="11"/>
        <d:rFont val="Calibri"/>
      </d:rPr>
      <d:t xml:space="preserve">https://members.wto.org/crnattachments/2025/TBT/USA/25_03791_00_e.pdf</d:t>
    </d:r>
  </si>
  <si>
    <t>Burundi</t>
  </si>
  <si>
    <t>Standard for Generic Requirements (GR) for Drive Tool Tester for Cellular Network</t>
  </si>
  <si>
    <t>This document is the Standard for Generic Requirements (GR) of the Drive Tool Tester for cellular networks technology in the Indian mobile communication network. The document covers briefly the concept of Drive Testing, applications, support of technologies, technical requirements, accessories requirements, display and measurements supported etc.</t>
  </si>
  <si>
    <t>33.040.35 - Telephone networks</t>
  </si>
  <si>
    <d:r xmlns:d="http://schemas.openxmlformats.org/spreadsheetml/2006/main">
      <d:rPr>
        <d:sz val="11"/>
        <d:rFont val="Calibri"/>
      </d:rPr>
      <d:t xml:space="preserve">https://members.wto.org/crnattachments/2025/TBT/IND/25_03764_00_e.pdf
https://tec.gov.in/pdf/consultations/Draft_Standard_for_Generic_%20Requirement_(GR)_of_“Drive_%20Tool%20_Tester_for_Cellular_Networks-for_Stakeholder_comments.pdf</d:t>
    </d:r>
  </si>
  <si>
    <t>DMS 382-2:2024, Paint thinners – Specification – Part 2: Thinner for resin-based auto-refinishing paint </t>
  </si>
  <si>
    <t>This Draft Malawi Standard specifies requirements, sampling and test methods for thinners for synthetic resin-based auto-refinishing paints</t>
  </si>
  <si>
    <d:r xmlns:d="http://schemas.openxmlformats.org/spreadsheetml/2006/main">
      <d:rPr>
        <d:sz val="11"/>
        <d:rFont val="Calibri"/>
      </d:rPr>
      <d:t xml:space="preserve">https://members.wto.org/crnattachments/2025/TBT/MWI/25_03820_00_e.pdf</d:t>
    </d:r>
  </si>
  <si>
    <t>National Standard of the P.R.C., Requirements and measurement methods of light-duty vehicles forward visibility for drivers</t>
  </si>
  <si>
    <t xml:space="preserve">This document specifies the requirements and measurement methods of light-duty vehicles forward visibility for drivers within a 180°range in front of the driver._x000D_
This document applies to M1 and N1 category vehicles.</t>
  </si>
  <si>
    <t>Vehicles (HS code(s): 87); (ICS code(s): 43.040)</t>
  </si>
  <si>
    <t>43.040 - Road vehicle systems</t>
  </si>
  <si>
    <d:r xmlns:d="http://schemas.openxmlformats.org/spreadsheetml/2006/main">
      <d:rPr>
        <d:sz val="11"/>
        <d:rFont val="Calibri"/>
      </d:rPr>
      <d:t xml:space="preserve">https://members.wto.org/crnattachments/2025/TBT/CHN/25_03781_00_x.pdf</d:t>
    </d:r>
  </si>
  <si>
    <t>Proyecto de Decreto que establece requisitos normativos que deben cumplir las luces de los vehículos livianos. Ministerio de Transportes y Telecomunicaciones, Subsecretaría de Transportes </t>
  </si>
  <si>
    <t>El Ministerio de Transportes y Telecomunicaciones informa la publicación del Decreto N°2 de 2017 que establece requisitos normativos que deben cumplir las luces de los vehículos livianos.</t>
  </si>
  <si>
    <d:r xmlns:d="http://schemas.openxmlformats.org/spreadsheetml/2006/main">
      <d:rPr>
        <d:sz val="11"/>
        <d:rFont val="Calibri"/>
      </d:rPr>
      <d:t xml:space="preserve">https://members.wto.org/crnattachments/2025/TBT/CHL/final_measure/25_03788_00_s.pdf</d:t>
    </d:r>
  </si>
  <si>
    <t>DMS 392:2024, Varnish for interior use on wooden surfaces – Specification </t>
  </si>
  <si>
    <t>This Draft Malawi Standard specifies requirements and methods of sampling and test for the following two types of varnish for interior use on wooden surfaces:</t>
  </si>
  <si>
    <d:r xmlns:d="http://schemas.openxmlformats.org/spreadsheetml/2006/main">
      <d:rPr>
        <d:sz val="11"/>
        <d:rFont val="Calibri"/>
      </d:rPr>
      <d:t xml:space="preserve">https://members.wto.org/crnattachments/2025/TBT/MWI/25_03822_00_e.pdf</d:t>
    </d:r>
  </si>
  <si>
    <t>DMS 616:2024, Glazing putty for wooden and metal window frames – Specification</t>
  </si>
  <si>
    <t>This Draft Malawi Standard specifies requirements and methods of sampling and test for the following two types of putty for the glazing of window frames:</t>
  </si>
  <si>
    <t>Glaziers' putty, grafting putty, resin cements, caulking compounds and other mastics; painters' fillings; non-refractory surfacing preparations for façades, indoor walls, floors, ceilings or the like (HS code(s): 3214); Paints and varnishes (ICS code(s): 87.040)</t>
  </si>
  <si>
    <d:r xmlns:d="http://schemas.openxmlformats.org/spreadsheetml/2006/main">
      <d:rPr>
        <d:sz val="11"/>
        <d:rFont val="Calibri"/>
      </d:rPr>
      <d:t xml:space="preserve">https://members.wto.org/crnattachments/2025/TBT/MWI/25_03828_00_e.pdf</d:t>
    </d:r>
  </si>
  <si>
    <t>DMS 2101:2024, Ready mixed paint, air drying, red oxide-zinc chrome, priming – Specification</t>
  </si>
  <si>
    <t>This Draft Malawi Standard prescribes requirements, methods of sampling and test for the material commercially known as ready mixed paint, air drying, red oxide-zinc chrome priming.</t>
  </si>
  <si>
    <t>Zinc oxide; zinc peroxide (HS code(s): 2817); Paints and varnishes (ICS code(s): 87.040)</t>
  </si>
  <si>
    <t>2817 - Zinc oxide; zinc peroxide</t>
  </si>
  <si>
    <d:r xmlns:d="http://schemas.openxmlformats.org/spreadsheetml/2006/main">
      <d:rPr>
        <d:sz val="11"/>
        <d:rFont val="Calibri"/>
      </d:rPr>
      <d:t xml:space="preserve">https://members.wto.org/crnattachments/2025/TBT/MWI/25_03832_00_e.pdf</d:t>
    </d:r>
  </si>
  <si>
    <t>National Standard of the P.R.C., Valves for liquefied dimethyl ether cylinders</t>
  </si>
  <si>
    <t xml:space="preserve">This document specifies the terms and definitions, model designation, design requirements, technical requirements, inspection and test methods, inspection rules, marking, packaging, and storage and transportation of valves for liquefied dimethyl ether cylinders._x000D_
This document applies to valves for liquefied dimethyl ether cylinders with an ambient temperature range of -40℃ to +60℃, a nominal working pressure of 1.6MPa, a nominal volume not exceeding 150L, and the medium conforms in accordance with GB 25035._x000D_
This document does not apply to valves for automotive liquefied dimethyl ether cylinders.</t>
  </si>
  <si>
    <t>Valves for liquefied dimethyl ether cylinders (HS code(s): 8481); (ICS code(s): 23.020.30)</t>
  </si>
  <si>
    <d:r xmlns:d="http://schemas.openxmlformats.org/spreadsheetml/2006/main">
      <d:rPr>
        <d:sz val="11"/>
        <d:rFont val="Calibri"/>
      </d:rPr>
      <d:t xml:space="preserve">https://members.wto.org/crnattachments/2025/TBT/CHN/25_03776_00_x.pdf
https://members.wto.org/crnattachments/2025/TBT/CHN/25_03776_00_e.pdf</d:t>
    </d:r>
  </si>
  <si>
    <t>National Standard of the P.R.C., Liquefied dimethyl ether steel gas cylinders</t>
  </si>
  <si>
    <t xml:space="preserve">This document specifies the requirements for symbols and instructions, types, materials, design, manufacture, test methods and inspection rules, marking, packaging, coating, storage, transportation, design life and ex-factory documents for liquefied dimethyl ether steel gas cylinders ._x000D_
This document applies to steel welded cylinders with a nominal working pressure of 1.6MPa, a nominal volume not exceeding 150 L at normal ambient temperature (-40 ℃ ~ 60 ℃), which can be repeatedly filled with liquefied dimethyl ether conforming to GB 25035.</t>
  </si>
  <si>
    <t>Liquefied dimethyl ether steel gas cylinders (HS code(s): 7311); (ICS code(s): 23.020.30)</t>
  </si>
  <si>
    <t>7311 - Containers for compressed or liquefied gas, of iron or steel.</t>
  </si>
  <si>
    <d:r xmlns:d="http://schemas.openxmlformats.org/spreadsheetml/2006/main">
      <d:rPr>
        <d:sz val="11"/>
        <d:rFont val="Calibri"/>
      </d:rPr>
      <d:t xml:space="preserve">https://members.wto.org/crnattachments/2025/TBT/CHN/25_03777_00_x.pdf
https://members.wto.org/crnattachments/2025/TBT/CHN/25_03777_00_e.pdf</d:t>
    </d:r>
  </si>
  <si>
    <t>DMS 382-3:2024, Paint thinners – Specification – Part 3: Thinner for acrylic resin-based auto-refinishing paint</t>
  </si>
  <si>
    <t>This Draft Malawi Standard specifies requirements, sampling and test methods for thinner for acrylic resin based auto-refinishing paints.</t>
  </si>
  <si>
    <d:r xmlns:d="http://schemas.openxmlformats.org/spreadsheetml/2006/main">
      <d:rPr>
        <d:sz val="11"/>
        <d:rFont val="Calibri"/>
      </d:rPr>
      <d:t xml:space="preserve">https://members.wto.org/crnattachments/2025/TBT/MWI/25_03821_00_e.pdf</d:t>
    </d:r>
  </si>
  <si>
    <t>DMS 91-2:2024, Chemicals used for treatment of water intended for human consumption – Part 2: Calcium hypochlorite</t>
  </si>
  <si>
    <t>This Draft Malawi Standard describes the characteristics of calcium hypochlorite and specifies the requirements and corresponding test methods for calcium hypochlorite. It provides information on its use in water treatment. It also determines the rules relating to safe handling and use of calcium hypochlorite.</t>
  </si>
  <si>
    <t>Calcium hypochlorites, incl. commercial calcium hypochlorite (HS code(s): 282810); Chemicals for purification of water (ICS code(s): 71.100.80)</t>
  </si>
  <si>
    <t>282810 - Calcium hypochlorites, incl. commercial calcium hypochlorite</t>
  </si>
  <si>
    <d:r xmlns:d="http://schemas.openxmlformats.org/spreadsheetml/2006/main">
      <d:rPr>
        <d:sz val="11"/>
        <d:rFont val="Calibri"/>
      </d:rPr>
      <d:t xml:space="preserve">https://members.wto.org/crnattachments/2025/TBT/MWI/25_03852_00_e.pdf</d:t>
    </d:r>
  </si>
  <si>
    <t>DMS 91-1:2024, Chemicals used for treatment of water intended for human consumption – Part 1: Aluminium sulphate</t>
  </si>
  <si>
    <t>This Draft Malawi Standard describes the characteristics, specifies the requirements and gives reference to the analytical methods of aluminum sulfate. It gives information on its use in water treatment and also determines the rules relating to safe handling and use of aluminium sulfate (See Annex A &amp; B).</t>
  </si>
  <si>
    <t>Sulphate of aluminium (HS code(s): 283322); Chemicals for purification of water (ICS code(s): 71.100.80)</t>
  </si>
  <si>
    <t>283322 - Sulphate of aluminium</t>
  </si>
  <si>
    <d:r xmlns:d="http://schemas.openxmlformats.org/spreadsheetml/2006/main">
      <d:rPr>
        <d:sz val="11"/>
        <d:rFont val="Calibri"/>
      </d:rPr>
      <d:t xml:space="preserve">https://members.wto.org/crnattachments/2025/TBT/MWI/25_03817_00_e.pdf</d:t>
    </d:r>
  </si>
  <si>
    <t>Letter of the Federal Service for Veterinary and Phytosanitary Surveillance as of 17 January 2025 No. FS-KS-7/675</t>
  </si>
  <si>
    <t>The Russian Federation notifies that imports and transit of frozen genetic material (semen) of animals susceptible to foot-and-mouth disease are allowed from Germany, Hungary and the Slovak Republic subject to compliance with certain requirements as indicated in the Letter of the Federal Service for Veterinary and Phytosanitary Surveillance as of 23 May 2025 No. FS-KS-7/10154. Additionally, imports and transit of frozen genetic material (semen) of animals susceptible to foot-and-mouth disease are allowed from the EU countries other than Germany, Hungary and the Slovak Republic subject to compliance with the requirements as stipulated in Article 8.8.17 of WOAH Terrestrial Code. </t>
  </si>
  <si>
    <t>0102 - Live bovine animals; 430390 - Articles of furskin (excl. articles of apparel, clothing accessories and goods of chapter 95, e.g. toys, games and sports equipment); 430190 - Heads, tails, paws and other pieces or cuttings of furskins suitable for use in furriery; 430180 - Raw furskins, whole, with or without heads, tails or paws (excl. those of mink, lamb - Astrachan, Caracul, Persian, Broadtail and similar, and Indian, Chinese, Mongolian or Tibetan - and fox); 2309 - Preparations of a kind used in animal feeding; 051199 - Products of animal origin, n.e.s., dead animals, unfit for human consumption (excl. fish, crustaceans, molluscs or other aquatic invertebrates); 051110 - Bovine semen; 04 - DAIRY PRODUCE; BIRDS' EGGS; NATURAL HONEY; EDIBLE PRODUCTS OF ANIMAL ORIGIN, NOT ELSEWHERE SPECIFIED OR INCLUDED; 0210 - Meat and edible offal, salted, in brine, dried or smoked; edible flours and meals of meat or meat offal; 0209 - Pig fat, free of lean meat, and poultry fat, not rendered or otherwise extracted, fresh, chilled, frozen, salted, in brine, dried or smoked; 0206 - Edible offal of bovine animals, swine, sheep, goats, horses, asses, mules or hinnies, fresh, chilled or frozen; 0205 - Meat of horses, asses, mules or hinnies, fresh, chilled or frozen.; 0204 - Meat of sheep or goats, fresh, chilled or frozen; 0203 - Meat of swine, fresh, chilled or frozen; 0202 - Meat of bovine animals, frozen; 0201 - Meat of bovine animals, fresh or chilled; 010613 - Live camels and other camelids [Camelidae]; 0103 - Live swine; 843680 - Agricultural, horticultural, forestry or bee-keeping machinery, n.e.s.; 970529 - Collections and collectors’ pieces of zoological, botanical, mineralogical, anatomical or paleontological interest (excl. human specimens and parts thereof, and extinct or endangered species and parts thereof); 970529 - Collections and collectors’ pieces of zoological, botanical, mineralogical, anatomical or paleontological interest (excl. human specimens and parts thereof, and extinct or endangered species and parts thereof); 430190 - Heads, tails, paws and other pieces or cuttings of furskins suitable for use in furriery; 430180 - Raw furskins, whole, with or without heads, tails or paws (excl. those of mink, lamb - Astrachan, Caracul, Persian, Broadtail and similar, and Indian, Chinese, Mongolian or Tibetan - and fox); 2309 - Preparations of a kind used in animal feeding; 051199 - Products of animal origin, n.e.s., dead animals, unfit for human consumption (excl. fish, crustaceans, molluscs or other aquatic invertebrates); 051110 - Bovine semen; 04 - DAIRY PRODUCE; BIRDS' EGGS; NATURAL HONEY; EDIBLE PRODUCTS OF ANIMAL ORIGIN, NOT ELSEWHERE SPECIFIED OR INCLUDED; 0210 - Meat and edible offal, salted, in brine, dried or smoked; edible flours and meals of meat or meat offal; 0209 - Pig fat, free of lean meat, and poultry fat, not rendered or otherwise extracted, fresh, chilled, frozen, salted, in brine, dried or smoked; 0206 - Edible offal of bovine animals, swine, sheep, goats, horses, asses, mules or hinnies, fresh, chilled or frozen; 0205 - Meat of horses, asses, mules or hinnies, fresh, chilled or frozen.; 0204 - Meat of sheep or goats, fresh, chilled or frozen; 0203 - Meat of swine, fresh, chilled or frozen; 0202 - Meat of bovine animals, frozen; 0201 - Meat of bovine animals, fresh or chilled; 010613 - Live camels and other camelids [Camelidae]; 0103 - Live swine; 843680 - Agricultural, horticultural, forestry or bee-keeping machinery, n.e.s.; 430390 - Articles of furskin (excl. articles of apparel, clothing accessories and goods of chapter 95, e.g. toys, games and sports equipment); 0102 - Live bovine animals</t>
  </si>
  <si>
    <t>Modification of content/scope of regulation; Animal diseases; Animal health; Foot and mouth disease; Animal diseases; Animal health; Foot and mouth disease</t>
  </si>
  <si>
    <t>Addendum to Emergency Notification (SPS)</t>
  </si>
  <si>
    <d:r xmlns:d="http://schemas.openxmlformats.org/spreadsheetml/2006/main">
      <d:rPr>
        <d:sz val="11"/>
        <d:rFont val="Calibri"/>
      </d:rPr>
      <d:t xml:space="preserve">https://members.wto.org/crnattachments/2025/SPS/RUS/25_03796_00_x.pdf
https://fsvps.gov.ru/files/ukazanie-rosselhoznadzora-ot-23-maja-2025-goda-fs-ks-7-10154/</d:t>
    </d:r>
  </si>
  <si>
    <t>DMS 2237:2025, Disinfectants based on phenolics – Specification</t>
  </si>
  <si>
    <t>This Draft Malawi Standard specifies requirements for disinfectants based on phenolics which are miscible with water and intended for use on inanimate surfaces that are free from excessive dirt. Phenols are compounds containing at least one hydroxyl group attached directly to a carbon atom of an aromatic ring. Examples include phenol and o-phenylphenol.</t>
  </si>
  <si>
    <t>Phenolic resins, in primary forms (HS code(s): 390940); Chemicals for purification of water (ICS code(s): 71.100.80)</t>
  </si>
  <si>
    <t>390940 - Phenolic resins, in primary forms</t>
  </si>
  <si>
    <d:r xmlns:d="http://schemas.openxmlformats.org/spreadsheetml/2006/main">
      <d:rPr>
        <d:sz val="11"/>
        <d:rFont val="Calibri"/>
      </d:rPr>
      <d:t xml:space="preserve">https://members.wto.org/crnattachments/2025/TBT/MWI/25_03841_00_e.pdf</d:t>
    </d:r>
  </si>
  <si>
    <t>DMS 91-7: 2024, Chemicals used for treatment of water intended for human consumption – Part 7: Polyaluminium chloride hydroxide and polyaluminium chloride hydroxide sulfate</t>
  </si>
  <si>
    <t>This Draft Malawi Standard specifies requirements and corresponding test methods for polyaluminium chloride hydroxide and polyaluminium chloride hydroxide sulfate used for treatment of water intended for human consumption. It also determines the rules relating to safe handling (see Annex A).</t>
  </si>
  <si>
    <t>Saturated chlorinated derivatives of acyclic hydrocarbons (excl. chloromethane "methyl chloride", chloroethane "ethyl chloride", dichloromethane "methylene chloride", chloroform "trichloromethane", carbon tetrachloride and 1,2-dichloroethane "ethylene dichloride") (HS code(s): 290319); Chemicals for purification of water (ICS code(s): 71.100.80)</t>
  </si>
  <si>
    <t>290319 - Saturated chlorinated derivatives of acyclic hydrocarbons (excl. chloromethane "methyl chloride", chloroethane "ethyl chloride", dichloromethane "methylene chloride", chloroform "trichloromethane", carbon tetrachloride and 1,2-dichloroethane "ethylene dichloride")</t>
  </si>
  <si>
    <d:r xmlns:d="http://schemas.openxmlformats.org/spreadsheetml/2006/main">
      <d:rPr>
        <d:sz val="11"/>
        <d:rFont val="Calibri"/>
      </d:rPr>
      <d:t xml:space="preserve">https://members.wto.org/crnattachments/2025/TBT/MWI/25_03847_00_e.pdf</d:t>
    </d:r>
  </si>
  <si>
    <t>National Standard of the P.R.C., Stock quality grading of major tree species for afforestation</t>
  </si>
  <si>
    <t xml:space="preserve">This document specifies the terms and definitions, grading requirements, inspection methods, and inspection rules for seedlings of major afforestation tree species. _x000D_
This document applies to bare-root seedlings and container seedlings used for afforestation.</t>
  </si>
  <si>
    <t>Bare-root seedlings and container seedlings used for afforestation (HS code(s): 060220); (ICS code(s): 65.020.40)</t>
  </si>
  <si>
    <t>060220 - Edible fruit or nut trees, shrubs and bushes, whether or not grafted</t>
  </si>
  <si>
    <t>65.020.40 - Landscaping and silviculture</t>
  </si>
  <si>
    <t>Protection of the environment (TBT); Protection of animal or plant life or health (TBT); Quality requirements (TBT)</t>
  </si>
  <si>
    <d:r xmlns:d="http://schemas.openxmlformats.org/spreadsheetml/2006/main">
      <d:rPr>
        <d:sz val="11"/>
        <d:rFont val="Calibri"/>
      </d:rPr>
      <d:t xml:space="preserve">https://members.wto.org/crnattachments/2025/TBT/CHN/25_03780_00_x.pdf</d:t>
    </d:r>
  </si>
  <si>
    <t>Additional information for the emergency measures to mitigate the risk of introducing the Bactrocera dorsalis species complex from Guyana, as notified in document G/SPS/N/JPN/1326 dated 10 March 2025</t>
  </si>
  <si>
    <t>On 10 March 2025, Japan notified, in document G/SPS/N/JPN/1326, the implementation of emergency measures to mitigate the risk of introducing the Bactrocera dorsalis species complex from Guyana. By this addendum to the emergency measures, Japan clearly states that Bactrocera carambolae is present in Guyana.The emergency measures are based on the following information:(1) Japan considers Bactrocera carambolae a species included in the Bactrocera dorsalis species complex, based on Drew and Hancock (1994);(2) Japan confirmed references indicating the presence of Bactrocera carambolae in Guyana (EPPO, 2024; Malavasi et al., 2013).【Relevant documents】‐ Drew,R.A.I.and D.L.Hancock (1994) The Bactrocera dorsalis complex of fruit flies (Diptera:Tephritidae: Dacinae) in Asia.Bulletin of Entomological Research Supplement Series Supplement No.2.CAB International: 68pp.- EPPO (2024) EPPO Reporting Service 2024/097. New data on quarantine pests and pests of the EPPO Alert List. (online), available from https://gd.eppo.int/taxon/ERWIAM- Malavasi A., D. Midgarden, A. van Sauers-Muller, M. J. S. Godoy (2013) Manual for the control of the carambola Fruit fly in South America. CFF operation manual. Second edition, IICA. (online), available fromhttps://www.researchgate.net/publication/317182807_Manual_for_the_control_of_the_Carambolafruit_fly_in_South_America</t>
  </si>
  <si>
    <t>Host plants of Bactrocera dorsalis species complex and host plants of Erwinia amylovora</t>
  </si>
  <si>
    <t>Plant health; Pests; Fruit fly; Fruit fly; Pests; Plant health</t>
  </si>
  <si>
    <t>DEAS 1252-5:2025, Spatial application mosquito repellent — Specification — Part 5: Liquid vaporizer, First Edition</t>
  </si>
  <si>
    <t>This Draft East African Standard specifies requirements, sampling and test methods for spatial application mosquito repellents formulated and prepared as liquid vaporizers meant for outdoor and indoor use.</t>
  </si>
  <si>
    <t>Insecticides, rodenticides, fungicides, herbicides, anti-sprouting products and plant-growth regulators, disinfectants and similar products, put up for retail sale or as preparations or articles, e.g. sulphur-treated bands, wicks and candles, and fly-papers (HS code(s): 3808); Insecticides (ICS code(s): 65.100.10); Mosquito repellents</t>
  </si>
  <si>
    <t>3808 - Insecticides, rodenticides, fungicides, herbicides, anti-sprouting products and plant-growth regulators, disinfectants and similar products, put up for retail sale or as preparations or articles, e.g. sulphur-treated bands, wicks and candles, and fly-papers</t>
  </si>
  <si>
    <t>65.100.10 - Insecticides</t>
  </si>
  <si>
    <t>Protection of the environment (TBT); Protection of human health or safety (TBT); Prevention of deceptive practices and consumer protection (TBT); Consumer information, labelling (TBT); Quality requirements (TBT); Harmonization (TBT); Reducing trade barriers and facilitating trade (TBT)</t>
  </si>
  <si>
    <d:r xmlns:d="http://schemas.openxmlformats.org/spreadsheetml/2006/main">
      <d:rPr>
        <d:sz val="11"/>
        <d:rFont val="Calibri"/>
      </d:rPr>
      <d:t xml:space="preserve">https://members.wto.org/crnattachments/2025/TBT/UGA/25_03752_00_e.pdf</d:t>
    </d:r>
  </si>
  <si>
    <t>PCD 678:2025, Textiles – Men’s thobes — Specification, First edition. </t>
  </si>
  <si>
    <t>This draft  Standard specifies requirements, sampling and test methods for men's thobes, also known as ‘Kanzu’ for general purpose. It does not specify the design and finish of thobe.</t>
  </si>
  <si>
    <t>Worn clothing and other worn articles. (HS code(s): 6309); Clothes (ICS code(s): 61.020)</t>
  </si>
  <si>
    <t>6309 - Worn clothing and other worn articles.</t>
  </si>
  <si>
    <t>61.020 - Clothes</t>
  </si>
  <si>
    <t>Prevention of deceptive practices and consumer protection (TBT); Protection of the environment (TBT); Quality requirements (TBT); Harmonization (TBT); Reducing trade barriers and facilitating trade (TBT); Cost saving and productivity enhancement (TBT); Consumer information, labelling (TBT)</t>
  </si>
  <si>
    <d:r xmlns:d="http://schemas.openxmlformats.org/spreadsheetml/2006/main">
      <d:rPr>
        <d:sz val="11"/>
        <d:rFont val="Calibri"/>
      </d:rPr>
      <d:t xml:space="preserve">https://members.wto.org/crnattachments/2025/TBT/TZA/25_03740_00_e.pdf</d:t>
    </d:r>
  </si>
  <si>
    <t>DUS 2728:2024, Milking jelly - Specification, First Edition</t>
  </si>
  <si>
    <t>This Draft Uganda Standard specifies requirements, sampling and test methods for milking jelly used on animals udders/ teats for lubrication and moisturizing purposes to prevent the teats/udder from cracking and chapping during manual and machine milking.Note: This Draft Uganda Standard was also notified to the TBT Committee.</t>
  </si>
  <si>
    <t>Petroleum jelly (HS code(s): 271210); Cosmetics. Toiletries (ICS code(s): 71.100.70); Milking jelly</t>
  </si>
  <si>
    <t>271210 - Petroleum jelly</t>
  </si>
  <si>
    <t>71.100.70 - Cosmetics. Toiletries</t>
  </si>
  <si>
    <t>Human health; Animal health; Food safety; Animal diseases</t>
  </si>
  <si>
    <d:r xmlns:d="http://schemas.openxmlformats.org/spreadsheetml/2006/main">
      <d:rPr>
        <d:sz val="11"/>
        <d:rFont val="Calibri"/>
      </d:rPr>
      <d:t xml:space="preserve">https://members.wto.org/crnattachments/2025/SPS/UGA/25_03762_00_e.pdf</d:t>
    </d:r>
  </si>
  <si>
    <t>Prevention of deceptive practices and consumer protection (TBT); Protection of human health or safety (TBT)</t>
  </si>
  <si>
    <t>DEAS 1252-6:2025,patial application mosquito repellent — Specification — Part 6: Vaporizing mat, First Edition</t>
  </si>
  <si>
    <t>This Draft East African Standard specifies requirements, sampling and test methods for spatial application mosquito repellents formulated and prepared as mosquito vaporizing mats.</t>
  </si>
  <si>
    <t>Reducing trade barriers and facilitating trade (TBT); Harmonization (TBT); Quality requirements (TBT); Consumer information, labelling (TBT); Prevention of deceptive practices and consumer protection (TBT); Protection of human health or safety (TBT); Protection of the environment (TBT)</t>
  </si>
  <si>
    <d:r xmlns:d="http://schemas.openxmlformats.org/spreadsheetml/2006/main">
      <d:rPr>
        <d:sz val="11"/>
        <d:rFont val="Calibri"/>
      </d:rPr>
      <d:t xml:space="preserve">https://members.wto.org/crnattachments/2025/TBT/UGA/25_03747_00_e.pdf</d:t>
    </d:r>
  </si>
  <si>
    <t>All products, services and processes that are subject to a conformity assessment procedure; Product and company certification</t>
  </si>
  <si>
    <t>Quality requirements (TBT)</t>
  </si>
  <si>
    <t>National Institute of Metrology, Quality and Technology - Inmetro, amends the requirements of the Conformity Identification Seal for helmets for drivers and passengers of motorcycles and similar, fire extinguishers, technical inspection and maintenance of fire extinguishers, cylinders for storage of natural gas for vehicles and requalification of cylinders intended for storage of natural gas for vehicles, established by Inmetro Ordinances No. 436, of 19/10/2021, to integrate the project "Inmetro in the Palm of your Hand".</t>
  </si>
  <si>
    <t>Cylinders for Natural Gas in Vehicles.</t>
  </si>
  <si>
    <t>23.060.40 - Pressure regulators</t>
  </si>
  <si>
    <t>DEAS 1252-8:2025, Spatial application mosquito repellents — Specification — Part 8: Liquid detergent, First Edition</t>
  </si>
  <si>
    <t>This Draft East African Standard specifies requirements, sampling and test methods for for liquid detergents formulated and prepared as mosquito repellents.</t>
  </si>
  <si>
    <d:r xmlns:d="http://schemas.openxmlformats.org/spreadsheetml/2006/main">
      <d:rPr>
        <d:sz val="11"/>
        <d:rFont val="Calibri"/>
      </d:rPr>
      <d:t xml:space="preserve">https://members.wto.org/crnattachments/2025/TBT/UGA/25_03742_00_e.pdf</d:t>
    </d:r>
  </si>
  <si>
    <t>DEAS 1252-4:2025, Spatial application mosquito repellent — Specification — Part 4: Paper, First Edition</t>
  </si>
  <si>
    <t>This Draft East African Standard specifies requirements, sampling and test methods for paper based mosquito repellents formulated and prepared as special paper cards infused with mosquito repellent chemicals that acts on burning the paper.</t>
  </si>
  <si>
    <d:r xmlns:d="http://schemas.openxmlformats.org/spreadsheetml/2006/main">
      <d:rPr>
        <d:sz val="11"/>
        <d:rFont val="Calibri"/>
      </d:rPr>
      <d:t xml:space="preserve">https://members.wto.org/crnattachments/2025/TBT/UGA/25_03757_00_e.pdf</d:t>
    </d:r>
  </si>
  <si>
    <t>DMS 84:2024, Solvent-based wax polish for floors and furniture – Specification</t>
  </si>
  <si>
    <t>This Draft Malawi Standard covers two forms, i.e. liquid and paste, of solvent-based wax polish suitable for use on furniture and floors, other than those of thermoplastic (asphalt), flexible vinyl, linoleum, and rubber.</t>
  </si>
  <si>
    <t>DMS 378:2024, White spirit (mineral turpentine) – Specification</t>
  </si>
  <si>
    <t>This Draft Malawi Standard prescribes the requirements, sampling and test methods for white spirit (mineral turpentine) used in paints, varnishes, lacquers, resins, thinners and cleaning solvents.</t>
  </si>
  <si>
    <t>Gum, wood or sulphate turpentine oils (HS code(s): 380510); Solvents (ICS code(s): 87.060.30)</t>
  </si>
  <si>
    <t>380510 - Gum, wood or sulphate turpentine oils</t>
  </si>
  <si>
    <d:r xmlns:d="http://schemas.openxmlformats.org/spreadsheetml/2006/main">
      <d:rPr>
        <d:sz val="11"/>
        <d:rFont val="Calibri"/>
      </d:rPr>
      <d:t xml:space="preserve">https://members.wto.org/crnattachments/2025/TBT/MWI/25_03730_00_e.pdf</d:t>
    </d:r>
  </si>
  <si>
    <t>DMS 288:2024, Primers for wood – Specification </t>
  </si>
  <si>
    <t>This Draft Malawi Standard prescribes requirements and methods of sampling and test for primers for wood, for interior and exterior use.</t>
  </si>
  <si>
    <t>DUS 2728:2024, Milking jelly— Specification, First Edition</t>
  </si>
  <si>
    <t>This Draft Uganda Standard specifies requirements, sampling and test methods for milking jelly used on animals udders/ teats for lubrication and moisturizing purposes to prevent the teats/udder from cracking and chapping during manual and machine milking.</t>
  </si>
  <si>
    <t>Petroleum jelly (HS code(s): 271210); Cosmetics. Toiletries (ICS code(s): 71.100.70), Milking jelly</t>
  </si>
  <si>
    <t>Consumer information, labelling (TBT); Prevention of deceptive practices and consumer protection (TBT); Protection of human health or safety (TBT); Protection of animal or plant life or health (TBT); Quality requirements (TBT); Reducing trade barriers and facilitating trade (TBT); Protection of the environment (TBT)</t>
  </si>
  <si>
    <t>Animal health</t>
  </si>
  <si>
    <d:r xmlns:d="http://schemas.openxmlformats.org/spreadsheetml/2006/main">
      <d:rPr>
        <d:sz val="11"/>
        <d:rFont val="Calibri"/>
      </d:rPr>
      <d:t xml:space="preserve">https://members.wto.org/crnattachments/2025/TBT/UGA/25_03741_00_e.pdf</d:t>
    </d:r>
  </si>
  <si>
    <t>Australia</t>
  </si>
  <si>
    <t>Australia/New Zealand Standard 6400:2016 Water efficient products — Rating and labelling.</t>
  </si>
  <si>
    <t>This Standard forms a basis for the rating and labelling of a range of products under the mandatory Water Efficiency Labelling and Standards (WELS) scheme, as required by the Australian Water Efficiency Labelling and Standards Act 2005 (Cth) (the WELS Act) and, in New Zealand, the Consumer Information Standards (Water Efficiency) Regulations.Amendments to the Standard were published on 4 November 2022, to improve the scheme and align the Standard with Australia's National Construction code. The amendments include:introducing minimum water efficiency requirements for plumbing products regulated under the WELS schemeintroduce a minimum water efficiency for dishwashersrequire the use of the (WELS) additional label for combination showerschange in colours applied to the 'Not Star Rated' label for showerschanges to 'text advice' text that can be used in place of the WELS label in the supply chain (primarily in supply advertising)add guidance for displaying WELS information in building development supply advertising.; Consumer information, labellingThe standard amendments came into force on 21 February 2025 with amendment of the Water Efficiency Labelling and Standards Determination 2013 (No. 2) - Federal Register of Legislation by reference to the Standard as published on 4 November 2022.</t>
  </si>
  <si>
    <t>Products regulated under the Australian WELS scheme:Tap equipment ShowersLavatory (WC) equipmentUrinal equipmentFlow controllersElectric dishwashersElectric clothes washing machines (including combination clothes washing machine dryers).</t>
  </si>
  <si>
    <t>91.140.70 - Sanitary installations; 91.140.70 - Sanitary installations; 97.040.40 - Dishwashers; 97.040.40 - Dishwashers; 97.060 - Laundry appliances; 97.060 - Laundry appliances</t>
  </si>
  <si>
    <t>Consumer information, labelling (TBT)</t>
  </si>
  <si>
    <t>Labelling; Labelling</t>
  </si>
  <si>
    <t>The DLD order on temporary suspension of the importation or transit of live poultry and poultry carcasses from France to prevent the spread of Highly Pathogenic Avian Influenza</t>
  </si>
  <si>
    <t>On 3 March 2025, the Department of Livestock Development (DLD) has lifted the temporary suspension of the importation or transit of live poultry and poultry carcasses from Finistère in France, which was implemented based on the Animal Epidemics Act B.E. 2558 (2015) in order to prevent the entry of Highly Pathogenic Avian Influenza (HPAI) disease into Thailand.</t>
  </si>
  <si>
    <t>Live poultry and poultry carcasses under Animal Epidemics Act B.E. 2558 (2015)</t>
  </si>
  <si>
    <t>0105 - Live poultry, "fowls of the species Gallus domesticus, ducks, geese, turkeys and guinea fowls"; 0207 - Meat and edible offal of fowls of the species Gallus domesticus, ducks, geese, turkeys and guinea fowls, fresh, chilled or frozen; 0105 - Live poultry, "fowls of the species Gallus domesticus, ducks, geese, turkeys and guinea fowls"; 0207 - Meat and edible offal of fowls of the species Gallus domesticus, ducks, geese, turkeys and guinea fowls, fresh, chilled or frozen</t>
  </si>
  <si>
    <t>Animal health; Avian Influenza; Animal diseases; Pest- or Disease- free Regions / Regionalization; Withdrawal of the measure; Avian Influenza; Pest- or Disease- free Regions / Regionalization; Animal diseases; Animal health</t>
  </si>
  <si>
    <t>Chinese Taipei</t>
  </si>
  <si>
    <t>Regulations Governing the Product Names and Labeling of Prepackaged  Milk, Sterilized Milk, Flavoured Milk, Milk Drink, and Milk Powder</t>
  </si>
  <si>
    <t>The purpose of this notification is to provide the final texts of “Regulations Governing the Product Names and Labeling of Prepackaged Milk, Sterilized Milk, Flavoured Milk, Milk Drink, and Milk Powder” and relevant dates of its implementation.The draft texts notified in “G/TBT/N/TPKM/541” were adopted with the following changes: The term "fresh milk" in Article 2 and labeling provisions in Article 3 were amended.</t>
  </si>
  <si>
    <t xml:space="preserve">Food for human consumption_x000D_
Food products in general (ICS:67.040)_x000D_
Prepackaged and prepared foods (ICS:67.230)</t>
  </si>
  <si>
    <t>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flavoured or containing added sugar or other sweetening matter, fruit, nuts or cocoa, and yogurt may additionally contain chocolate, spices, coffee, plants or cereals; 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flavoured or containing added sugar or other sweetening matter, fruit, nuts or cocoa, and yogurt may additionally contain chocolate, spices, coffee, plants or cereals</t>
  </si>
  <si>
    <t>67.040 - Food products in general; 67.230 - Prepackaged and prepared foods; 67.040 - Food products in general; 67.230 - Prepackaged and prepared foods</t>
  </si>
  <si>
    <d:r xmlns:d="http://schemas.openxmlformats.org/spreadsheetml/2006/main">
      <d:rPr>
        <d:sz val="11"/>
        <d:rFont val="Calibri"/>
      </d:rPr>
      <d:t xml:space="preserve">https://members.wto.org/crnattachments/2025/TBT/TPKM/final_measure/25_03712_00_e.pdf
https://members.wto.org/crnattachments/2025/TBT/TPKM/final_measure/25_03712_00_x.pdf</d:t>
    </d:r>
  </si>
  <si>
    <t>The DLD order on temporary suspension of the importation or transit of live poultry and poultry carcasses from Hungary to prevent the spread of Highly Pathogenic Avian Influenza</t>
  </si>
  <si>
    <t>The WOAH has reported an outbreak of Highly Pathogenic Avian Influenza in the area of Hungary. Therefore, it is necessary for Thailand to prevent the entry of Highly Pathogenic Avian Influenza into the country. By the virtue of the Animal Epidemics Act B.E. 2558 (2015), the importation or transit of live poultry and poultry carcasses from certain areas of Hungary has been temporarily suspended.</t>
  </si>
  <si>
    <t>Live poultry and poultry carcasses under Animal Epidemics Act B.E. 2558 (2015).</t>
  </si>
  <si>
    <t>Animal health; Avian Influenza; Animal diseases; Pest- or Disease- free Regions / Regionalization; Avian Influenza; Pest- or Disease- free Regions / Regionalization; Animal health; Animal diseases</t>
  </si>
  <si>
    <d:r xmlns:d="http://schemas.openxmlformats.org/spreadsheetml/2006/main">
      <d:rPr>
        <d:sz val="11"/>
        <d:rFont val="Calibri"/>
      </d:rPr>
      <d:t xml:space="preserve">https://members.wto.org/crnattachments/2025/SPS/THA/25_03699_00_e.pdf</d:t>
    </d:r>
  </si>
  <si>
    <t>Egypt</t>
  </si>
  <si>
    <t>The draft of Egyptian Standard ES 49-2 “olive oils and olive pomace oils “</t>
  </si>
  <si>
    <t>Products covered: Animal and vegetable fats and oils (ICS: 67.200.10)This addendum concerns the notification of the draft of the Egyptian Standard ES 49-2 “olive oils and olive pomace oils)" (20 pages, in Arabic).This part of this standard cancels and supersedes its last version ES 49-2/2016.It should be noted that Ministerial Decree No. 515 /2005 (10 pages, in Arabic) which was formerly notified in G/TBT/N/EGY/2 dated 14 December 2005, The Ministerial Decree No. 256/2016 which was formerly notified in G/TBT/N/EGY/2/Add.1 dated 15 August 2016 , mandated among others the earlier versions of this Egyptian Standard.Worth mentioning is that this draft standard is technically identical with Codex Standard for Olive Oils and Olive-Pomace Oils CXS 33-1981  Adopted in 1981. Revised in 1989, 2003, 2015, 2017 and 2024. Amended in 2009, 2013 and 2021.Producers and importers are kept informed of any amendments in the Egyptian standards through the publication of administrative orders in the official gazette.Date of adoption: To be determined.Date of entry into force: To be determined.Agency or authority designated to handle comments and text available from:National Enquiry Point Egyptian Organization for Standardization and Quality16 Tadreeb El-Modarrebeen St., Ameriya, Cairo - EgyptE-mail: eos@eos.org.egeos.tbt@eos.org.egWebsite: http://www.eos.org.eg Tel: + (202) 22845528 Fax: + (202) 22845504</t>
  </si>
  <si>
    <t>Food products</t>
  </si>
  <si>
    <t>67.200.10 - Animal and vegetable fats and oils</t>
  </si>
  <si>
    <t>Food standards; Labelling; Food standards</t>
  </si>
  <si>
    <t>On 3 March 2025, the Department of Livestock Development (DLD) has lifted the temporary suspension of the importation or transit of live poultry and poultry carcasses from Morbihan, Landes, and Allier in France, which was implemented based on the Animal Epidemics Act B.E. 2558 (2015) in order to prevent the entry of Highly Pathogenic Avian Influenza (HPAI) disease into Thailand.</t>
  </si>
  <si>
    <t>Live poultry and poultry carcasses under Animal Epidemics Act B.E. 2558 (2015)</t>
  </si>
  <si>
    <t>Animal health; Avian Influenza; Animal diseases; Pest- or Disease- free Regions / Regionalization; Withdrawal of the measure; Avian Influenza; Pest- or Disease- free Regions / Regionalization; Animal health; Animal diseases</t>
  </si>
  <si>
    <t>Resolución N° 3.874 exenta. Medidas sanitarias aplicadas sobre la República Federativa de Brasil, en todo su territorio, por brote de influenza aviar de alta patogenicidad en el Estado de Río Grande do Sul (Exempt Resolution No. 3.874: Sanitary measures applied to the entire territory of the Federative Republic of Brazil, following an outbreak of highly pathogenic avian influenza in the state of Rio Grande do Sul)</t>
  </si>
  <si>
    <t xml:space="preserve">The notified Resolution establishes the following measures for the entire territory of the Federative Republic of Brazil, following an outbreak of highly pathogenic avian influenza in the municipality of Montenegro, in the state of Rio Grande do Sul (RS).- The importation of the following animals and products into Chile from the entire territory of Brazil is suspended:a. Fertile eggs and day-old chicks (including quail).b. Fertile specific-pathogen-free (SPF) eggs.c. Ornamental or recreational birds.d. Fresh, chilled or frozen poultry meat and edible heads and feet.e. Eggs in shell for consumption.f.  Processed fresh poultry meat products or products containing fresh poultry meat.- The suspension applies to batches and shipments of the above-mentioned products with production or slaughter dates (in the case of poultry meat and products) on or after 28 April 2025.- The following products may only be exported to Chile if they comply with the heat treatment requirements (time and temperature) established in the respective international veterinary certificates agreed with the Ministry of Agriculture and Livestock (MAPA):a. Matured, cooked or acidified processed poultry meat products.b. Tallow or poultry fat for human consumption.G/SPS/N/CHL/830- 2 - c. Poultry entrails.Further details can be found in the document attached to this notification.</t>
  </si>
  <si>
    <t>Live birds; bird products and by-products</t>
  </si>
  <si>
    <t>0407 - Birds' eggs, in shell, fresh, preserved or cooked; 0207 - Meat and edible offal of fowls of the species Gallus domesticus, ducks, geese, turkeys and guinea fowls, fresh, chilled or frozen; 0105 - Live poultry, "fowls of the species Gallus domesticus, ducks, geese, turkeys and guinea fowls"</t>
  </si>
  <si>
    <t>Animal health; Animal diseases; Pest- or Disease- free Regions / Regionalization; Avian Influenza</t>
  </si>
  <si>
    <t>Brazil, Rio Grande do Sul</t>
  </si>
  <si>
    <d:r xmlns:d="http://schemas.openxmlformats.org/spreadsheetml/2006/main">
      <d:rPr>
        <d:sz val="11"/>
        <d:rFont val="Calibri"/>
      </d:rPr>
      <d:t xml:space="preserve">https://members.wto.org/crnattachments/2025/SPS/CHL/25_03705_00_s.pdf</d:t>
    </d:r>
  </si>
  <si>
    <t>United Arab Emirates</t>
  </si>
  <si>
    <t>National Guide to the Registration of Regulatory Authorities and Food Establishments exporting to the United Arab Emirates</t>
  </si>
  <si>
    <t>Further to the notification dated 22 May 2025 regarding the National Guide to the Registration of Regulatory Authorities and Food Establishments exporting to the United Arab Emirates, kindly be informed that the consultation period and the deadline for submitting comments have been extended until 31 July 2025.</t>
  </si>
  <si>
    <t>Technical product documentation (ICS code: 01.110)</t>
  </si>
  <si>
    <t>01.110 - Technical product documentation; 01.110 - Technical product documentation</t>
  </si>
  <si>
    <t>Human health; Food safety; Modification of final date for comments; Human health; Food safety</t>
  </si>
  <si>
    <t>DMS 2188:2024, Wax emulsion polish for floors and furniture – Specification</t>
  </si>
  <si>
    <t> This Draft Malawi Standard covers wax emulsion paste polish and two types of wax emulsion liquid polish suitable for use on furniture and floors other than (in the case of polish containing an organic solvent) those of thermoplastic (asphalt), flexible vinyl, linoleum, and rubber</t>
  </si>
  <si>
    <t>Polishes, creams and similar preparations, for the maintenance of wooden furniture, floors or other woodwork, whether or not in the form of paper, wadding, felt, nonwovens, cellular plastics or cellular rubber, impregnated, coated or covered with such preparations (excl. artificial and prepared waxes of heading 3404) (HS code(s): 340520); Paints and varnishes (ICS code(s): 87.040)</t>
  </si>
  <si>
    <t>340520 - Polishes, creams and similar preparations, for the maintenance of wooden furniture, floors or other woodwork, whether or not in the form of paper, wadding, felt, nonwovens, cellular plastics or cellular rubber, impregnated, coated or covered with such preparations (excl. artificial and prepared waxes of heading 3404)</t>
  </si>
  <si>
    <d:r xmlns:d="http://schemas.openxmlformats.org/spreadsheetml/2006/main">
      <d:rPr>
        <d:sz val="11"/>
        <d:rFont val="Calibri"/>
      </d:rPr>
      <d:t xml:space="preserve">https://members.wto.org/crnattachments/2025/TBT/MWI/25_03714_00_e.pdf</d:t>
    </d:r>
  </si>
  <si>
    <t xml:space="preserve">Federal Motor Vehicle Safety Standards No. 218; Motorcycle 
Helmets; Withdrawal</t>
  </si>
  <si>
    <t xml:space="preserve">This action withdraws the notice of proposed rulemaking (NPRM) published in the Federal Register on 21 May 2015 (notified as G/TBT/N/USA/993) proposing amendments to Federal Motor Vehicle Safety Standard (FMVSS) No. 218, ''Motorcycle Helmets.'' The NPRM proposed three main changes to FMVSS No. 218: adding a definition of motorcycle helmet, adding preliminary screening requirements, and adding an alternate compliance process. Based on the National Highway Traffic Safety Administration's (NHTSA) analysis of the comments received and other considerations, the Agency has decided to withdraw the rulemaking proposal.The NPRM published in the Federal Register on 21 May 2015, at 80 FR 29458, is withdrawn as of 30 May 2025.90 Federal Register (FR) 22990, 30 May 2025; Title 49 Code of Federal Regulations (CFR) Parts 571_x000D_
https://www.govinfo.gov/content/pkg/FR-2025-05-30/html/2025-09712.htm_x000D_
https://www.govinfo.gov/content/pkg/FR-2025-05-30/pdf/2025-09712.pdfThis and previous actions notified under the symbol G/TBT/N/USA/993 are identified by Docket Number NHTSA-2015-0045. The Docket Folder is available on Regulations.gov at https://www.regulations.gov/docket/NHTSA-2015-0045/document and provides access to primary and supporting documents as well as comments received. Documents are also accessible from Regulations.gov by searching the Docket Number.</t>
  </si>
  <si>
    <t>Motorcycle helmets</t>
  </si>
  <si>
    <t>13.340 - Protective equipment; 13.340 - Protective equipment</t>
  </si>
  <si>
    <t>European Union</t>
  </si>
  <si>
    <t>Draft Commission Implementing Regulation concerning the denial of the renewal of the authorisation of Patent Blue V as a feed additive for non‐food producing animals and repealing Implementing Regulation (EU) No 643/2013 (Text with EEA relevance)</t>
  </si>
  <si>
    <t>Patent Blue V was authorised for a period of ten years as feed additive for non‐food producing animals, in the additive category ‘sensory additives’ and the functional group ‘colorants, substances that add or restore colour in feedingstuffs’. An application was submitted for the renewal of the authorisation of this substance in accordance with article 14 of Regulation (EC) No 1831/2003. Following an inconclusive EFSA opinion, the applicant chose not to submit supplementary information to address the issues raised in that opinion. Consequently, considering that the additive does not satisfy the necessary conditions, the renewal of its authorisation is denied. A transitional period is included to allow for the withdrawal of the additive from the market.</t>
  </si>
  <si>
    <t>Preparations of a kind used in animal feeding (HS code(s): 2309)</t>
  </si>
  <si>
    <t>2309 - Preparations of a kind used in animal feeding</t>
  </si>
  <si>
    <d:r xmlns:d="http://schemas.openxmlformats.org/spreadsheetml/2006/main">
      <d:rPr>
        <d:sz val="11"/>
        <d:rFont val="Calibri"/>
      </d:rPr>
      <d:t xml:space="preserve">https://members.wto.org/crnattachments/2025/SPS/EEC/25_03703_00_e.pdf</d:t>
    </d:r>
  </si>
  <si>
    <t>Classification of the substance ketoprofen with respect to its maximum residue limit in foodstuffs of animal origin</t>
  </si>
  <si>
    <t>The proposal notified in G/SPS/N/EU/808 (4 February 2025) is now adopted by Commission Implementing Regulation (EU) 2025/1105 of 3 June 2025 amending Regulation (EU) No 37/2010 as regards the classification of the substance ketoprofen with respect to its maximum residue limit in foodstuffs of animal origin (Text with EEA relevance).This Regulation shall enter into force on the twentieth day following its publication in the Official Journal of the European Union.</t>
  </si>
  <si>
    <t>Foodstuffs of animal origin</t>
  </si>
  <si>
    <t>Adoption/publication/entry into force of reg.; Human health; Food safety; Maximum residue limits (MRLs); Maximum residue limits (MRLs); Food safety; Human health</t>
  </si>
  <si>
    <d:r xmlns:d="http://schemas.openxmlformats.org/spreadsheetml/2006/main">
      <d:rPr>
        <d:sz val="11"/>
        <d:rFont val="Calibri"/>
      </d:rPr>
      <d:t xml:space="preserve">https://members.wto.org/crnattachments/2025/SPS/EEC/25_03702_00_e.pdf
https://members.wto.org/crnattachments/2025/SPS/EEC/25_03702_00_f.pdf
https://members.wto.org/crnattachments/2025/SPS/EEC/25_03702_00_s.pdf</d:t>
    </d:r>
  </si>
  <si>
    <t>Partial amendment of Regulations for Terminal Facilities, and establishment and partial amendment of relevant public notices </t>
  </si>
  <si>
    <t>The revisions announced in G/TBT/N/JPN/853 dated 29 January, 2025 will enter into force on 1 October,2025. The texts of the amendments in Japanese are available on the following: Website of the Ministry of Internal Affairs and Communications.https://www.soumu.go.jp/menu_hourei/s_shourei.html</t>
  </si>
  <si>
    <t>Internet protocol mobile telephone terminals and terminal equipment connected to private leased circuit facilities, etc.</t>
  </si>
  <si>
    <t>33.070 - Mobile services; 33.070 - Mobile services</t>
  </si>
  <si>
    <d:r xmlns:d="http://schemas.openxmlformats.org/spreadsheetml/2006/main">
      <d:rPr>
        <d:sz val="11"/>
        <d:rFont val="Calibri"/>
      </d:rPr>
      <d:t xml:space="preserve">Ministerial Ordinance for partial revision of the Regulations for Telecommunications Facilities for Telecommunications Business and the Regulations for Terminal Facilities.(Ministerial Ordinance of Ministry of Internal Affairs and Communications
 No.54 of 2025.) (Available in Japanese.)
https://www.soumu.go.jp/menu_hourei/s_shourei.html
</d:t>
    </d:r>
  </si>
  <si>
    <t>Federal Motor Vehicle Safety Standards No. 207; Seating systems</t>
  </si>
  <si>
    <t xml:space="preserve">The National Highway Traffic Safety Administration (NHTSA) is proposing to remove obsolete requirements from Federal Motor Vehicle Safety Standards (FMVSS) No. 207, Seating Systems.Comments must be received 29 July 2025.90 Federal Register (FR) 23002, 30 May 2025; Title 49 Code of Federal Regulations (CFR) Parts 571_x000D_
https://www.govinfo.gov/content/pkg/FR-2025-05-30/html/2025-09741.htm_x000D_
https://www.govinfo.gov/content/pkg/FR-2025-05-30/pdf/2025-09741.pdfThis notice of proposed rulemaking is identified by Docket Number NHTSA-2025-0036. The Docket Folder is available on Regulations.gov at https://www.regulations.gov/docket/NHTSA-2025-0036/document and provides access to primary documents as well as comments received. Documents are also accessible from Regulations.gov by searching the Docket Number. Comments received by the USA TBT Enquiry Point from WTO Members and their stakeholders by 4pmEastern Time on 29 July 2025 will be shared with NHTSA and will also be submitted to the Docket on Regulations.gov if received within the comment period.The advance notice of proposed rulemaking notified as G/TBT/N/USA/2132 is identified by Docket Number NHTSA-2024-0001. The Docket Folder is available on Regulations.gov at https://www.regulations.gov/docket/NHTSA-2024-0001/document and provides access to primary documents as well as comments received. Documents are also accessible from Regulations.gov by searching the Docket Number. </t>
  </si>
  <si>
    <t>Motor vehicle seating systems; Road vehicle systems (ICS code(s): 43.040)</t>
  </si>
  <si>
    <t>43.040 - Road vehicle systems; 43.040 - Road vehicle systems</t>
  </si>
  <si>
    <d:r xmlns:d="http://schemas.openxmlformats.org/spreadsheetml/2006/main">
      <d:rPr>
        <d:sz val="11"/>
        <d:rFont val="Calibri"/>
      </d:rPr>
      <d:t xml:space="preserve">https://members.wto.org/crnattachments/2025/TBT/USA/modification/25_03695_00_e.pdf</d:t>
    </d:r>
  </si>
  <si>
    <t>Federal Motor Vehicle Safety Standard; No. 216; Roof Crush Resistance, Federal Motor Vehicle Safety Standard No. 216a; Roof Crush Resistance; Upgraded Standard</t>
  </si>
  <si>
    <t>Notice of proposed rulemaking - The National Highway Traffic Safety Administration (NHTSA) is proposing to remove the obsolete Federal Motor Vehicle Safety Standard (FMVSS) No. 216, related to roof crush resistance.</t>
  </si>
  <si>
    <t>Motor vehicle roof crush resistance; VEHICLES OTHER THAN RAILWAY OR TRAMWAY ROLLING-STOCK, AND PARTS AND ACCESSORIES THEREOF (HS code(s): 87); Bodies and body components (ICS code(s): 43.040.60); Crash protection and restraint systems (ICS code(s): 43.040.80)</t>
  </si>
  <si>
    <t>87 - VEHICLES OTHER THAN RAILWAY OR TRAMWAY ROLLING-STOCK, AND PARTS AND ACCESSORIES THEREOF; 8707 - Bodies, incl. cabs, for tractors, motor vehicles for the transport of ten or more persons, motor cars and other motor vehicles principally designed for the transport of persons, motor vehicles for the transport of goods and special purpose motor vehicles of heading 8701 to 8705</t>
  </si>
  <si>
    <t>43.040 - Road vehicle systems; 43.040.60 - Bodies and body components; 43.040.80 - Crash protection and restraint systems</t>
  </si>
  <si>
    <d:r xmlns:d="http://schemas.openxmlformats.org/spreadsheetml/2006/main">
      <d:rPr>
        <d:sz val="11"/>
        <d:rFont val="Calibri"/>
      </d:rPr>
      <d:t xml:space="preserve">https://members.wto.org/crnattachments/2025/TBT/USA/25_03691_00_e.pdf</d:t>
    </d:r>
  </si>
  <si>
    <t xml:space="preserve">Federal Motor Vehicle Safety Standards No. 205, Glazing 
Materials; No. 205(a), Glazing Equipment Manufactured Before 1 September 2006, and Glazing Materials Used in Vehicles Manufactured Before 1 November 2006</t>
  </si>
  <si>
    <t>Notice of proposed rulemaking - The National Highway Traffic Safety Administration (NHTSA) is proposing to remove the obsolete Federal Motor Vehicle Safety Standard (FMVSS) No. 205(a), Glazing equipment manufactured before 1 September 2006, and glazing materials used in vehicles manufactured before 1 November 2006.</t>
  </si>
  <si>
    <t>Automotive glazing materials and equipment; Glazing and wiper systems (ICS code(s): 43.040.65); Equipment for the glass and ceramics industries (ICS code(s): 81.100)</t>
  </si>
  <si>
    <t>43.040.65 - Glazing and wiper systems; 81.100 - Equipment for the glass and ceramics industries</t>
  </si>
  <si>
    <d:r xmlns:d="http://schemas.openxmlformats.org/spreadsheetml/2006/main">
      <d:rPr>
        <d:sz val="11"/>
        <d:rFont val="Calibri"/>
      </d:rPr>
      <d:t xml:space="preserve">https://members.wto.org/crnattachments/2025/TBT/USA/25_03685_00_e.pdf</d:t>
    </d:r>
  </si>
  <si>
    <t>Proyecto de Resolución para regular la importación de plantas con raíz Helecho Asplenium (Asplenium nidus) para propagación originarios de China (Draft Resolution governing the importation of live bird's-nest fern (Asplenium nidus) plants, with roots, for propagation, originating in China)</t>
  </si>
  <si>
    <t>The notified draft Resolution establishes phytosanitary measures governing the importation of live bird's-nest fern (Asplenium nidus) plants, with roots, for propagation, originating in China.</t>
  </si>
  <si>
    <t>Live bird's-nest fern (Asplenium nidus) plants, including their roots (HS code: 060290), for propagation</t>
  </si>
  <si>
    <t>060290 - Live plants, incl. their roots, and mushroom spawn (excl. bulbs, tubers, tuberous roots, corms, crowns and rhizomes, incl. chicory plants and roots, unrooted cuttings and slips, fruit and nut trees, rhododendrons, azaleas and roses)</t>
  </si>
  <si>
    <t>Plant protection (SPS); Protect territory from other damage from pests (SPS)</t>
  </si>
  <si>
    <t>Plant health; Territory protection</t>
  </si>
  <si>
    <d:r xmlns:d="http://schemas.openxmlformats.org/spreadsheetml/2006/main">
      <d:rPr>
        <d:sz val="11"/>
        <d:rFont val="Calibri"/>
      </d:rPr>
      <d:t xml:space="preserve">https://members.wto.org/crnattachments/2025/SPS/CRI/25_03696_00_s.pdf</d:t>
    </d:r>
  </si>
  <si>
    <t>Dominican Republic</t>
  </si>
  <si>
    <t>Reglamento sanitario de alimentos y bebidas de la República Dominicana (Sanitary Regulations for Food and Beverages in the Dominican Republic)</t>
  </si>
  <si>
    <t>The notified Regulations establish the sanitary conditions and regulations with which the following processes must comply: production, handling, importation, exportation, processing, packaging, storage, distribution, transport and sale of food for human consumption. The mandatory regulations apply nationwide to all natural or legal persons connected to or involved in the processes referred to therein, and to establishments and means of transport and distribution used for such purposes in order to protect human health and safety.</t>
  </si>
  <si>
    <t>Food for human consumption</t>
  </si>
  <si>
    <t>21 - MISCELLANEOUS EDIBLE PREPARATIONS; 22 - BEVERAGES, SPIRITS AND VINEGAR; 20 - PREPARATIONS OF VEGETABLES, FRUIT, NUTS OR OTHER PARTS OF PLANTS; 19 - PREPARATIONS OF CEREALS, FLOUR, STARCH OR MILK; PASTRYCOOKS' PRODUCTS</t>
  </si>
  <si>
    <d:r xmlns:d="http://schemas.openxmlformats.org/spreadsheetml/2006/main">
      <d:rPr>
        <d:sz val="11"/>
        <d:rFont val="Calibri"/>
      </d:rPr>
      <d:t xml:space="preserve">https://members.wto.org/crnattachments/2025/SPS/DOM/25_03612_00_s.pdf</d:t>
    </d:r>
  </si>
  <si>
    <t>Federal Motor Vehicle Safety Standards No. 222; School Bus Passenger Seating and Crash Protection</t>
  </si>
  <si>
    <t>Notice of proposed rulemaking - The National Highway Traffic Safety Administration (NHTSA) is proposing to remove obsolete requirements from Federal Motor Vehicle Safety Standard (FMVSS) No. 222, ''School bus passenger seating and crash protection.''</t>
  </si>
  <si>
    <t>School buses; seat belt assembly anchorages; Motor vehicles for the transport of &gt;= 10 persons, incl. driver (HS code(s): 8702); Crash protection and restraint systems (ICS code(s): 43.040.80); Buses (ICS code(s): 43.080.20)</t>
  </si>
  <si>
    <t>8702 - Motor vehicles for the transport of &gt;= 10 persons, incl. driver; 8703 - Motor cars and other motor vehicles principally designed for the transport of persons, incl. station wagons and racing cars (excl. motor vehicles of heading 8702); 8705 - Special purpose motor vehicles (other than those principally designed for the transport of persons or goods), e.g. breakdown lorries, crane lorries, fire fighting vehicles, concrete-mixer lorries, road sweeper lorries, spraying lorries, mobile workshops and mobile radiological units</t>
  </si>
  <si>
    <t>13.020 - Environmental protection; 43.040 - Road vehicle systems; 43.080 - Commercial vehicles; 43.040.80 - Crash protection and restraint systems; 43.080.20 - Buses</t>
  </si>
  <si>
    <d:r xmlns:d="http://schemas.openxmlformats.org/spreadsheetml/2006/main">
      <d:rPr>
        <d:sz val="11"/>
        <d:rFont val="Calibri"/>
      </d:rPr>
      <d:t xml:space="preserve">https://members.wto.org/crnattachments/2025/TBT/USA/25_03692_00_e.pdf</d:t>
    </d:r>
  </si>
  <si>
    <t xml:space="preserve">Federal Motor Vehicle Safety Standards No. 303, Fuel System 
Integrity of Compressed Natural Gas Vehicles</t>
  </si>
  <si>
    <t>Notice of proposed rulemaking - The National Highway Traffic Safety Administration (NHTSA) is proposing to remove obsolete directives from the phase-in reporting requirements for Federal Motor Vehicle Safety Standard (FMVSS) No. 303</t>
  </si>
  <si>
    <t>Compressed natural gas vehicles fuel integrity system; Fuel systems (ICS code(s): 43.060.40)</t>
  </si>
  <si>
    <t>43.060.40 - Fuel systems</t>
  </si>
  <si>
    <d:r xmlns:d="http://schemas.openxmlformats.org/spreadsheetml/2006/main">
      <d:rPr>
        <d:sz val="11"/>
        <d:rFont val="Calibri"/>
      </d:rPr>
      <d:t xml:space="preserve">https://members.wto.org/crnattachments/2025/TBT/USA/25_03683_00_e.pdf</d:t>
    </d:r>
  </si>
  <si>
    <t>Peru</t>
  </si>
  <si>
    <t>Proyecto de Resolución Directoral para el establecimiento de requisitos fitosanitarios para la importación de semillas de cannabis (Cannabis sativa) de Francia (Draft Directorial Resolution establishing the phytosanitary requirements for the importation of cannabis (Cannabis sativa) seeds from France)</t>
  </si>
  <si>
    <t>The notified draft phytosanitary requirements for the importation of cannabis (Cannabis sativa) seeds from France are hereby submitted for public consultation, following the completion of a pest risk analysis (PRA).</t>
  </si>
  <si>
    <t>Cannabis (Cannabis sativa) seeds, for sowing (HS code: 121190)</t>
  </si>
  <si>
    <t>121190 - Plants, parts of plants, incl. seeds and fruits, used primarily in perfumery, in pharmacy or for insecticidal, fungicidal or similar purposes, fresh, chilled, frozen or dried, whether or not cut, crushed or powdered (excl. ginseng roots, coca leaf, poppy straw, ephedra and bark of African cherry)</t>
  </si>
  <si>
    <t>Plant health; Pest- or Disease- free Regions / Regionalization; Pests</t>
  </si>
  <si>
    <t>France</t>
  </si>
  <si>
    <d:r xmlns:d="http://schemas.openxmlformats.org/spreadsheetml/2006/main">
      <d:rPr>
        <d:sz val="11"/>
        <d:rFont val="Calibri"/>
      </d:rPr>
      <d:t xml:space="preserve">https://members.wto.org/crnattachments/2025/SPS/PER/25_03680_00_s.pdf
El texto lo puede descargar de la página web del SENASA
 cuya ruta es la siguiente: 
https://www.gob.pe/institucion/senasa/campa%C3%B1as/4831-consulta-publica-de-importaciones-agricolas (disponible en español)</d:t>
    </d:r>
  </si>
  <si>
    <t>Resolution governing the importation of rooted African violet (Saintpaulia ionantha) cuttings for propagation originating in GermanyCosta Rica hereby advises of the entry into force of the phytosanitary measures notified in document G/SPS/N/CRI/315, adopted pursuant to Resolution No. 035-2025-CV-ARP-SFE of the State Phytosanitary Service, Plant Quarantine Department, Pest Risk Analysis Unit, establishing phytosanitary requirements for the importation of rooted African violet (Saintpaulia ionantha) cuttings for propagation originating in Germany.https://members.wto.org/crnattachments/2025/SPS/CRI/25_03679_00_s.pdf</t>
  </si>
  <si>
    <t>Rooted African violet (Saintpaulia ionantha) cuttings for propagation (HS code(s): 060290)</t>
  </si>
  <si>
    <t>060290 - Live plants, incl. their roots, and mushroom spawn (excl. bulbs, tubers, tuberous roots, corms, crowns and rhizomes, incl. chicory plants and roots, unrooted cuttings and slips, fruit and nut trees, rhododendrons, azaleas and roses); 060290 - Live plants, incl. their roots, and mushroom spawn (excl. bulbs, tubers, tuberous roots, corms, crowns and rhizomes, incl. chicory plants and roots, unrooted cuttings and slips, fruit and nut trees, rhododendrons, azaleas and roses)</t>
  </si>
  <si>
    <t>Protect territory from other damage from pests (SPS); Plant protection (SPS)</t>
  </si>
  <si>
    <t>Plant health; Territory protection; Pest- or Disease- free Regions / Regionalization; Adoption/publication/entry into force of reg.; Pest- or Disease- free Regions / Regionalization; Territory protection; Plant health</t>
  </si>
  <si>
    <d:r xmlns:d="http://schemas.openxmlformats.org/spreadsheetml/2006/main">
      <d:rPr>
        <d:sz val="11"/>
        <d:rFont val="Calibri"/>
      </d:rPr>
      <d:t xml:space="preserve">https://members.wto.org/crnattachments/2025/SPS/CRI/25_03679_00_s.pdf</d:t>
    </d:r>
  </si>
  <si>
    <t>Zero-Emission Forklift Regulation</t>
  </si>
  <si>
    <t>The purpose of this advisory is to notify the public on California Air Resources Board's (CARB) implementation of the Zero-Emission Forklift (ZEF) regulation, since CARB has not yet sought authorization from the U.S. Environmental Protection Agency (U.S. EPA) for the Zero Emission Forklift (ZEF) regulation pursuant to section 209(e)(2)(A) of the Clean Air Act (CAA). Until U.S. EPA grants such authorization or determines authorization is not necessary, CARB staff will not enforce the ZEF regulation against any privately-owned or operated fleets nor against any manufacturers or dealerships. CARB will not enforce the ZEF regulation for acts or omissions by any party that occur prior to U.S. EPA authorization of the ZEF regulation. Because CARB is committed to reducing air pollution to protect public health, we encourage affected industries to continue reducing their emissions and we look forward to continued partnership in these efforts.CARB staff encourages all manufacturers and fleets to voluntarily report in the meantime. Zero-Emission Forklifts (ZEFs) are already widely used and often provide fuel and maintenance cost savings compared to tradition spark-ignition forklifts.The advisory notice contains information on how this directly affects private, state, and local government fleets. Additional information may be found on the ZEF Regulation page.For questions regarding this Notice, please contact zeforklifts@arb.ca.govFor more information visit CARB's Zero-Emission Forklifts webpageCalifornia Regulatory Notice Register 2025, Number 21-Z, 23 May 2025 – page 653: https://oal.ca.gov/wp-content/uploads/sites/166/2025/05/2025-Notice-Register-No.-21-Z-May-23-2025.pdf</t>
  </si>
  <si>
    <t>Forklift emissions; Environmental protection (ICS code(s): 13.020); Air quality (ICS code(s): 13.040)</t>
  </si>
  <si>
    <t>13.020 - Environmental protection; 13.040 - Air quality; 13.020 - Environmental protection; 13.040 - Air quality</t>
  </si>
  <si>
    <t>Protection of the environment (TBT)</t>
  </si>
  <si>
    <d:r xmlns:d="http://schemas.openxmlformats.org/spreadsheetml/2006/main">
      <d:rPr>
        <d:sz val="11"/>
        <d:rFont val="Calibri"/>
      </d:rPr>
      <d:t xml:space="preserve">https://members.wto.org/crnattachments/2025/TBT/USA/25_03676_00_e.pdf</d:t>
    </d:r>
  </si>
  <si>
    <t xml:space="preserve">Federal Motor Vehicle Safety Standards No. 206; Door Locks and 
Door Retention Components</t>
  </si>
  <si>
    <t>Notice of proposed rulemaking - The National Highway Traffic Safety Administration (NHTSA) is proposing to remove obsolete requirements from Federal Motor Vehicle Safety Standard (FMVSS) No. 206, ''Door locks and door retention components.''</t>
  </si>
  <si>
    <t>Vehicle door locks and door retention components; Motor cars and other motor vehicles principally designed for the transport of persons, incl. station wagons and racing cars (excl. motor vehicles of heading 8702) (HS code(s): 8703); Other road vehicle systems (ICS code(s): 43.040.99)</t>
  </si>
  <si>
    <t>8703 - Motor cars and other motor vehicles principally designed for the transport of persons, incl. station wagons and racing cars (excl. motor vehicles of heading 8702)</t>
  </si>
  <si>
    <t>43.040 - Road vehicle systems; 43.040.99 - Other road vehicle systems</t>
  </si>
  <si>
    <d:r xmlns:d="http://schemas.openxmlformats.org/spreadsheetml/2006/main">
      <d:rPr>
        <d:sz val="11"/>
        <d:rFont val="Calibri"/>
      </d:rPr>
      <d:t xml:space="preserve">https://members.wto.org/crnattachments/2025/TBT/USA/25_03689_00_e.pdf</d:t>
    </d:r>
  </si>
  <si>
    <t xml:space="preserve">Federal Motor Vehicle Safety Standards No. 304, Compressed 
Natural Gas Fuel Container Integrity</t>
  </si>
  <si>
    <t>Notice of proposed rulemaking - The National Highway Traffic Safety Administration (NHTSA) is proposing to remove obsolete directives from the phase-in reporting requirements in Federal Motor Vehicle Safety Standard (FMVSS) No. 304</t>
  </si>
  <si>
    <t>Compressed natural gas fuel container; Vessels and containers mounted on vehicles (ICS code(s): 23.020.20)</t>
  </si>
  <si>
    <t>01.080 - Graphical symbols; 13.200 - Accident and disaster control; 13.300 - Protection against dangerous goods; 43.040.80 - Crash protection and restraint systems; 43.060.40 - Fuel systems; 43.080 - Commercial vehicles; 23.020.20 - Vessels and containers mounted on vehicles</t>
  </si>
  <si>
    <d:r xmlns:d="http://schemas.openxmlformats.org/spreadsheetml/2006/main">
      <d:rPr>
        <d:sz val="11"/>
        <d:rFont val="Calibri"/>
      </d:rPr>
      <d:t xml:space="preserve">https://members.wto.org/crnattachments/2025/TBT/USA/25_03690_00_e.pdf</d:t>
    </d:r>
  </si>
  <si>
    <t xml:space="preserve">Federal Motor Vehicle Safety Standard No. 204; Steering Control 
Rearward Displacement</t>
  </si>
  <si>
    <t>Notice of proposed rulemaking - The National Highway Traffic Safety Administration (NHTSA) is proposing to amend Federal Motor Vehicle Safety Standard No. 204, Steering Control Rearward Displacement, so that it no longer applies to vehicles that are certified to the frontal barrier crash protection requirements of Federal Motor Vehicle Safety Standard No. 208, Occupant Crash Protection.</t>
  </si>
  <si>
    <t xml:space="preserve">Steering controls; Motor cars and other motor vehicles principally designed for the transport of </t>
  </si>
  <si>
    <t>8703 - Motor cars and other motor vehicles principally designed for the transport of &lt;10 persons, incl. station wagons and racing cars (excl. motor vehicles of heading 8702)</t>
  </si>
  <si>
    <t>43.020 - Road vehicles in general; 43.040 - Road vehicle systems</t>
  </si>
  <si>
    <t>Prevention of deceptive practices and consumer protection (TBT); Protection of human health or safety (TBT); Cost saving and productivity enhancement (TBT)</t>
  </si>
  <si>
    <d:r xmlns:d="http://schemas.openxmlformats.org/spreadsheetml/2006/main">
      <d:rPr>
        <d:sz val="11"/>
        <d:rFont val="Calibri"/>
      </d:rPr>
      <d:t xml:space="preserve">https://members.wto.org/crnattachments/2025/TBT/USA/25_03681_00_e.pdf</d:t>
    </d:r>
  </si>
  <si>
    <t xml:space="preserve">Federal Motor Vehicle Safety Standards No. 301, Fuel System 
Integrity</t>
  </si>
  <si>
    <t xml:space="preserve">Notice of proposed rulemaking - The National Highway Traffic Safety Administration (NHTSA) is proposing to remove obsolete requirements from &gt;Federal Motor Vehicle Safety Standard (FMVSS) No. 301, Fuel system 
integrity.&gt;_x000D_
</t>
  </si>
  <si>
    <t>Vehicle fuel systems; Fuel systems (ICS code(s): 43.060.40)</t>
  </si>
  <si>
    <d:r xmlns:d="http://schemas.openxmlformats.org/spreadsheetml/2006/main">
      <d:rPr>
        <d:sz val="11"/>
        <d:rFont val="Calibri"/>
      </d:rPr>
      <d:t xml:space="preserve">https://members.wto.org/crnattachments/2025/TBT/USA/25_03684_00_e.pdf</d:t>
    </d:r>
  </si>
  <si>
    <t>Proyecto de Resolución para regular la importación de varetas con yema de Mango (Mangifera indica) para propagación originarios de Islas Guadalupe, Francia (Draft Resolution governing the importation of cuttings with buds of mango (Mangifera indica) for propagation from the Guadeloupe Islands, France)</t>
  </si>
  <si>
    <t>The notified draft Resolution establishes the phytosanitary measures governing the importation of cuttings with buds of mango (Mangifera indica) for propagation from the Guadeloupe Islands, France.</t>
  </si>
  <si>
    <t>Cuttings with buds of mango (Mangifera indica) for propagation (HS code: 0602)</t>
  </si>
  <si>
    <t>0602 - Live plants incl. their roots, cuttings and slips; mushroom spawn (excl. bulbs, tubers, tuberous roots, corms, crowns and rhizomes, and chicory plants and roots)</t>
  </si>
  <si>
    <t>Plant health; Territory protection; Pest- or Disease- free Regions / Regionalization</t>
  </si>
  <si>
    <t>France, Guadeloupe Islands</t>
  </si>
  <si>
    <d:r xmlns:d="http://schemas.openxmlformats.org/spreadsheetml/2006/main">
      <d:rPr>
        <d:sz val="11"/>
        <d:rFont val="Calibri"/>
      </d:rPr>
      <d:t xml:space="preserve">https://members.wto.org/crnattachments/2025/SPS/CRI/25_03697_00_s.pdf</d:t>
    </d:r>
  </si>
  <si>
    <t xml:space="preserve">Federal Motor Vehicle Safety Standards No. 214, Side Impact 
Protection</t>
  </si>
  <si>
    <t xml:space="preserve">Notice of proposed rulemaking - The National Highway Traffic Safety Administration (NHTSA) is proposing to remove obsolete requirements from &gt;Federal Motor Vehicle Safety Standard (FMVSS) No. 214, Side impact 
protection.</t>
  </si>
  <si>
    <t xml:space="preserve">Vehicles; side impact protection; Motor cars and other motor vehicles principally designed for the transport of </t>
  </si>
  <si>
    <t>43.020 - Road vehicles in general; 43.040 - Road vehicle systems; 43.040.80 - Crash protection and restraint systems</t>
  </si>
  <si>
    <d:r xmlns:d="http://schemas.openxmlformats.org/spreadsheetml/2006/main">
      <d:rPr>
        <d:sz val="11"/>
        <d:rFont val="Calibri"/>
      </d:rPr>
      <d:t xml:space="preserve">https://members.wto.org/crnattachments/2025/TBT/USA/25_03686_00_e.pdf</d:t>
    </d:r>
  </si>
  <si>
    <t xml:space="preserve">Federal Motor Vehicle Safety Standard No. 217; Bus Emergency 
Exits and Window Retention and Release</t>
  </si>
  <si>
    <t>Notice of proposed rulemaking - The National Highway Traffic Safety Administration (NHTSA) is proposing to remove obsolete requirements from Federal Motor Vehicle Safety Standard (FMVSS) No. 217, Bus emergency exits and window retention and release.</t>
  </si>
  <si>
    <t>Bus emergency exits and window retention and release; Motor vehicles for the transport of &gt;= 10 persons, incl. driver (HS code(s): 8702); Buses (ICS code(s): 43.080.20)</t>
  </si>
  <si>
    <t>43.040 - Road vehicle systems; 43.080 - Commercial vehicles; 43.080.20 - Buses</t>
  </si>
  <si>
    <d:r xmlns:d="http://schemas.openxmlformats.org/spreadsheetml/2006/main">
      <d:rPr>
        <d:sz val="11"/>
        <d:rFont val="Calibri"/>
      </d:rPr>
      <d:t xml:space="preserve">https://members.wto.org/crnattachments/2025/TBT/USA/25_03693_00_e.pdf</d:t>
    </d:r>
  </si>
  <si>
    <t>The amendment of the "Quarantine Requirements for the Importation of Prepared Animal Feed"</t>
  </si>
  <si>
    <t xml:space="preserve">The Separate Customs Territory of Taiwan, Penghu, Kinmen and Matsu notified the draft amendment of the “Quarantine Requirements for the Importation of Prepared Animal Feed” in relation to Article 17 (Annex 15-2) of the "Regulations for the Importation of Objects Subject to Animal Quarantine" on 11 March 2025 (G/SPS/N/TPKM/642). The amendment was promulgated and became effective on 12 May 2025._x000D_
</t>
  </si>
  <si>
    <t>Prepared animal feed</t>
  </si>
  <si>
    <t>23 - RESIDUES AND WASTE FROM THE FOOD INDUSTRIES; PREPARED ANIMAL FODDER; 23 - RESIDUES AND WASTE FROM THE FOOD INDUSTRIES; PREPARED ANIMAL FODDER</t>
  </si>
  <si>
    <t>Adoption/publication/entry into force of reg.; Animal health; Animal diseases; Animal health; Animal diseases</t>
  </si>
  <si>
    <d:r xmlns:d="http://schemas.openxmlformats.org/spreadsheetml/2006/main">
      <d:rPr>
        <d:sz val="11"/>
        <d:rFont val="Calibri"/>
      </d:rPr>
      <d:t xml:space="preserve">https://members.wto.org/crnattachments/2025/SPS/TPKM/25_03642_00_e.pdf</d:t>
    </d:r>
  </si>
  <si>
    <t xml:space="preserve">Federal Motor Vehicle Safety Standard No. 213a; Child Restraint 
Systems--Side Impact Protection; Federal Motor Vehicle Safety Standard 
No. 213; Child Restraint Systems, Federal Motor Vehicle Safety Standard 
No. 213b; Child Restraint Systems</t>
  </si>
  <si>
    <t>Notice of proposed rulemaking; Grant of petitions for rulemaking and other proposals - This document proposes amendments to the safety standards for child restraint systems (CRSs). The National Highway Traffic Safety Administration (NHTSA) is proposing to amend Federal Motor Vehicle Safety Standard (FMVSS) No. 213a, ''Child restraint systems--side impact protection,'' to exempt school bus CRSs from the standard's requirements as long as they meet specified labeling requirements; to delay the compliance date from 30 June 2025 to 5 December 2026; to provide that the Child Restraint Air Bag Interaction twelve-month-old (CRABI-12MO) test dummy will not be used to test forward-facing CRSs; and to amend the positioning procedures for that dummy. The first two of these amendments are in response to petitions from CRS manufacturers. NHTSA is also proposing to amend FMVSS No. 213, ''Child restraint systems'' and FMVSS No. 213b, ''Child restraint systems; Mandatory applicability beginning 5 December 2026,'' to exclude school bus CRSs from the requirements to provide attachments for connection to the vehicle's child restraint anchorage system and to change certain labeling requirements to reflect how school bus child restraints are used.</t>
  </si>
  <si>
    <t xml:space="preserve">Vehicle child restraint systems; Motor cars and other motor vehicles principally designed for the transport of </t>
  </si>
  <si>
    <t>43.040.80 - Crash protection and restraint systems</t>
  </si>
  <si>
    <t>Protection of human health or safety (TBT); Prevention of deceptive practices and consumer protection (TBT); Cost saving and productivity enhancement (TBT)</t>
  </si>
  <si>
    <d:r xmlns:d="http://schemas.openxmlformats.org/spreadsheetml/2006/main">
      <d:rPr>
        <d:sz val="11"/>
        <d:rFont val="Calibri"/>
      </d:rPr>
      <d:t xml:space="preserve">https://members.wto.org/crnattachments/2025/TBT/USA/25_03682_00_e.pdf</d:t>
    </d:r>
  </si>
  <si>
    <t xml:space="preserve">Federal Motor Vehicle Safety Standard No. 210; Seat Belt Assembly 
Anchorages</t>
  </si>
  <si>
    <t xml:space="preserve">Notice of proposed rulemaking - The National Highway Traffic Safety Administration (NHTSA) is proposing to remove unnecessary regulatory text from &gt;Federal Motor Vehicle Safety Standard (FMVSS) No. 210, Seat belt 
assembly anchorages.</t>
  </si>
  <si>
    <t>Seat belt assembly anchorages; Safety seat belts for motor vehicles (HS code(s): 870821); Crash protection and restraint systems (ICS code(s): 43.040.80)</t>
  </si>
  <si>
    <t>870821 - Safety seat belts for motor vehicles</t>
  </si>
  <si>
    <t>43.040 - Road vehicle systems; 43.040.80 - Crash protection and restraint systems</t>
  </si>
  <si>
    <d:r xmlns:d="http://schemas.openxmlformats.org/spreadsheetml/2006/main">
      <d:rPr>
        <d:sz val="11"/>
        <d:rFont val="Calibri"/>
      </d:rPr>
      <d:t xml:space="preserve">https://members.wto.org/crnattachments/2025/TBT/USA/25_03688_00_e.pdf</d:t>
    </d:r>
  </si>
  <si>
    <t>Removing Obsolete Directives From Phase-In Reporting Requirements</t>
  </si>
  <si>
    <t>Notice of proposed rulemaking - The National Highway Traffic Safety Administration (NHTSA) is proposing to remove obsolete directives from the phase-in reporting requirements.The phase-in reporting requirements that the proposed amendments would delete are:advanced air bag phase-in reporting requirements (subpart Brear inboard lap/shoulder belt phase-in reporting requirements (subpart Cfuel system integrity phase-in reporting requirements (subpart Ereporting requirements for tires for motor vehicles with a gross vehicle weight rating (GVWR) of 10,000 pounds or less (subpart Ftire pressure monitoring system phase-in reporting requirements (subpart Gside impact protection phase-in reporting requirements (subpart Helectronic stability control system phase-in reporting requirements (subpart Ihead restraints phase-in reporting requirements (subpart Jejection mitigation phase-in reporting requirements (subpart Kroof crush resistance phase-in reporting requirements (subpart Lrear visibility improvements reporting requirements (subpart M</t>
  </si>
  <si>
    <t>Motor vehicles; Road vehicles in general (ICS code(s): 43.020); Road vehicle systems in general (ICS code(s): 43.040.01)</t>
  </si>
  <si>
    <t>43.020 - Road vehicles in general; 43.040.01 - Road vehicle systems in general</t>
  </si>
  <si>
    <t>Cost saving and productivity enhancement (TBT)</t>
  </si>
  <si>
    <d:r xmlns:d="http://schemas.openxmlformats.org/spreadsheetml/2006/main">
      <d:rPr>
        <d:sz val="11"/>
        <d:rFont val="Calibri"/>
      </d:rPr>
      <d:t xml:space="preserve">https://members.wto.org/crnattachments/2025/TBT/USA/25_03694_00_e.pdf</d:t>
    </d:r>
  </si>
  <si>
    <t>The DLD order on temporary suspension of the importation or transit of live poultry and poultry carcasses from the United Kingdom to prevent the spread of Highly Pathogenic Avian Influenza</t>
  </si>
  <si>
    <t>The WOAH has reported an outbreak of Highly Pathogenic Avian Influenza in the area of United Kingdom. Therefore, it is necessary for Thailand to prevent the entry of Highly Pathogenic Avian Influenza into the country. By the virtue of the Animal Epidemics Act B.E. 2558 (2015), the importation or transit of live poultry and poultry carcasses from certain areas of United Kingdom has been temporarily suspended.</t>
  </si>
  <si>
    <t>Animal health; Avian Influenza; Animal diseases; Pest- or Disease- free Regions / Regionalization; Pest- or Disease- free Regions / Regionalization; Avian Influenza; Animal diseases; Animal health</t>
  </si>
  <si>
    <d:r xmlns:d="http://schemas.openxmlformats.org/spreadsheetml/2006/main">
      <d:rPr>
        <d:sz val="11"/>
        <d:rFont val="Calibri"/>
      </d:rPr>
      <d:t xml:space="preserve">https://members.wto.org/crnattachments/2025/SPS/THA/25_03700_00_e.pdf</d:t>
    </d:r>
  </si>
  <si>
    <t>Kyrgyz Republic</t>
  </si>
  <si>
    <t>Draft amendments to the Technical Regulation of the Customs Union «On safety of Explosives and Products on their Basis» (TR CU 028/2012) in terms of the establishment of forms, schemes, and procedures for conformity assessment based on standard conformity assessment schemes (the Decision of the Council of the Eurasian Economic Commission No. 44 (April 18, 2018))</t>
  </si>
  <si>
    <t xml:space="preserve">- clarification of the provisions of the Article 2 of the TR CU 028/2012 "Definitions"; - statement of the procedure for conformity assessment in the Article 7 of the TR CU 028/2012 "Conformity assessment" based on standard conformity assessment schemes (the Decision of the Council of the Eurasian Economic Commission No. 44 (April 18, 2018));_x000D_
- statement of the Article 8 of the TR CU 028/2012 "Marking with a single product circulation mark on the Union market" </t>
  </si>
  <si>
    <t>Explosives and Products on their Basis </t>
  </si>
  <si>
    <t>36 - EXPLOSIVES; PYROTECHNIC PRODUCTS; MATCHES; PYROPHORIC ALLOYS; CERTAIN COMBUSTIBLE PREPARATIONS</t>
  </si>
  <si>
    <t>71.100.30 - Explosives. Pyrotechnics and fireworks</t>
  </si>
  <si>
    <d:r xmlns:d="http://schemas.openxmlformats.org/spreadsheetml/2006/main">
      <d:rPr>
        <d:sz val="11"/>
        <d:rFont val="Calibri"/>
      </d:rPr>
      <d:t xml:space="preserve">https://members.wto.org/crnattachments/2025/TBT/KGZ/25_03675_00_x.pdf</d:t>
    </d:r>
  </si>
  <si>
    <t>Proposed Framework Regulation Amendment: Clarifying Compliance Options for Importers </t>
  </si>
  <si>
    <t>Proposed rule - On 23 May 2025, the Department of Toxic Substances Control (DTSC) initiated rulemaking to clarify compliance options for importers under the Safer Consumer Products (SCP) Regulations. The proposed amendments detail the ways in which importers can comply with the SCP Regulations when required to do so in the event that a product manufacturer fails to comply with a Priority Product listing. The proposed regulatory amendments are necessary because the current SCP Regulations do not clearly identify compliance options for importers.The proposed regulatory amendments aim to provide clarity and support the predictable implementation of the SCP Regulations. Importers do not need to take any action as a result of this rulemaking.</t>
  </si>
  <si>
    <t>Safer consumer products; Quality (ICS code(s): 03.120); Domestic safety (ICS code(s): 13.120)</t>
  </si>
  <si>
    <t>03.120 - Quality; 13.120 - Domestic safety</t>
  </si>
  <si>
    <t>Prevention of deceptive practices and consumer protection (TBT); Quality requirements (TBT)</t>
  </si>
  <si>
    <d:r xmlns:d="http://schemas.openxmlformats.org/spreadsheetml/2006/main">
      <d:rPr>
        <d:sz val="11"/>
        <d:rFont val="Calibri"/>
      </d:rPr>
      <d:t xml:space="preserve">https://members.wto.org/crnattachments/2025/TBT/USA/25_03673_00_e.pdf
https://members.wto.org/crnattachments/2025/TBT/USA/25_03673_00_x.pdf</d:t>
    </d:r>
  </si>
  <si>
    <t>Florylpicoxamid; Pesticide Tolerances. Final rule</t>
  </si>
  <si>
    <t>This regulation establishes tolerances for residues of florylpicoxamid in or on multiple commodities.</t>
  </si>
  <si>
    <t>Multiple commodities</t>
  </si>
  <si>
    <t>Food safety; Human health; Maximum residue limits (MRLs)</t>
  </si>
  <si>
    <d:r xmlns:d="http://schemas.openxmlformats.org/spreadsheetml/2006/main">
      <d:rPr>
        <d:sz val="11"/>
        <d:rFont val="Calibri"/>
      </d:rPr>
      <d:t xml:space="preserve">https://www.govinfo.gov/content/pkg/FR-2025-05-29/html/2025-09679.htm</d:t>
    </d:r>
  </si>
  <si>
    <t>DEAS 23-4:2025, Sawn softwood timber grading — Part 4: Brandering and battens — Specification, Second edition</t>
  </si>
  <si>
    <t>This Draft East African Standard specifies requirements for one grade of timber suitable for use as brandering and battens intended for being fixed against beams and joists in roofs for the attachment of ceilings and for the boxing in of eaves, and for use as supports on roof trusses for the fixing of roofing slates, tiles, wooden shingles and thatch.</t>
  </si>
  <si>
    <t>Wood sawn or chipped lengthwise, sliced or peeled, whether or not planed, sanded or end-jointed, of a thickness of &gt; 6 mm (HS code(s): 4407); Wood, sawlogs and sawn timber (ICS code(s): 79.040)</t>
  </si>
  <si>
    <t>4407 - Wood sawn or chipped lengthwise, sliced or peeled, whether or not planed, sanded or end-jointed, of a thickness of &gt; 6 mm</t>
  </si>
  <si>
    <t>79.040 - Wood, sawlogs and sawn timber</t>
  </si>
  <si>
    <t>Consumer information, labelling (TBT); Prevention of deceptive practices and consumer protection (TBT); Protection of human health or safety (TBT); Protection of animal or plant life or health (TBT); Protection of the environment (TBT); Quality requirements (TBT); Harmonization (TBT); Reducing trade barriers and facilitating trade (TBT); Cost saving and productivity enhancement (TBT)</t>
  </si>
  <si>
    <d:r xmlns:d="http://schemas.openxmlformats.org/spreadsheetml/2006/main">
      <d:rPr>
        <d:sz val="11"/>
        <d:rFont val="Calibri"/>
      </d:rPr>
      <d:t xml:space="preserve">https://members.wto.org/crnattachments/2025/TBT/UGA/25_03646_00_e.pdf</d:t>
    </d:r>
  </si>
  <si>
    <t>DEAS 23-3:2025, Sawn softwood timber grading — Part 3: Industrial timber — Specification, Second edition</t>
  </si>
  <si>
    <t>This Draft East African Standard specifies requirements, sampling and test methods for six grades of timber intended for industrial use such as furniture, flooring, and pallets. This draft standard does not apply to timber intended for structural use.</t>
  </si>
  <si>
    <d:r xmlns:d="http://schemas.openxmlformats.org/spreadsheetml/2006/main">
      <d:rPr>
        <d:sz val="11"/>
        <d:rFont val="Calibri"/>
      </d:rPr>
      <d:t xml:space="preserve">https://members.wto.org/crnattachments/2025/TBT/UGA/25_03651_00_e.pdf</d:t>
    </d:r>
  </si>
  <si>
    <t>DEAS 23-2:2025, Sawn softwood timber grading— Part 2: Stress-graded structural timber and timber for frame wall construction — Specification, Second edition</t>
  </si>
  <si>
    <t>This Draft East Africa Standard specifies requirements for five stress grades of visually graded structural timber and five stress grades of mechanically graded structural timber (including finger-jointed structural timber).</t>
  </si>
  <si>
    <t>Wood sawn or chipped lengthwise, sliced or peeled, whether or not planed, sanded or end-jointed, of a thickness of &gt; 6 mm (HS code(s): 4407); Wood, sawlogs and sawn timber (ICS code(s): 79.040); softwood</t>
  </si>
  <si>
    <d:r xmlns:d="http://schemas.openxmlformats.org/spreadsheetml/2006/main">
      <d:rPr>
        <d:sz val="11"/>
        <d:rFont val="Calibri"/>
      </d:rPr>
      <d:t xml:space="preserve">https://members.wto.org/crnattachments/2025/TBT/UGA/25_03656_00_e.pdf</d:t>
    </d:r>
  </si>
  <si>
    <t>Resolución Exenta No 3.605 de 2025 que "Modifica la Resolución Exenta No 8.443/2022 que fija exigencias sanitarias para la importación a Chile de tripas de cerdo" (Exempt Resolution No. 3.605 of 2025 amending Exempt Resolution No. 8.443/2022 establishing sanitary requirements for the importation into Chile of swine casings)Chile hereby advises that Exempt Resolution No. 3.605 of 2025 amending Exempt Resolution No. 8.443/2022 establishing sanitary requirements for the importation into Chile of swine casings, was published in the Official Journal on 28 May 2025, entering into force from that date.https://members.wto.org/crnattachments/2025/SPS/CHL/25_03638_00_s.pdf</t>
  </si>
  <si>
    <t>Swine casings</t>
  </si>
  <si>
    <t>050400 - Guts, bladders and stomachs of animals (other than fish), whole and pieces thereof, fresh, chilled, frozen, salted, in brine, dried or smoked; 050400 - Guts, bladders and stomachs of animals (other than fish), whole and pieces thereof, fresh, chilled, frozen, salted, in brine, dried or smoked</t>
  </si>
  <si>
    <t>Adoption/publication/entry into force of reg.; Animal health; Animal diseases; Animal diseases; Animal health</t>
  </si>
  <si>
    <d:r xmlns:d="http://schemas.openxmlformats.org/spreadsheetml/2006/main">
      <d:rPr>
        <d:sz val="11"/>
        <d:rFont val="Calibri"/>
      </d:rPr>
      <d:t xml:space="preserve">https://members.wto.org/crnattachments/2025/SPS/CHL/25_03638_00_s.pdf</d:t>
    </d:r>
  </si>
  <si>
    <t>Ordinance SDA/MAPA No. 1.262, of 16 April 2025 - Amends Ordinance SDA/Mapa No. 1.237, of 28 January 2025, which establishes the phytosanitary requirements for the importation of Impatiens propagative material from any origin</t>
  </si>
  <si>
    <t xml:space="preserve">Art. 1 – Ordinance SDA/Mapa No. 1.237, of 28 January 2025, published in the Official Gazette (D.O.U.) No. 24, Section 1, page 1, of 4 February 2025, shall come into force with the following amendments:"Art. 1 ................................................................................_x000D_
Sole paragraph. The phytosanitary requirements are established for the following species: Impatiens balsaminaImpatiens flaccidaImpatiens wallerianaImpatiens hawkeri, and their interspecific hybrids."</t>
  </si>
  <si>
    <t>Importation of propagative material (Category 4) of impatiens</t>
  </si>
  <si>
    <t>Adoption/publication/entry into force of reg.; Plant health; Territory protection; Plant health; Territory protection; Adoption/publication/entry into force of reg.; Plant health; Territory protection</t>
  </si>
  <si>
    <d:r xmlns:d="http://schemas.openxmlformats.org/spreadsheetml/2006/main">
      <d:rPr>
        <d:sz val="11"/>
        <d:rFont val="Calibri"/>
      </d:rPr>
      <d:t xml:space="preserve">https://members.wto.org/crnattachments/2025/SPS/BRA/25_03565_00_x.pdf
https://www.in.gov.br/web/dou/-/portaria-sda/mapa-n-1.262-de-16-de-abril-de-2025-627009573</d:t>
    </d:r>
  </si>
  <si>
    <t>Sulfentrazone; Pesticide Tolerances. Final rule</t>
  </si>
  <si>
    <t>The US Environmental Protection Agency is finalizing tolerance actions it previously proposed on its own initiative under the Federal Food, Drug, and Cosmetic Act for residues of sulfentrazone in or on corn, pop, grain and corn, pop, stover. </t>
  </si>
  <si>
    <t xml:space="preserve">Corn, pop, grain and corn, pop, 
stover</t>
  </si>
  <si>
    <t>Human health; Food safety; Maximum residue limits (MRLs)</t>
  </si>
  <si>
    <d:r xmlns:d="http://schemas.openxmlformats.org/spreadsheetml/2006/main">
      <d:rPr>
        <d:sz val="11"/>
        <d:rFont val="Calibri"/>
      </d:rPr>
      <d:t xml:space="preserve">https://www.govinfo.gov/content/pkg/FR-2025-05-19/html/2025-08468.htm</d:t>
    </d:r>
  </si>
  <si>
    <t>United Kingdom</t>
  </si>
  <si>
    <t>Model Health Certificate GBHC562 for raw petfood</t>
  </si>
  <si>
    <t xml:space="preserve">Model Health Certificate GBHC562 for raw petfood cites the import conditions for fishery products:_x000D_
These were previously set out in Commission Implementing Regulation (EU) 2019/626 but are now published on GOV.UK. GBHC562 has therefore been amended to reflect this change._x000D_
Attestation AH/P801, covering random sampling requirements, will also be revised to correct a clerical error made when the certificate was last published. It currently states: _x000D_
the competent authority examined a random sample of the products immediately prior to dispatch and found it to comply with microbiological GB requirements for Salmonella and Enterobacteriaceae;"_x000D_
_x000D_
This will be corrected to the following: _x000D_
the pet food being certified must be analysed by a random sampling of at least five samples from each processed batch taken during or after storage at the processing plant and found to comply with microbiological GB requirements for Salmonella and Enterobacteriaceae;"_x000D_
_x000D_
This brings the text back in line with Great Britain's actual import requirement for random sampling.Publishing import conditions on GOV.UK means they can be amended administratively rather than through legislation. This allows for more agile responses to changes in risk.The requirement currently cited in Attestation AH/P801 is erroneous and was made by clerical error when the certificate was drafted. This revision clarifies the correct import requirement.The intention of this attestation is that in the case of raw petfood, the competent authority assures themselves, prior to signing the certificate, that the sampling has been carried out prior to dispatch, during or after storage at the processing plant and complies with microbiological requirements for Great Britain (GB).There is no requirement for the sampling to be carried out by the competent authority.</t>
  </si>
  <si>
    <t>Raw petfood (HS code(s): 0408; 0506; 0508; 0511, 2301, 2309)</t>
  </si>
  <si>
    <t>0408 - Birds' eggs, not in shell, and egg yolks, fresh, dried, cooked by steaming or by boiling in water, moulded, frozen or otherwise preserved, whether or not containing added sugar or other sweetening matter; 0506 - Bones and horn-cores and their powder and waste, unworked, defatted, simply prepared, treated with acid or degelatinised (excl. cut to shape); 0508 - Coral and similar materials, unworked or simply prepared but not otherwise worked; shells of molluscs, crustaceans or echinoderms and cuttle-bone, unworked or simply prepared but not cut to shape, powder and waste thereof.; 0511 - Animal products n.e.s.; dead animals of all types, unfit for human consumption; 2301 - Flours, meals and pellets, of meat or meat offal, of fish or of crustaceans, molluscs or other aquatic invertebrates, unfit for human consumption; greaves; 2309 - Preparations of a kind used in animal feeding</t>
  </si>
  <si>
    <t>Letter of the Federal Service for Veterinary and Phytosanitary Surveillance No. FS-ARe-7/6577-3 as of 29 May 2025</t>
  </si>
  <si>
    <t>This letter introduces temporary restrictions on the imports of live poultry and poultry products from Malta to the territory of the Russian Federation, as well as on the transit of live poultry through the territory of the Russian Federation due to the outbreak of Newcastle disease in Malta.</t>
  </si>
  <si>
    <t>Live poultry, egg products, meat and edible offal of poultry, poultry meat products, incubation egg of poultry, incubation egg (except poultry egg), live bird (except poultry), feed and feed additives for birds, equipment for the maintenance, slaughter and cutting of birds (HS code(s): 0105; 0207; 0208; 0209; 0210; 0407; 0408; 0410; 0504; 0505; 0511; 1506; 1510; 1516; 1518; 1601; 1602; 1603; 1902; 1904; 2102; 2104; 2106; 2309; 2936; 3504; 3507; 3808; 3824; 3923; 3926; 4206; 4415; 4416; 4421; 7020; 7309; 7310; 7326; 7616; 8436; 8606; 8609; 8716)</t>
  </si>
  <si>
    <t>0105 - Live poultry, "fowls of the species Gallus domesticus, ducks, geese, turkeys and guinea fowls"; 2936 - Provitamins and vitamins, natural or reproduced by synthesis, incl. natural concentrates, derivatives thereof used primarily as vitamins, and intermixtures of the foregoing, whether or not in any solvent; 3504 - Peptones and their derivatives; other protein substances and their derivatives, not elsewhere specified or included; hide powder, whether or not chromed.; 3507 - Enzymes; prepared enzymes, n.e.s.; 3808 - Insecticides, rodenticides, fungicides, herbicides, anti-sprouting products and plant-growth regulators, disinfectants and similar products, put up for retail sale or as preparations or articles, e.g. sulphur-treated bands, wicks and candles, and fly-papers; 3824 - Prepared binders for foundry moulds or cores; chemical products and preparations for the chemical or allied industries, incl. mixtures of natural products, n.e.s.; 3923 - Articles for the conveyance or packaging of goods, of plastics; stoppers, lids, caps and other closures, of plastics; 3926 - Articles of plastics and articles of other materials of heading 3901 to 3914, n.e.s.; 4206 - Articles of gut (other than silk-worm gut), of goldbeater's skin, of bladders or of tendons.; 2309 - Preparations of a kind used in animal feeding; 4415 - Packing cases, boxes, crates, drums and similar packings, of wood; cable-drums of wood; pallets, box pallets and other load boards, of wood; pallet collars of wood (excl. containers specially designed and equipped for one or more modes of transport); 4421 - Other articles of wood, n.e.s.; 7020 - Other articles of glass.; 7309 - Reservoirs, tanks, vats and similar containers for any material (other than compressed or liquefied gas), of iron or steel, of a capacity exceeding 300 l, whether or not lined or heat-insulated, but not fitted with mechanical or thermal equipment.; 7310 - Tanks, casks, drums, cans, boxes and similar containers, of iron or steel, for any material "other than compressed or liquefied gas", of a capacity of &lt;= 300 l, not fitted with mechanical or thermal equipment, whether or not lined or heat-insulated, n.e.s.; 7326 - Articles of iron or steel, n.e.s. (excl. cast articles); 7616 - Articles of aluminium, n.e.s.; 8436 - Agricultural, horticultural, forestry, poultry-keeping or bee-keeping machinery, incl. germination plant fitted with mechanical or thermal equipment; poultry incubators and brooders; parts thereof; 8606 - Railway or tramway goods vans and wagons (excl. self-propelled and luggage vans and post office coaches); 4416 - Casks, barrels, vats, tubs and other coopers' products and parts thereof, of wood, including staves.; 2106 - Food preparations, n.e.s.; 2104 - Soups and broths and preparations therefor; food preparations consisting of finely homogenised mixtures of two or more basic ingredients such as meat, fish, vegetables or fruit, put up for retail sale as infant food or for dietetic purposes, in containers of &lt;= 250 g; 2102 - Yeasts, active or inactive; other dead single-cell micro-organisms, prepared baking powders (excl. single-cell micro-organisms packaged as medicaments); 0207 - Meat and edible offal of fowls of the species Gallus domesticus, ducks, geese, turkeys and guinea fowls, fresh, chilled or frozen; 0208 - Meat and edible offal of rabbits, hares, pigeons and other animals, fresh, chilled or frozen (excl. of bovine animals, swine, sheep, goats, horses, asses, mules, hinnies, poultry "fowls of the species Gallus domesticus", ducks, geese, turkeys and guinea fowls); 0209 - Pig fat, free of lean meat, and poultry fat, not rendered or otherwise extracted, fresh, chilled, frozen, salted, in brine, dried or smoked; 0210 - Meat and edible offal, salted, in brine, dried or smoked; edible flours and meals of meat or meat offal; 0407 - Birds' eggs, in shell, fresh, preserved or cooked; 0408 - Birds' eggs, not in shell, and egg yolks, fresh, dried, cooked by steaming or by boiling in water, moulded, frozen or otherwise preserved, whether or not containing added sugar or other sweetening matter; 0410 - Insects, turtles' eggs, birds' nests and other edible products of animal origin, n.e.s.; 0504 - Guts, bladders and stomachs of animals (other than fish), whole and pieces thereof, fresh, chilled, frozen, salted, in brine, dried or smoked.; 0505 - Skins and other parts of birds, with their feathers or down, feathers and parts of feathers, whether or not with trimmed edges, and down, not further worked than cleaned, disinfected or treated for preservation; powder and waste of feathers or parts of feathers; 0511 - Animal products n.e.s.; dead animals of all types, unfit for human consumption; 1506 - Other animal fats and oils and their fractions, whether or not refined, but not chemically modified.; 1510 - Other oils and their fractions, obtained solely from olives, whether or not refined, but not chemically modified, incl. blends of these oils or fractions with oils or fractions of heading 1509; 1516 - Animal, vegetable or microbial fats and oils and their fractions, partly or wholly hydrogenated, inter-esterified, re-esterified or elaidinised, whether or not refined, but not further prepared; 1518 - Animal, vegetable or microbial fats and oils and their fractions, boiled, oxidised, dehydrated, sulphurised, blown, polymerised by heat in vacuum or in inert gas or otherwise chemically modified, excluding those of heading 15.16; inedible mixtures or preparations of animal, vegetable or microbial fats or oils or of fractions of different fats or oils of this Chapter, not elsewhere specified or included.; 1601 - Sausages and similar products, of meat, meat offal, blood or insects; food preparations based on these products.; 1602 - Prepared or preserved meat, meat offal, blood or insects (excl. sausages and similar products, and meat extracts and juices); 1603 - Extracts and juices of meat, fish or crustaceans, molluscs or other aquatic invertebrates.; 1902 - Pasta, whether or not cooked or stuffed with meat or other substances or otherwise prepared, such as spaghetti, macaroni, noodles, lasagne, gnocchi, ravioli, cannelloni; couscous, whether or not prepared; 1904 - Prepared foods obtained by the swelling or roasting of cereals or cereal products, e.g. corn flakes; cereals (other than maize "corn") in grain form or in the form of flakes or other worked grains (except flour, groats and meal), pre-cooked or otherwise prepared, n.e.s.; 8609 - Containers (including containers for the transport of fluids) specially designed and equipped for carriage by one or more modes of transport.; 8716 - Trailers and semi-trailers; other vehicles, not mechanically propelled (excl. railway and tramway vehicles); parts thereof, n.e.s.</t>
  </si>
  <si>
    <t>Animal health; Animal diseases; Pest- or Disease- free Regions / Regionalization; Newcastle Disease</t>
  </si>
  <si>
    <t>Malta</t>
  </si>
  <si>
    <d:r xmlns:d="http://schemas.openxmlformats.org/spreadsheetml/2006/main">
      <d:rPr>
        <d:sz val="11"/>
        <d:rFont val="Calibri"/>
      </d:rPr>
      <d:t xml:space="preserve">https://members.wto.org/crnattachments/2025/SPS/RUS/25_03641_00_x.pdf
https://fsvps.gov.ru/files/ukazanie-rosselhoznadzora-ot-29-maja-2025-goda-fs-arje-7-6577-3/</d:t>
    </d:r>
  </si>
  <si>
    <t>DEAS 23-1:2025, Sawn softwood timber grading — Part 1: General requirements, Second edition</t>
  </si>
  <si>
    <t>This Draft East African Standard specifies requirements, sampling and test methods for visually, mechanically and proof-graded sawn softwood timber, for use as structural timber, brandering and batten, for frame wall construction and for structural purposes derived from the trees of genus PinusCupressusPodocarpusAraucaria and any other commercial softwood species available</t>
  </si>
  <si>
    <t>Wood sawn or chipped lengthwise, sliced or peeled, whether or not planed, sanded or end-jointed, of a thickness of &gt; 6 mm (HS code(s): 4407); Wood, sawlogs and sawn timber (ICS code(s): 79.040); softwood timber</t>
  </si>
  <si>
    <d:r xmlns:d="http://schemas.openxmlformats.org/spreadsheetml/2006/main">
      <d:rPr>
        <d:sz val="11"/>
        <d:rFont val="Calibri"/>
      </d:rPr>
      <d:t xml:space="preserve">https://members.wto.org/crnattachments/2025/TBT/UGA/25_03661_00_e.pdf</d:t>
    </d:r>
  </si>
  <si>
    <t>Kuwait, the State of</t>
  </si>
  <si>
    <t>“Rotating electrical machines - Efficiency classes of AC operated motors”</t>
  </si>
  <si>
    <t xml:space="preserve">KWS 1897 specifies efficiency classes for single-speed electric motors that are rated according to IEC 60034-1 and rated for operation on a sinusoidal voltage supply. The scope of the standard, as well as its exceptions, is defined in the following Table 1.Table 1: General Motors covered in KWS 1897 standardsNumber of poles2, 4, 6, 8Power range0.12 – 375 kWNumber of phases3 Phase onlyEfficiency LevelIE1 - Standard Efficiency _x000D_
IE2 - High Efficiency _x000D_
IE3 - Premium Efficiency _x000D_
IE4 - Super Premium EfficiencyVoltageDegree of protectionAllOperating modeS1 (permanent operation with constant load); motors, that are designed for different operating modes but can still be operated permanently with rated output.Degree of temperature-20°C - +60°CAltitudeUp to 4000 m above sea levelGeared motorsIncludedSmoke Extraction Motors with a temperature class up to 400°CIncluded</t>
  </si>
  <si>
    <t>All products fall under scope of "Rotating electrical machines - Efficiency classes of AC operated motors" (ICS 29.160) Rotating Machinery </t>
  </si>
  <si>
    <t>29.160 - Rotating machinery; 29.160 - Rotating machinery</t>
  </si>
  <si>
    <d:r xmlns:d="http://schemas.openxmlformats.org/spreadsheetml/2006/main">
      <d:rPr>
        <d:sz val="11"/>
        <d:rFont val="Calibri"/>
      </d:rPr>
      <d:t xml:space="preserve">https://members.wto.org/crnattachments/2025/TBT/KWT/modification/25_03645_00_e.pdf</d:t>
    </d:r>
  </si>
  <si>
    <t>Letter of the Federal Service for Veterinary and Phytosanitary Surveillance No. FS-KS-7/6580-3 of 30 May 2025</t>
  </si>
  <si>
    <t>This letter introduces temporary restrictions on imports of live poultry, poultry products, eggs, equipment for poultry, feed and feed additives for birds from Liberia to the Russian Federation, as well as on the transit of live birds through the territory of the Russian Federation due to the outbreak of highly pathogenic avian influenza in Liberia.</t>
  </si>
  <si>
    <t>Live poultry, egg products, meat and edible offal of poultry, poultry meat products, incubation egg of poultry, incubation egg (except poultry egg), live bird (except poultry), feed and feed additives for birds, equipment for the maintenance, slaughter and cutting of birds (HS code(s): 0105; 0207; 0208; 0209; 0210; 0408; 0410; 0504; 0505; 0511; 1506; 1510; 1516; 1518; 1601; 1602; 1603; 190220; 190420; 2102; 2104; 2106; 2309; 2936; 3504; 3808; 3824; 3923; 3926; 4206; 4415; 4416; 4421; 7020; 7309; 7310; 7326; 7616; 843610; 84362; 843680; 860691; 8609; 8716; 950810; 9705)</t>
  </si>
  <si>
    <t>0105 - Live poultry, "fowls of the species Gallus domesticus, ducks, geese, turkeys and guinea fowls"; 3808 - Insecticides, rodenticides, fungicides, herbicides, anti-sprouting products and plant-growth regulators, disinfectants and similar products, put up for retail sale or as preparations or articles, e.g. sulphur-treated bands, wicks and candles, and fly-papers; 3824 - Prepared binders for foundry moulds or cores; chemical products and preparations for the chemical or allied industries, incl. mixtures of natural products, n.e.s.; 3923 - Articles for the conveyance or packaging of goods, of plastics; stoppers, lids, caps and other closures, of plastics; 3926 - Articles of plastics and articles of other materials of heading 3901 to 3914, n.e.s.; 4206 - Articles of gut (other than silk-worm gut), of goldbeater's skin, of bladders or of tendons.; 4415 - Packing cases, boxes, crates, drums and similar packings, of wood; cable-drums of wood; pallets, box pallets and other load boards, of wood; pallet collars of wood (excl. containers specially designed and equipped for one or more modes of transport); 4416 - Casks, barrels, vats, tubs and other coopers' products and parts thereof, of wood, including staves.; 4421 - Other articles of wood, n.e.s.; 7020 - Other articles of glass.; 7309 - Reservoirs, tanks, vats and similar containers for any material (other than compressed or liquefied gas), of iron or steel, of a capacity exceeding 300 l, whether or not lined or heat-insulated, but not fitted with mechanical or thermal equipment.; 7310 - Tanks, casks, drums, cans, boxes and similar containers, of iron or steel, for any material "other than compressed or liquefied gas", of a capacity of &lt;= 300 l, not fitted with mechanical or thermal equipment, whether or not lined or heat-insulated, n.e.s.; 7326 - Articles of iron or steel, n.e.s. (excl. cast articles); 7616 - Articles of aluminium, n.e.s.; 843610 - Machinery for preparing animal feedingstuffs in agricultural holdings and similar undertakings (excl. machinery for the feedingstuff industry, forage harvesters and autoclaves for cooking fodder); 84362 - - Poultry-keeping machinery; poultry incubators and brooders:; 843680 - Agricultural, horticultural, forestry or bee-keeping machinery, n.e.s.; 860691 - Railway or tramway goods vans and wagons, covered and closed (excl. self-discharging goods vans and wagons and tank wagons and the like); 8609 - Containers (including containers for the transport of fluids) specially designed and equipped for carriage by one or more modes of transport.; 8716 - Trailers and semi-trailers; other vehicles, not mechanically propelled (excl. railway and tramway vehicles); parts thereof, n.e.s.; 3504 - Peptones and their derivatives; other protein substances and their derivatives, not elsewhere specified or included; hide powder, whether or not chromed.; 2936 - Provitamins and vitamins, natural or reproduced by synthesis, incl. natural concentrates, derivatives thereof used primarily as vitamins, and intermixtures of the foregoing, whether or not in any solvent; 2309 - Preparations of a kind used in animal feeding; 2106 - Food preparations, n.e.s.; 0207 - Meat and edible offal of fowls of the species Gallus domesticus, ducks, geese, turkeys and guinea fowls, fresh, chilled or frozen; 0208 - Meat and edible offal of rabbits, hares, pigeons and other animals, fresh, chilled or frozen (excl. of bovine animals, swine, sheep, goats, horses, asses, mules, hinnies, poultry "fowls of the species Gallus domesticus", ducks, geese, turkeys and guinea fowls); 0209 - Pig fat, free of lean meat, and poultry fat, not rendered or otherwise extracted, fresh, chilled, frozen, salted, in brine, dried or smoked; 0210 - Meat and edible offal, salted, in brine, dried or smoked; edible flours and meals of meat or meat offal; 0408 - Birds' eggs, not in shell, and egg yolks, fresh, dried, cooked by steaming or by boiling in water, moulded, frozen or otherwise preserved, whether or not containing added sugar or other sweetening matter; 0410 - Insects, turtles' eggs, birds' nests and other edible products of animal origin, n.e.s.; 0504 - Guts, bladders and stomachs of animals (other than fish), whole and pieces thereof, fresh, chilled, frozen, salted, in brine, dried or smoked.; 0505 - Skins and other parts of birds, with their feathers or down, feathers and parts of feathers, whether or not with trimmed edges, and down, not further worked than cleaned, disinfected or treated for preservation; powder and waste of feathers or parts of feathers; 0511 - Animal products n.e.s.; dead animals of all types, unfit for human consumption; 950810 - Travelling circuses and travelling menageries; 1506 - Other animal fats and oils and their fractions, whether or not refined, but not chemically modified.; 1516 - Animal, vegetable or microbial fats and oils and their fractions, partly or wholly hydrogenated, inter-esterified, re-esterified or elaidinised, whether or not refined, but not further prepared; 1518 - Animal, vegetable or microbial fats and oils and their fractions, boiled, oxidised, dehydrated, sulphurised, blown, polymerised by heat in vacuum or in inert gas or otherwise chemically modified, excluding those of heading 15.16; inedible mixtures or preparations of animal, vegetable or microbial fats or oils or of fractions of different fats or oils of this Chapter, not elsewhere specified or included.; 1601 - Sausages and similar products, of meat, meat offal, blood or insects; food preparations based on these products.; 1602 - Prepared or preserved meat, meat offal, blood or insects (excl. sausages and similar products, and meat extracts and juices); 1603 - Extracts and juices of meat, fish or crustaceans, molluscs or other aquatic invertebrates.; 190220 - Pasta, stuffed with meat or other substances, whether or not cooked or otherwise prepared; 190420 - Prepared foods obtained from unroasted cereal flakes or from mixtures of unroasted cereal flakes and roasted cereal flakes or swelled cereals; 2102 - Yeasts, active or inactive; other dead single-cell micro-organisms, prepared baking powders (excl. single-cell micro-organisms packaged as medicaments); 2104 - Soups and broths and preparations therefor; food preparations consisting of finely homogenised mixtures of two or more basic ingredients such as meat, fish, vegetables or fruit, put up for retail sale as infant food or for dietetic purposes, in containers of &lt;= 250 g; 1510 - Other oils and their fractions, obtained solely from olives, whether or not refined, but not chemically modified, incl. blends of these oils or fractions with oils or fractions of heading 1509; 9705 - Collections and collector's pieces of zoological, botanical, mineralogical, anatomical, historical, archaeological, palaeontological, ethnographic or numismatic interest</t>
  </si>
  <si>
    <t>Avian Influenza; Animal health; Food safety; Zoonoses; Animal diseases</t>
  </si>
  <si>
    <t>Liberia</t>
  </si>
  <si>
    <d:r xmlns:d="http://schemas.openxmlformats.org/spreadsheetml/2006/main">
      <d:rPr>
        <d:sz val="11"/>
        <d:rFont val="Calibri"/>
      </d:rPr>
      <d:t xml:space="preserve">https://members.wto.org/crnattachments/2025/SPS/RUS/25_03669_00_x.pdf
https://fsvps.gov.ru/files/ukazanie-rosselhoznadzora-ot-30-maja-2025-goda-fs-arje-7-6580-3/</d:t>
    </d:r>
  </si>
  <si>
    <t>Proyecto de Resolución para regular la importación de varetas con yemas de Mandarina (Citrus reticulata), Mandarina Clementina (Citrus clementina), Mandarina Cleopatra (Citrus reshni (syn: Citrus x aurantium)), Mandarina Nobilis (Citrus nobilis), Mandarina Unshiu (Citrus reticulata var unshiu Syn: Citrus unshiu), Cítrico Volkameriana (Citrus volkameriana), Lima Palestina (Citrus limettioides), Limón (Citrus limon), Limón persa (Citrus x latifolia), Naranja (Citrus sinensis), Naranjo trifoliado (Citrus trifoliata), Cítrico híbrido (Citrus maxima x (Citrus sinensis x Citrus reticulata)), Citrumelo swingle (Citrus paradisi x Citrus trifoliata), Citrange carrizo (Citrus sinensis x Citrus trifoliata), Tangelo (Citrus reticulata x Citrus paradisi), Pomelo (Citrus paradisi) para propagación originarias de Isla de Córcega, Francia (Draft Resolution to regulate the importation of cuttings with buds of mandarin (Citrus reticulata), clementine (Citrus clementina), Cleopatra mandarin (Citrus reshni (syn. Citrus × aurantium)), Nobilis mandarin (Citrus nobilis), Unshiu mandarin (Citrus reticulata var. unshiu. syn. Citrus unshiu), Volkamer lemon (Citrus volkameriana), Palestine sweet lime (Citrus limettioides), lemon (Citrus limon), Persian lime (Citrus × latifolia), orange (Citrus sinensis), trifoliate orange (Citrus trifoliata), citrus hybrid (Citrus maxima × (Citrus sinensis × Citrus reticulata)), Swingle citrumelo (Citrus paradisi × Citrus trifoliata), Carrizo citrange (Citrus sinensis × Citrus trifoliata), tangelo (Citrus reticulata × Citrus paradisi) and grapefruit (Citrus paradisi) for propagation from the island of Corsica, France)</t>
  </si>
  <si>
    <t>The notified draft Resolution establishes the phytosanitary measures governing the importation of cuttings with buds for propagation, of mandarin G/SPS/N/CRI/320- 2 - (Citrus reticulata), clementine (Citrus clementina), Cleopatra mandarin (Citrus reshni (syn. Citrus × aurantium)), Nobilis mandarin (Citrus nobilis), Unshiu mandarin (Citrus reticulata var. unshiu. syn. Citrus unshiu), Volkamer lemon (Citrus volkameriana), Palestine sweet lime (Citrus limettioides), lemon (Citrus limon), Persian lime (Citrus × latifolia), orange (Citrus sinensis), trifoliate orange (Citrus trifoliata), citrus hybrid (Citrus maxima × (Citrus sinensis × Citrus reticulata)), Swingle citrumelo (Citrus paradisi × Citrus trifoliata), Carrizo citrange (Citrus sinensis × Citrus trifoliata), tangelo (Citrus reticulata × Citrus paradisi) and grapefruit (Citrus paradisi) from the island of Corsica, France.</t>
  </si>
  <si>
    <t>Cuttings with buds for propagation, of mandarin (Citrus reticulata), clementine (Citrus clementina), Cleopatra mandarin (Citrus reshni (syn. Citrus × aurantium)), Nobilis mandarin (Citrus nobilis), Unshiu mandarin (Citrus reticulata var. unshiu. syn. Citrus unshiu), Volkamer lemon (Citrus volkameriana), Palestine sweet lime (Citrus limettioides), lemon (Citrus limon), Persian lime (Citrus × latifolia), orange (Citrus sinensis), trifoliate orange (Citrus trifoliata), citrus hybrid (Citrus maxima × (Citrus sinensis × Citrus reticulata)), Swingle citrumelo (Citrus paradisi × Citrus trifoliata), Carrizo citrange (Citrus sinensis × Citrus trifoliata), tangelo (Citrus reticulata × Citrus paradisi) and grapefruit (Citrus paradisi)</t>
  </si>
  <si>
    <t>France, island of Corsica</t>
  </si>
  <si>
    <d:r xmlns:d="http://schemas.openxmlformats.org/spreadsheetml/2006/main">
      <d:rPr>
        <d:sz val="11"/>
        <d:rFont val="Calibri"/>
      </d:rPr>
      <d:t xml:space="preserve">https://members.wto.org/crnattachments/2025/SPS/CRI/25_03611_00_s.pdf</d:t>
    </d:r>
  </si>
  <si>
    <t>Eurasian Economic Commission Council Draft Decision on amendments to the Eurasian Economic Commission Council Decision No. 1 of January 21, 2022; (1+8 page(s), in Russian)</t>
  </si>
  <si>
    <t>The draft provides for:­           extending the transition period until December 31, 2030, to allow for the continued circulation within the Union of veterinary medicinal products registered in the member states of the Union according to national procedures;­           maintaining the possibility for veterinary medicinal products registered in accordance with the legislation of the Member States of the Union before the entry into force of the Rules for the Regulation of Circulation of Veterinary Medicinal Products in the Customs Territory of the Eurasian Economic Union, as approved by the Decision of the Council of the Eurasian Economic Commission No. 1 of January 21, 2022 (hereinafter referred to as the Union Rules), to continue circulation within the Customs Territory of the Union until the end of the transition period, i.e., until December 31, 2030, in the event of amendments to the registration dossier of these veterinary medicinal products;­           adjustments of certain provisions of the Union Rules of a clarifying and technical nature.</t>
  </si>
  <si>
    <t>Veterinary medicinal products</t>
  </si>
  <si>
    <t>11.220 - Veterinary medicine</t>
  </si>
  <si>
    <t>Protection of animal or plant life or health (TBT)</t>
  </si>
  <si>
    <d:r xmlns:d="http://schemas.openxmlformats.org/spreadsheetml/2006/main">
      <d:rPr>
        <d:sz val="11"/>
        <d:rFont val="Calibri"/>
      </d:rPr>
      <d:t xml:space="preserve">https://members.wto.org/crnattachments/2025/TBT/KGZ/25_03674_00_x.pdf
https://members.wto.org/crnattachments/2025/TBT/KGZ/25_03674_01_x.pdf</d:t>
    </d:r>
  </si>
  <si>
    <t>Food Additives Permitted in Feed and Drinking Water of Animals; Selenium; Final Amendment; Order</t>
  </si>
  <si>
    <t>The Food and Drug Administration (FDA, we, or the Agency) is amending the regulations for food additives permitted in feed and drinking water of animals to provide for the safe use of zinc L-selenomethionine as a source of selenium in complete feed for broiler chickens. This action is in response to a food additive petition filed by Zinpro Corp. This order is effective 19 May 2025. See section V, Objections and Hearing Requests, for further information on the filing of objections.</t>
  </si>
  <si>
    <t>Meat and edible offal of fowls of the species Gallus domesticus, ducks, geese, turkeys and guinea fowls, fresh, chilled or frozen (HS code(s): 0207); Food technology (ICS code(s): 67)</t>
  </si>
  <si>
    <t>0207 - Meat and edible offal of fowls of the species Gallus domesticus, ducks, geese, turkeys and guinea fowls, fresh, chilled or frozen</t>
  </si>
  <si>
    <t>67 - Food technology</t>
  </si>
  <si>
    <d:r xmlns:d="http://schemas.openxmlformats.org/spreadsheetml/2006/main">
      <d:rPr>
        <d:sz val="11"/>
        <d:rFont val="Calibri"/>
      </d:rPr>
      <d:t xml:space="preserve">https://members.wto.org/crnattachments/2025/SPS/USA/25_03639_00_e.pdf
https://www.federalregister.gov/d/2025-08864</d:t>
    </d:r>
  </si>
  <si>
    <t>Sweden</t>
  </si>
  <si>
    <t>The Swedish National Board of Housing, Building and Planning’s regulations on requirements for the use of motorised devices</t>
  </si>
  <si>
    <t>The Swedish National Board of Housing, Building and Planning proposes new regulations regarding requirements for the use of motorised devices. The draft regulations include requirements for design, installation and use, as well as requirements for inspection and continuous supervision, care and maintenance. Furthermore, the proposal contains provisions that specify the improvement requirements in the Planning and Building Act (PBL) and the Planning and Building Ordinance (PBF) for existing lifts with lift cars and cableway installations.</t>
  </si>
  <si>
    <t> Lifts, escalators, moving walkways, cableway installations, roof-mounted passenger transport devices, motorised gates and similar devices, motorised waste disposal devices.</t>
  </si>
  <si>
    <t>53.020 - Lifting equipment; 91.140.90 - Lifts. Escalators</t>
  </si>
  <si>
    <t>Protection of human health or safety (TBT); Other (TBT)</t>
  </si>
  <si>
    <d:r xmlns:d="http://schemas.openxmlformats.org/spreadsheetml/2006/main">
      <d:rPr>
        <d:sz val="11"/>
        <d:rFont val="Calibri"/>
      </d:rPr>
      <d:t xml:space="preserve">https://members.wto.org/crnattachments/2025/TBT/SWE/25_03667_00_x.pdf
https://members.wto.org/crnattachments/2025/TBT/SWE/25_03667_01_x.pdf</d:t>
    </d:r>
  </si>
  <si>
    <t>Minister of Industry and Transport Decree No. 160/2025 for the commitment of Production according to Egyptian standards.</t>
  </si>
  <si>
    <t>This addendum concerns the notification of the Minister of Industry and Transport Decree No. 160/2025 (2 pages, in Arabic) mandating that the Producers and importers abided by the mandatory Egyptian standards. In case of absence of mandatory Egyptian Standards, the following standards will be accepted:Egyptian standards (ES).International standards (ISO/IEC).European standards issued by EN , in case of non-availability it is replaced by British Standards (BS) or German Standards (DIN) or French Standards (NF).American standards (ANSI)Japanese Standards ( JIS)Standards issued by International Standards Codex (CODEX).Standards issued by ASTM international.Standards issued by the Japan Automobile Organization (JASO).Standards issued by the International Society of Automotive Engineers (SAE).Standards issued by the American Petroleum Institute (API).Unified Arab Standards issued by the Arab Industrial Development and Mining Organization.Technical regulations issued by the United Nations for vehicles and their components.Standards issued by the American Society of Mechanical Engineers (ASME).Standards issued by the International Organization for Legal Metrology (OIML).US Federal Motor Vehicle Safety Standards (FMVSS).The whole product or commodity shall be subject to one standard without subjecting its items to more than one standard.It should be noted that the Minister of Industry and Transport Decree No. 160/2025 (2 pages, in Arabic) cancels and supersedes Ministerial Decree No. 102/2022 formerly notified in G/TBT/N/EGY/321 dated 9 May 2022.Producers and importers are kept informed of any amendments in the Egyptian standard through the publication of administrative orders in the official gazette.Proposed date of adoption: 24 May 2025.Proposed date of entry into force: The day following the date of publication in the official gazette.Agency or authority designated to handle comments and text available from: National Enquiry Point Egyptian Organization for Standardization and Quality16 Tadreeb El-Modarrebeen St., Ameriya, Cairo – EgyptTel: + (202) 22845528Fax: + (202) 22845504E-mail: eos@eos.net.eg/eos.tbt@eos.org.egWebsite: http://www.eos.org.eg</t>
  </si>
  <si>
    <t>None</t>
  </si>
  <si>
    <t>Mongolia</t>
  </si>
  <si>
    <t>Draft of the Law on 'Standardization, technical regulation and accreditation of conformity assessment” (Updates Law on 'Standardization, technical regulation and accreditation of conformity assessment” 2017)</t>
  </si>
  <si>
    <t>This draft law on “'Standardization, technical regulation and accreditation of conformity assessment” isto establish legal framework for standardization, technical regulation and accreditation of conformity assessment, to ensure quality and safety of products, productions and services.</t>
  </si>
  <si>
    <t>All products</t>
  </si>
  <si>
    <t>Protection of human health or safety (TBT); Protection of animal or plant life or health (TBT)</t>
  </si>
  <si>
    <d:r xmlns:d="http://schemas.openxmlformats.org/spreadsheetml/2006/main">
      <d:rPr>
        <d:sz val="11"/>
        <d:rFont val="Calibri"/>
      </d:rPr>
      <d:t xml:space="preserve">https://members.wto.org/crnattachments/2025/TBT/MNG/25_03616_00_x.pdf</d:t>
    </d:r>
  </si>
  <si>
    <t>Canada</t>
  </si>
  <si>
    <t>ConsultationonBPR-10, Issue 3, (70 pages, available in English and French)</t>
  </si>
  <si>
    <t>Notice is hereby given by the Ministry of Innovation, Science and Economic Development Canada has amended the following standard:BPR-10, issue 3, Broadcasting Procedures and Rules Part 10: Application Procedures and Rules for Digital Television (DTV) Broadcasting Undertakings, outlines the application procedures for broadcasting undertakings seeking to acquire a broadcasting certificate to operate a digital television station. The document also specifies technical and operational requirements.</t>
  </si>
  <si>
    <t>Telecommunications (ICS 33.170)</t>
  </si>
  <si>
    <t>33.170 - Television and radio broadcasting</t>
  </si>
  <si>
    <t>Colombia</t>
  </si>
  <si>
    <t>Proyecto de decreto del Ministerio de Salud y Protección Social "Por el cual se establecen los requisitos técnicos para la fortificación obligatoria del arroz, harina de maíz, harina de trigo y alimentos envasados o empacados destinados para consumo humano que los contengan en su formulación como ingrediente principal, que se producen, importan y comercializan dentro del territorio nacional y se deroga el Decreto 1944 de 1996" (Draft Decree of the Ministry of Health and Social Welfare establishing technical requirements for the mandatory fortification of rice, maize (corn) flour, wheat flour, and packaged or wrapped food products for human consumption that contain them as a main ingredient, whether produced, imported or marketed within the national territory, and repealing Decree No. 1944 of 1996)</t>
  </si>
  <si>
    <t>The Republic of Colombia hereby advises that the Ministry of Health and Social Welfare has a new issued a new version of the previously notified draft text. This new version is the draft Decree establishing technical requirements for the mandatory fortification of rice, maize (corn) flour, wheat flour, and packaged or wrapped food products for human consumption that contain them as a main ingredient, whether produced, imported or marketed within the national territory, and 1 This information can be provided by including a website address, a PDF attachment, or other information on where the text of the final measure/change to the measure/interpretative guidance can be obtained.G/TBT/N/COL/255/Add.2- 2 - repealing Decree No. 1944 of 1996, which establishes the technical requirements for mandatory fortification to be met by natural and/or legal persons engaged in the production, import and marketing of rice, maize (corn) flour, wheat flour, and packaged or wrapped food products for human consumption that contain them as a main ingredient, with a view to protecting human life and health.__________</t>
  </si>
  <si>
    <t>Domestic and imported pounded rice, maize (corn) flour and wheat flour. Domestic or imported processed foods that include maize (corn) flour, wheat flour or mixtures thereof among their ingredients.</t>
  </si>
  <si>
    <t>67.060 - Cereals, pulses and derived products; 67.060 - Cereals, pulses and derived products</t>
  </si>
  <si>
    <t>Food standards; Food standards</t>
  </si>
  <si>
    <d:r xmlns:d="http://schemas.openxmlformats.org/spreadsheetml/2006/main">
      <d:rPr>
        <d:sz val="11"/>
        <d:rFont val="Calibri"/>
      </d:rPr>
      <d:t xml:space="preserve">https://members.wto.org/crnattachments/2025/TBT/COL/modification/25_03640_00_s.pdf</d:t>
    </d:r>
  </si>
  <si>
    <t>Bearing Components and Accessories (Quality Control) Order, 2025</t>
  </si>
  <si>
    <t>Bearing Components and Accessories (Quality Control) Order, 2025Bearing components: A typical rolling bearing consists of the following components: -An inner ring, An outer ring, Balls or rollers, as rolling elements, a cage. </t>
  </si>
  <si>
    <t>Bearing Components and Accessories</t>
  </si>
  <si>
    <t>21.100 - Bearings</t>
  </si>
  <si>
    <d:r xmlns:d="http://schemas.openxmlformats.org/spreadsheetml/2006/main">
      <d:rPr>
        <d:sz val="11"/>
        <d:rFont val="Calibri"/>
      </d:rPr>
      <d:t xml:space="preserve">https://members.wto.org/crnattachments/2025/TBT/IND/25_03637_00_e.pdf</d:t>
    </d:r>
  </si>
  <si>
    <t>The Swedish National Board of Housing, Building and Planning's regulations on control and accreditation of inspection bodies for motorised devices</t>
  </si>
  <si>
    <t>The Swedish National Board of Housing, Building and Planning (Boverket) proposes new regulations on the execution of inspections and the accreditation of inspection bodies for motorised devices. The proposal contains qualification requirements for the accreditation of inspection bodies, as well as regulations on what the initial inspection, periodic inspections, and reinspections should encompass. The proposal also specifies the types of deficiencies that pose an immediate risk to safety and health, which result in a prohibition on the use of the motorised device in accordance with Chapter 5, Section 14 of the Planning and Building Act (PBF). Furthermore, the proposal includes requirements for the inspection report that the inspection body must issue, as well as reporting and information that the inspection body must provide to Boverket.</t>
  </si>
  <si>
    <t xml:space="preserve">The proposed regulations include provisions for motorised devices as referred to in Chapter 1, Section 5 of the Planning and Building Ordinance (2011:338) and contain specific provisions for_x000D_
- lifts_x000D_
- escalators and travelators_x000D_
- cableway installations_x000D_
- roof-mounted passenger transport devices_x000D_
- motorised gates and similar devices_x000D_
- motorised waste handling devices</t>
  </si>
  <si>
    <d:r xmlns:d="http://schemas.openxmlformats.org/spreadsheetml/2006/main">
      <d:rPr>
        <d:sz val="11"/>
        <d:rFont val="Calibri"/>
      </d:rPr>
      <d:t xml:space="preserve">https://members.wto.org/crnattachments/2025/TBT/SWE/25_03668_00_x.pdf
https://members.wto.org/crnattachments/2025/TBT/SWE/25_03668_01_x.pdf</d:t>
    </d:r>
  </si>
  <si>
    <t>Preliminary draft Emission Standard for generating sets</t>
  </si>
  <si>
    <t>-__________1 This information can be provided by including a website address, a PDF attachment, or other information on where the text of the final measure/change to the measure/interpretative guidance can be obtained.</t>
  </si>
  <si>
    <t>Generating sets</t>
  </si>
  <si>
    <t>850213 - Generating sets with compression-ignition internal combustion piston engine "diesel or semi-diesel engine" of an output &gt; 375 kVA; 850212 - Generating sets with compression-ignition internal combustion piston engine "diesel or semi-diesel engine" of an output &gt; 75 kVA but &lt;= 375 kVA; 850211 - Generating sets with compression-ignition internal combustion piston engine "diesel or semi-diesel engine" of an output &lt;= 75 kVA; 850220 - Generating sets with spark-ignition internal combustion piston engine; 850220 - Generating sets with spark-ignition internal combustion piston engine; 850212 - Generating sets with compression-ignition internal combustion piston engine "diesel or semi-diesel engine" of an output &gt; 75 kVA but &lt;= 375 kVA; 850211 - Generating sets with compression-ignition internal combustion piston engine "diesel or semi-diesel engine" of an output &lt;= 75 kVA; 850213 - Generating sets with compression-ignition internal combustion piston engine "diesel or semi-diesel engine" of an output &gt; 375 kVA</t>
  </si>
  <si>
    <t>Metrological Technical Regulation RTM-003-2012, Regulation for the metrological control of equipment used in the marketing of liquefied petroleum gas (LPG)</t>
  </si>
  <si>
    <t>Metrología y medición en general (Código(s) de la ICS: 17.020); Combustibles gaseosos (Código(s) de la ICS: 75.160.30)</t>
  </si>
  <si>
    <t>732181 - Stoves, heaters, grates, fires, wash boilers, braziers and similar appliances, of iron or steel, for gas fuel or for both gas and other fuels (excl. cooking appliances, whether or not with oven, separate ovens, plate warmers, central heating boilers, geysers and hot water cylinders and large cooking appliances); 732181 - Stoves, heaters, grates, fires, wash boilers, braziers and similar appliances, of iron or steel, for gas fuel or for both gas and other fuels (excl. cooking appliances, whether or not with oven, separate ovens, plate warmers, central heating boilers, geysers and hot water cylinders and large cooking appliances)</t>
  </si>
  <si>
    <t>17.020 - Metrology and measurement in general; 17.020 - Metrology and measurement in general; 75.160.30 - Gaseous fuels; 75.160.30 - Gaseous fuels</t>
  </si>
  <si>
    <t>Prevention of deceptive practices and consumer protection (TBT); Protection of human health or safety (TBT); Other (TBT)</t>
  </si>
  <si>
    <t>Metrology; Metrology</t>
  </si>
  <si>
    <d:r xmlns:d="http://schemas.openxmlformats.org/spreadsheetml/2006/main">
      <d:rPr>
        <d:sz val="11"/>
        <d:rFont val="Calibri"/>
      </d:rPr>
      <d:t xml:space="preserve">https://members.wto.org/crnattachments/2025/TBT/DOM/final_measure/25_03670_00_s.pdf
https://indocal.gob.do/publicaciones/rtm/</d:t>
    </d:r>
  </si>
  <si>
    <t>Proyecto de Resolución "Por medio de la cual se establecen los requisitos sanitarios para la importación a Colombia de Proteína de Origen Animal ScanPro (materia prima para fabricar embutidos) procedente de Dinamarca para Uso Industrial" (Draft Resolution establishing sanitary requirements governing the importation into Colombia of ScanPro protein of animal original (raw material for sausage production) from Denmark for industrial use)</t>
  </si>
  <si>
    <t>The notified draft Resolution establishes the sanitary requirements governing the importation into Colombia of ScanPro protein of animal original (raw material for sausage production) from Denmark for industrial use. The provisions contained in this Resolution shall apply to all natural or legal persons that import into Colombia ScanPro protein of animal original (raw material for sausage production) from Denmark for industrial use.</t>
  </si>
  <si>
    <t>ScanPro protein of animal original (raw material for sausage production) for industrial use</t>
  </si>
  <si>
    <t>Animal health; Animal diseases; Pest- or Disease- free Regions / Regionalization</t>
  </si>
  <si>
    <t>Denmark</t>
  </si>
  <si>
    <d:r xmlns:d="http://schemas.openxmlformats.org/spreadsheetml/2006/main">
      <d:rPr>
        <d:sz val="11"/>
        <d:rFont val="Calibri"/>
      </d:rPr>
      <d:t xml:space="preserve">https://members.wto.org/crnattachments/2025/SPS/COL/25_03614_00_s.pdf
https://www.sucop.gov.co/entidades/ica/Normativa?IDNorma=21488</d:t>
    </d:r>
  </si>
  <si>
    <t>Proyecto de Resolución Directoral para el establecimiento de requisitos fitosanitarios para la importación de semilla de pimiento (Capsicum annuum) (Draft Directorial Resolution establishing phytosanitary requirements governing the importation of bell pepper (Capsicum annuum) seeds)</t>
  </si>
  <si>
    <t>Following the completion of the pest risk analysis (PRA) for the importation of bell pepper (Capsicum annuum) seeds from Chinese Taipei, the draft phytosanitary requirements governing importation are being submitted for public consultation.</t>
  </si>
  <si>
    <t>Bell pepper seeds, for sowing (HS code: 120991)</t>
  </si>
  <si>
    <t>120991 - Vegetable seeds, for sowing</t>
  </si>
  <si>
    <t>Plant health; Pests</t>
  </si>
  <si>
    <d:r xmlns:d="http://schemas.openxmlformats.org/spreadsheetml/2006/main">
      <d:rPr>
        <d:sz val="11"/>
        <d:rFont val="Calibri"/>
      </d:rPr>
      <d:t xml:space="preserve">https://members.wto.org/crnattachments/2025/SPS/PER/25_03573_00_s.pdf
El texto lo puede descargar de la página web del SENASA
 cuya ruta es la siguiente: 
https://www.gob.pe/institucion/senasa/informes-publicaciones/6377409-consulta-publica-de-importaciones-agricolas-2025 (Texto disponible en español)</d:t>
    </d:r>
  </si>
  <si>
    <t>Notification of the Herbal Product Committee Re: The Quality Control Methods and Specifications of Herbal Product and the Criteria, Procedures and Conditions for the Issuance of Certificate of Analysis of Herbal Products (3rd edition) B.E. 2567 (2024)</t>
  </si>
  <si>
    <t>This addendum is to inform that Notification of the Herbal Product Committee Re: The Quality Control Methods and Specifications of Herbal Product and the Criteria, Procedures and Conditions for the Issuance of Certificate of Analysis of Herbal Products (3rd edition) B.E. 2567 (2024) is effective as of 27 December 2024.</t>
  </si>
  <si>
    <t>Herbal products</t>
  </si>
  <si>
    <t>Human health; Human health</t>
  </si>
  <si>
    <d:r xmlns:d="http://schemas.openxmlformats.org/spreadsheetml/2006/main">
      <d:rPr>
        <d:sz val="11"/>
        <d:rFont val="Calibri"/>
      </d:rPr>
      <d:t xml:space="preserve">https://members.wto.org/crnattachments/2025/TBT/THA/final_measure/25_03615_00_x.pdf</d:t>
    </d:r>
  </si>
  <si>
    <t>Proyecto de Resolución Directoral para el establecimiento de requisitos fitosanitarios para la importación de semilla de zanahoria (Daucus carota) (Draft Directorial Resolution establishing phytosanitary requirements governing the importation of carrot (Daucus carota) seeds)</t>
  </si>
  <si>
    <t>Following the completion of the pest risk analysis (PRA) for the importation of carrot (Daucus carota) seeds from Italy, the draft phytosanitary requirements governing importation are being submitted for public consultation.</t>
  </si>
  <si>
    <t>Carrot seeds, for sowing (HS code: 120991)</t>
  </si>
  <si>
    <t>Italy</t>
  </si>
  <si>
    <d:r xmlns:d="http://schemas.openxmlformats.org/spreadsheetml/2006/main">
      <d:rPr>
        <d:sz val="11"/>
        <d:rFont val="Calibri"/>
      </d:rPr>
      <d:t xml:space="preserve">https://members.wto.org/crnattachments/2025/SPS/PER/25_03572_00_s.pdf
El texto lo puede descargar de la página web del SENASA
 cuya ruta es la siguiente: 
https://www.gob.pe/institucion/senasa/informes-publicaciones/6377409-consulta-publica-de-importaciones-agricolas-2025 (disponible en español)</d:t>
    </d:r>
  </si>
  <si>
    <t>Bearings (Quality Control) Order, 2025</t>
  </si>
  <si>
    <t>Bearings (Quality Control) Order, 2025Bearings are mechanical components that reduce friction between moving parts in machinery. They facilitate smooth motion, supporting axial and radial loads. Common types include ball bearings, roller bearings, and plain bearings.</t>
  </si>
  <si>
    <t>Bearings</t>
  </si>
  <si>
    <d:r xmlns:d="http://schemas.openxmlformats.org/spreadsheetml/2006/main">
      <d:rPr>
        <d:sz val="11"/>
        <d:rFont val="Calibri"/>
      </d:rPr>
      <d:t xml:space="preserve">https://members.wto.org/crnattachments/2025/TBT/IND/25_03633_00_e.pdf</d:t>
    </d:r>
  </si>
  <si>
    <t>The amendment of the “Quarantine Requirements for the Importation of Host Fruits of Peach Fruit Moth (Carposina sasakii) from the Republic of Korea”</t>
  </si>
  <si>
    <t>The Separate Customs Territory of Taiwan, Penghu, Kinmen and Matsu notified the draft amendment of the "Quarantine Requirements for the Importation of Host Fruits of Peach Fruit Moth (Carposina sasakii) from the Republic of Korea" on 10 March 2025 (G/SPS/N/TPKM/641). The regulation was published and became effective on 15 May 2025.</t>
  </si>
  <si>
    <t>Host fruits of peach fruit moth (Carposina sasakii</t>
  </si>
  <si>
    <t>08 - EDIBLE FRUIT AND NUTS; PEEL OF CITRUS FRUIT OR MELONS; 08 - EDIBLE FRUIT AND NUTS; PEEL OF CITRUS FRUIT OR MELONS</t>
  </si>
  <si>
    <t>Territory protection; Pests; Plant health; Adoption/publication/entry into force of reg.; Territory protection; Pests; Plant health</t>
  </si>
  <si>
    <d:r xmlns:d="http://schemas.openxmlformats.org/spreadsheetml/2006/main">
      <d:rPr>
        <d:sz val="11"/>
        <d:rFont val="Calibri"/>
      </d:rPr>
      <d:t xml:space="preserve">https://members.wto.org/crnattachments/2025/SPS/TPKM/25_03591_00_e.pdf</d:t>
    </d:r>
  </si>
  <si>
    <t>Energy Conservation Program: Test Procedure for Central Air Conditioners and Heat Pumps</t>
  </si>
  <si>
    <t xml:space="preserve">The U.S. Department of Energy (DOE) proposes to delay the applicability of certain product-specific enforcement provisions related to the controls verification procedure established in a recently published final rule (notifed as G/TBT/N/USA/552/Rev.3/Add.4) amending the test procedures for central air conditioners and heat pumps. DOE is seeking comment from interested parties on the proposal.DOE will accept comments, data, and information regarding this 
proposal no later than 30 June 2025. See section IV of this document, 
''Submission of Comments,'' for details.90 Federal Register (FR) 22671, 29 May 2025; Title 10 Code of Federal Regulations (CFR) Part 429_x000D_
https://www.govinfo.gov/content/pkg/FR-2025-05-29/html/2025-09591.htm_x000D_
https://www.govinfo.gov/content/pkg/FR-2025-05-29/pdf/2025-09591.pdfThis and previous actions notified under the symbol G/TBT/N/USA/552/Rev.3 are identified by Docket Number EERE-2022-BT-TP-0028. The Docket Folder is available from Regulations.gov at https://www.regulations.gov/docket/EERE-2022-BT-TP-0028/document and provides access to primary and supporting documents as well as comments received. Documents are also accessible from Regulations.gov by searching the Docket Number. WTO Members and their stakeholders are asked to submit comments to the USA TBT Enquiry Point by or before 4pmEastern Time on 30 June 2025. Comments received by the USA TBT Enquiry Point from WTO Members and their stakeholders will be shared with DOE and will also be submitted to the Docket on Regulations.gov if received within the comment period.</t>
  </si>
  <si>
    <t>Central air conditioners and heat pumps; Air conditioning machines incorporating a refrigerating unit and a valve for reversal of the cooling-heat cycle "reversible heat pumps" (excl. of a kind used for persons in motor vehicles and self-contained or "split-system" window or wall air conditioning machines) (HS code(s): 841581); Heat pumps (excl. air conditioning machines of heading 8415) (HS code(s): 841861); Product and company certification. Conformity assessment (ICS code(s): 03.120.20); Environment and environmental protection in general (ICS code(s): 13.020.01); Test conditions and procedures in general (ICS code(s): 19.020); Ventilators. Fans. Air-conditioners (ICS code(s): 23.120); Heat pumps (ICS code(s): 27.080)</t>
  </si>
  <si>
    <t>841581 - Air conditioning machines incorporating a refrigerating unit and a valve for reversal of the cooling-heat cycle "reversible heat pumps" (excl. of a kind used for persons in motor vehicles and self-contained or "split-system" window or wall air conditioning machines); 841861 - Heat pumps (excl. air conditioning machines of heading 8415); 841861 - Heat pumps (excl. air conditioning machines of heading 8415); 841581 - Air conditioning machines incorporating a refrigerating unit and a valve for reversal of the cooling-heat cycle "reversible heat pumps" (excl. of a kind used for persons in motor vehicles and self-contained or "split-system" window or wall air conditioning machines)</t>
  </si>
  <si>
    <t>03.120.20 - Product and company certification. Conformity assessment; 19.020 - Test conditions and procedures in general; 23.120 - Ventilators. Fans. Air-conditioners; 27.080 - Heat pumps; 03.120.20 - Product and company certification. Conformity assessment; 19.020 - Test conditions and procedures in general; 23.120 - Ventilators. Fans. Air-conditioners; 27.080 - Heat pumps</t>
  </si>
  <si>
    <t>Prevention of deceptive practices and consumer protection (TBT); Protection of the environment (TBT); Quality requirements (TBT)</t>
  </si>
  <si>
    <d:r xmlns:d="http://schemas.openxmlformats.org/spreadsheetml/2006/main">
      <d:rPr>
        <d:sz val="11"/>
        <d:rFont val="Calibri"/>
      </d:rPr>
      <d:t xml:space="preserve">https://members.wto.org/crnattachments/2025/TBT/USA/modification/25_03618_00_e.pdf</d:t>
    </d:r>
  </si>
  <si>
    <t>Listing of Color Additives; Myoglobin; Confirmation of Effective Date</t>
  </si>
  <si>
    <t>The Food and Drug Administration (FDA or we) is confirming the effective date of 19 February 2025, for the final order that appeared in the Federal Register of 17 January 2025. The final order amends the color additive regulations to provide for the safe use of myoglobin as a color additive in ground meat and ground poultry analogue products. The effective date of 19 February 2025, for the final order published in the Federal Register of 17 January 2025 (90 FR 5590) is confirmed.</t>
  </si>
  <si>
    <t>HS Code(s): 20, 3203; ICS Code(s): 67</t>
  </si>
  <si>
    <t>3203 - Colouring matter of vegetable or animal origin, incl. dye extracts (excl. animal black), whether or not chemically defined; preparations based on colouring matter of vegetable or animal origin of a kind used to dye fabrics or produce colorant preparations (excl. preparations of heading 3207, 3208, 3209, 3210, 3213 and 3215); 20 - PREPARATIONS OF VEGETABLES, FRUIT, NUTS OR OTHER PARTS OF PLANTS; 20 - PREPARATIONS OF VEGETABLES, FRUIT, NUTS OR OTHER PARTS OF PLANTS; 3203 - Colouring matter of vegetable or animal origin, incl. dye extracts (excl. animal black), whether or not chemically defined; preparations based on colouring matter of vegetable or animal origin of a kind used to dye fabrics or produce colorant preparations (excl. preparations of heading 3207, 3208, 3209, 3210, 3213 and 3215)</t>
  </si>
  <si>
    <t>67 - FOOD TECHNOLOGY; 67 - FOOD TECHNOLOGY</t>
  </si>
  <si>
    <t>Food additives; Food safety; Human health; Adoption/publication/entry into force of reg.; Food safety; Human health; Food additives</t>
  </si>
  <si>
    <d:r xmlns:d="http://schemas.openxmlformats.org/spreadsheetml/2006/main">
      <d:rPr>
        <d:sz val="11"/>
        <d:rFont val="Calibri"/>
      </d:rPr>
      <d:t xml:space="preserve">https://members.wto.org/crnattachments/2025/SPS/USA/25_03619_00_e.pdf
https://www.federalregister.gov/d/2025-09680</d:t>
    </d:r>
  </si>
  <si>
    <t>Costa Rican Technical Regulation (RTCR) No. 440: 2010. Regulations on the registration and control of biological medicines</t>
  </si>
  <si>
    <t>Amendments to Annex A of Executive Decree No. 37006-S of 15 November 2011 "RTCR 440: 2010. Regulations on the registration and control of biological medicines", published in Official Journal, La Gaceta, No. 59 of 22 March 2012.__________</t>
  </si>
  <si>
    <t>ICS code 11.120.01</t>
  </si>
  <si>
    <t>11.120.01 - Pharmaceutics in general; 11.120.01 - Pharmaceutics in general</t>
  </si>
  <si>
    <d:r xmlns:d="http://schemas.openxmlformats.org/spreadsheetml/2006/main">
      <d:rPr>
        <d:sz val="11"/>
        <d:rFont val="Calibri"/>
      </d:rPr>
      <d:t xml:space="preserve">https://members.wto.org/crnattachments/2025/TBT/CRI/25_03627_00_s.pdf</d:t>
    </d:r>
  </si>
  <si>
    <t>Draft Resolution of the Cabinet of Ministers of Ukraine “On Amendment to Clause 3 of the Resolution of the Cabinet of Ministers of Ukraine No. 537 of 7 May 2022”</t>
  </si>
  <si>
    <t xml:space="preserve">The draft Resolution has been developed to prevent the introduction of particularly dangerous animal diseases into the territory of Ukraine and to improve the mechanisms of veterinary control over the transit of productive animals._x000D_
It proposes to amend Clause 3 of the Resolution of the Cabinet of Ministers of Ukraine No. 537 of 7 May 2022 by setting it out in a revised version._x000D_
The draft Resolution provides for the establishment of the legal grounds for the movement of products originating from countries subject to restrictions due to outbreaks of diseases listed by the World Organisation for Animal Health (WOAH), or other diseases that pose a threat to human and/or animal health, as defined by the legislation of Ukraine or international law. It also contains provisions for regulating imports of consignments with productive animals and reproductive material from establishments not considered compliant with the legislation of Ukraine, as well as the transit of such consignments exclusively through territories officially recognized by the competent authority of the relevant country as free from particularly dangerous animal diseases._x000D_
The proposed amendments are essential, as they will ensure the effective implementation of mechanisms to prevent the import of high-risk animal products, implement veterinary and sanitary measures aimed at ensuring epizootic safety and protect the territory of Ukraine from the introduction or spread of particularly dangerous animal diseases from other countries. </t>
  </si>
  <si>
    <t>Food, feed, by-products of animal origin, live animals</t>
  </si>
  <si>
    <t>Food safety (SPS); Animal health (SPS); Protect humans from animal/plant pest or disease (SPS)</t>
  </si>
  <si>
    <d:r xmlns:d="http://schemas.openxmlformats.org/spreadsheetml/2006/main">
      <d:rPr>
        <d:sz val="11"/>
        <d:rFont val="Calibri"/>
      </d:rPr>
      <d:t xml:space="preserve">https://members.wto.org/crnattachments/2025/SPS/UKR/25_03617_00_e.pdf
https://members.wto.org/crnattachments/2025/SPS/UKR/25_03617_00_x.pdf
https://minagro.gov.ua/npa/pro-vnesennia-zminy-do-punktu-3-postanovy-kabinetu-ministriv-ukrainy-vid-7-travnia-2022-r-537</d:t>
    </d:r>
  </si>
  <si>
    <t>Draft Notification of the Ministry of Public Health RE: Classification of Schedule II Psychotropic Substances (No. 2), B.E. ….</t>
  </si>
  <si>
    <t>Etomidate shall be added as the 45th substance in the Schedule annexed to the Notification of the Ministry of Public Health Re: Classification of Schedule II Psychotropic substances B.E. 2565 (2022).</t>
  </si>
  <si>
    <t>Psychotropic substances</t>
  </si>
  <si>
    <d:r xmlns:d="http://schemas.openxmlformats.org/spreadsheetml/2006/main">
      <d:rPr>
        <d:sz val="11"/>
        <d:rFont val="Calibri"/>
      </d:rPr>
      <d:t xml:space="preserve">https://members.wto.org/crnattachments/2025/TBT/THA/25_03629_00_x.pdf</d:t>
    </d:r>
  </si>
  <si>
    <t>Resolución No. 00006022 del 23 de mayo de 2025 "Por la cual se levanta la suspensión temporal de la emisión de documentos zoosanitarios de importación (DZI) para algunos productos de origen animal procedentes de la República Federal de Alemania, establecida mediante la Resolución ICA 00001310 del 18 de febrero de 2025, por la presencia del virus de la fiebre aftosa" (Resolution No. 00006022 of 23 May 2025, which lifts the temporary suspension on the issuance of animal health import documents for certain products of animal origin from the Federal Republic of Germany that was established through ICA Resolution No. 00001310 of 18 February 2025 on account of the presence of the foot and mouth disease virus)The Republic of Colombia hereby notifies the issuance of Resolution No. 00006022 of 23 May 2025, which lifts the temporary suspension on the issuance of animal health import documents for certain products of animal origin from the Federal Republic of Germany that was established through ICA Resolution No. 00001310 of 18 February 2025 on account of the presence of the foot and mouth disease virus. Pursuant to Article 2 of ICA Resolution No. 00001310 of 18 February 2025, the measure was to remain in effect until the event was reported as "Closed" in the WOAH World Animal Health Information System (WAHIS). On 14 April 2025, the Federal Republic of Germany notified WOAH, via the WAHIS platform, of the conclusion and closure of the event relating to outbreaks of the foot and mouth disease virus within its territory, with the status recorded as "Resolved".The Resolution was published in Official Journal No. 53.127 of 24 May 2025 and entered into force the same day.https://www.ica.gov.co/getattachment/ff4b6f0d-243e-4af6-8607-e8362446210b/2025R00006022.aspxhttps://members.wto.org/crnattachments/2025/SPS/COL/25_03613_00_s.pdf</t>
  </si>
  <si>
    <t>Product UseBovine albumin Laboratory materialBile, whether or not dried; glands Laboratory materialand other animal products usedin the preparation ofpharmaceutical productsBile, whether or not dried; glands Diagnosticsand other animal products usedin the preparation ofpharmaceutical productsMatured (unpasteurized) cheese Human consumptionPorcine liver extract Commercial/animal consumptionPorcine pancreatin Human medicinePorcine haemoglobin Animal consumption</t>
  </si>
  <si>
    <t>040640 - Blue-veined cheese and other cheese containing veins produced by "Penicillium roqueforti"; 040690 - Cheese (excl. fresh cheese, incl. whey cheese, curd, processed cheese, blue-veined cheese and other cheese containing veins produced by "Penicillium roqueforti", and grated or powdered cheese); 0510 - Ambergris, castoreum, civet and musk; cantharides; bile, whether or not dried; glands and other animal products used in the preparation of pharmaceutical products, fresh, chilled, frozen or otherwise provisionally preserved.; 3001 - Dried glands and other organs for organo-therapeutic uses, whether or not powdered; extracts of glands or other organs or their secretions, for organo-therapeutic uses; heparin and its salts; other human or animal substances prepared for therapeutic or prophylactic uses, n.e.s.; 300212 - Antisera and other blood fractions; 350290 - Albumins, albuminates and other albumin derivatives (excl. egg albumin and milk albumin [incl. concentrates of two or more whey proteins containing by weight &gt; 80% whey proteins, calculated on the dry matter], and organic or inorganic compounds of mercury whether or not chemically defined); 350790 - Enzymes and prepared enzymes, n.e.s. (excl. rennet and concentrates thereof); 382219 - Diagnostic or laboratory reagents on a backing, prepared diagnostic or laboratory reagents whether or not on a backing, whether or not put up in the form of kits (excl. for malaria, for Zika and other diseases transmitted by mosquitoes of the genus Aedes, for blood-grouping, and goods of 3006); 040690 - Cheese (excl. fresh cheese, incl. whey cheese, curd, processed cheese, blue-veined cheese and other cheese containing veins produced by "Penicillium roqueforti", and grated or powdered cheese); 040640 - Blue-veined cheese and other cheese containing veins produced by "Penicillium roqueforti"; 350290 - Albumins, albuminates and other albumin derivatives (excl. egg albumin and milk albumin [incl. concentrates of two or more whey proteins containing by weight &gt; 80% whey proteins, calculated on the dry matter], and organic or inorganic compounds of mercury whether or not chemically defined); 3001 - Dried glands and other organs for organo-therapeutic uses, whether or not powdered; extracts of glands or other organs or their secretions, for organo-therapeutic uses; heparin and its salts; other human or animal substances prepared for therapeutic or prophylactic uses, n.e.s.; 382219 - Diagnostic or laboratory reagents on a backing, prepared diagnostic or laboratory reagents whether or not on a backing, whether or not put up in the form of kits (excl. for malaria, for Zika and other diseases transmitted by mosquitoes of the genus Aedes, for blood-grouping, and goods of 3006); 350790 - Enzymes and prepared enzymes, n.e.s. (excl. rennet and concentrates thereof); 300212 - Antisera and other blood fractions; 0510 - Ambergris, castoreum, civet and musk; cantharides; bile, whether or not dried; glands and other animal products used in the preparation of pharmaceutical products, fresh, chilled, frozen or otherwise provisionally preserved.</t>
  </si>
  <si>
    <t>Animal health (SPS); Protect territory from other damage from pests (SPS)</t>
  </si>
  <si>
    <t>Pest- or Disease- free Regions / Regionalization; Animal diseases; Territory protection; Animal health; Foot and mouth disease; Withdrawal of the measure; Foot and mouth disease; Pest- or Disease- free Regions / Regionalization; Animal diseases; Territory protection; Animal health</t>
  </si>
  <si>
    <d:r xmlns:d="http://schemas.openxmlformats.org/spreadsheetml/2006/main">
      <d:rPr>
        <d:sz val="11"/>
        <d:rFont val="Calibri"/>
      </d:rPr>
      <d:t xml:space="preserve">https://members.wto.org/crnattachments/2025/SPS/COL/25_03613_00_s.pdf
https://www.ica.gov.co/getattachment/ff4b6f0d-243e-4af6-8607-e8362446210b/2025R00006022.aspx</d:t>
    </d:r>
  </si>
  <si>
    <t>Reglamento Técnico RTCR 519-2025. Productos de riesgo sanitario. productos para vapeo. Notificación de líquidos de vapeo etiquetado y control (Costa Rican Technical Regulation (RTCR) No. 519-2025. Sanitary risk products. Vaping products. Notification of vaping liquids, labelling and control) (35 pages, in Spanish)</t>
  </si>
  <si>
    <t>The notified Technical Regulation establishes the technical specifications that vaping liquids must meet, and the requirements for notification, labelling and control, as well as the prohibition of advertising, promotion and sponsorship of such liquids, and the provisions for the disposal of related waste.</t>
  </si>
  <si>
    <t>8543.70.90.00</t>
  </si>
  <si>
    <t>854370 - Electrical machines and apparatus, having individual functions, n.e.s. in chapter 85</t>
  </si>
  <si>
    <t>65.160 - Tobacco, tobacco products and related equipment</t>
  </si>
  <si>
    <d:r xmlns:d="http://schemas.openxmlformats.org/spreadsheetml/2006/main">
      <d:rPr>
        <d:sz val="11"/>
        <d:rFont val="Calibri"/>
      </d:rPr>
      <d:t xml:space="preserve">https://members.wto.org/crnattachments/2025/TBT/CRI/25_03620_00_s.pdf
</d:t>
    </d:r>
  </si>
</sst>
</file>

<file path=xl/styles.xml><?xml version="1.0" encoding="utf-8"?>
<styleSheet xmlns="http://schemas.openxmlformats.org/spreadsheetml/2006/main">
  <numFmts count="1">
    <numFmt numFmtId="164" formatCode="dd/MM/yyyy"/>
  </numFmts>
  <fonts count="3">
    <font>
      <sz val="11"/>
      <name val="Calibri"/>
    </font>
    <font>
      <b/>
      <sz val="11"/>
      <name val="Calibri"/>
    </font>
    <font>
      <u/>
      <sz val="11"/>
      <color rgb="FF0000FF" tint="0"/>
      <name val="Calibri"/>
    </font>
  </fonts>
  <fills count="2">
    <fill>
      <patternFill patternType="none"/>
    </fill>
    <fill>
      <patternFill patternType="gray125"/>
    </fill>
  </fills>
  <borders count="1">
    <border>
      <left/>
      <right/>
      <top/>
      <bottom/>
      <diagonal/>
    </border>
  </borders>
  <cellStyleXfs count="1">
    <xf numFmtId="0" fontId="0"/>
  </cellStyleXfs>
  <cellXfs count="1">
    <xf numFmtId="0" applyNumberFormat="1" fontId="0" applyFont="1" xfId="0" applyProtection="1"/>
    <xf numFmtId="0" applyNumberFormat="1" fontId="1" applyFont="1" xfId="0" applyProtection="1" applyAlignment="1">
      <alignment horizontal="center" vertical="center"/>
    </xf>
    <xf numFmtId="0" applyNumberFormat="1" fontId="0" applyFont="1" xfId="0" applyProtection="1">
      <alignment wrapText="1"/>
    </xf>
    <xf numFmtId="0" applyNumberFormat="1" fontId="1" applyFont="1" xfId="0" applyProtection="1" applyAlignment="1">
      <alignment horizontal="center" vertical="center" wrapText="1"/>
    </xf>
    <xf numFmtId="164" applyNumberFormat="1" fontId="0" applyFont="1" xfId="0" applyProtection="1"/>
    <xf numFmtId="164" applyNumberFormat="1" fontId="1" applyFont="1" xfId="0" applyProtection="1" applyAlignment="1">
      <alignment horizontal="center" vertical="center"/>
    </xf>
    <xf numFmtId="0" applyNumberFormat="1" fontId="0" applyFont="1" xfId="0" applyProtection="1" applyAlignment="1">
      <alignment vertical="top"/>
    </xf>
    <xf numFmtId="164" applyNumberFormat="1" fontId="0" applyFont="1" xfId="0" applyProtection="1" applyAlignment="1">
      <alignment vertical="top"/>
    </xf>
    <xf numFmtId="0" applyNumberFormat="1" fontId="0" applyFont="1" xfId="0" applyProtection="1" applyAlignment="1">
      <alignment vertical="top" wrapText="1"/>
    </xf>
    <xf numFmtId="0" applyNumberFormat="1" fontId="2" applyFont="1" xfId="0" applyProtection="1" applyAlignment="1">
      <alignment vertical="top"/>
    </xf>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sharedStrings" Target="sharedStrings.xml"/></Relationships>
</file>

<file path=xl/worksheets/sheet1.xml><?xml version="1.0" encoding="utf-8"?>
<worksheet xmlns:r="http://schemas.openxmlformats.org/officeDocument/2006/relationships" xmlns="http://schemas.openxmlformats.org/spreadsheetml/2006/main" xmlns:xr="http://schemas.microsoft.com/office/spreadsheetml/2014/revision" xmlns:mc="http://schemas.openxmlformats.org/markup-compatibility/2006" mc:Ignorable="xr">
  <dimension ref="A1:Q230"/>
  <sheetViews>
    <sheetView workbookViewId="0"/>
  </sheetViews>
  <sheetFormatPr defaultRowHeight="15"/>
  <cols>
    <col min="1" max="1" width="30" customWidth="1"/>
    <col min="2" max="2" width="20" customWidth="1" style="4"/>
    <col min="3" max="3" width="50" customWidth="1"/>
    <col min="4" max="4" width="100" customWidth="1" style="2"/>
    <col min="5" max="5" width="100" customWidth="1" style="2"/>
    <col min="6" max="6" width="100" customWidth="1" style="2"/>
    <col min="7" max="7" width="100" customWidth="1" style="2"/>
    <col min="8" max="8" width="100" customWidth="1" style="2"/>
    <col min="9" max="9" width="100" customWidth="1" style="2"/>
    <col min="10" max="10" width="100" customWidth="1" style="2"/>
    <col min="11" max="11" width="100" customWidth="1"/>
    <col min="12" max="12" width="30" customWidth="1" style="4"/>
    <col min="13" max="13" width="100" customWidth="1"/>
    <col min="14" max="14" width="100" customWidth="1"/>
    <col min="15" max="15" width="100" customWidth="1"/>
    <col min="16" max="16" width="100" customWidth="1"/>
    <col min="17" max="17" width="100" customWidth="1"/>
  </cols>
  <sheetData>
    <row r="1" ht="30" customHeight="1">
      <c r="A1" s="1" t="s">
        <v>0</v>
      </c>
      <c r="B1" s="5" t="s">
        <v>1</v>
      </c>
      <c r="C1" s="1" t="s">
        <v>2</v>
      </c>
      <c r="D1" s="3" t="s">
        <v>3</v>
      </c>
      <c r="E1" s="3" t="s">
        <v>4</v>
      </c>
      <c r="F1" s="3" t="s">
        <v>5</v>
      </c>
      <c r="G1" s="3" t="s">
        <v>6</v>
      </c>
      <c r="H1" s="3" t="s">
        <v>7</v>
      </c>
      <c r="I1" s="3" t="s">
        <v>8</v>
      </c>
      <c r="J1" s="3" t="s">
        <v>9</v>
      </c>
      <c r="K1" s="1" t="s">
        <v>10</v>
      </c>
      <c r="L1" s="5" t="s">
        <v>11</v>
      </c>
      <c r="M1" s="1" t="s">
        <v>12</v>
      </c>
      <c r="N1" s="1" t="s">
        <v>13</v>
      </c>
      <c r="O1" s="1" t="s">
        <v>14</v>
      </c>
      <c r="P1" s="1" t="s">
        <v>15</v>
      </c>
      <c r="Q1" s="1" t="s">
        <v>16</v>
      </c>
    </row>
    <row r="2">
      <c r="A2" s="6" t="s">
        <v>17</v>
      </c>
      <c r="B2" s="7">
        <v>45819</v>
      </c>
      <c r="C2" s="9">
        <f>HYPERLINK("https://www.epingalert.org/en/Search?viewData= G/SPS/N/JPN/1345/Add.1"," G/SPS/N/JPN/1345/Add.1")</f>
      </c>
      <c r="D2" s="8" t="s">
        <v>18</v>
      </c>
      <c r="E2" s="8" t="s">
        <v>19</v>
      </c>
      <c r="F2" s="8" t="s">
        <v>20</v>
      </c>
      <c r="G2" s="8" t="s">
        <v>21</v>
      </c>
      <c r="H2" s="8" t="s">
        <v>21</v>
      </c>
      <c r="I2" s="8" t="s">
        <v>22</v>
      </c>
      <c r="J2" s="8" t="s">
        <v>23</v>
      </c>
      <c r="K2" s="6"/>
      <c r="L2" s="7" t="s">
        <v>21</v>
      </c>
      <c r="M2" s="6" t="s">
        <v>24</v>
      </c>
      <c r="N2" s="6"/>
      <c r="O2" s="6">
        <f>HYPERLINK("https://docs.wto.org/imrd/directdoc.asp?DDFDocuments/t/G/SPS/NJPN1345A1.DOCX", "https://docs.wto.org/imrd/directdoc.asp?DDFDocuments/t/G/SPS/NJPN1345A1.DOCX")</f>
      </c>
      <c r="P2" s="6"/>
      <c r="Q2" s="6"/>
    </row>
    <row r="3">
      <c r="A3" s="6" t="s">
        <v>25</v>
      </c>
      <c r="B3" s="7">
        <v>45819</v>
      </c>
      <c r="C3" s="9">
        <f>HYPERLINK("https://www.epingalert.org/en/Search?viewData= G/TBT/N/BRA/366/Add.1/Corr.1"," G/TBT/N/BRA/366/Add.1/Corr.1")</f>
      </c>
      <c r="D3" s="8" t="s">
        <v>26</v>
      </c>
      <c r="E3" s="8" t="s">
        <v>27</v>
      </c>
      <c r="F3" s="8" t="s">
        <v>28</v>
      </c>
      <c r="G3" s="8" t="s">
        <v>21</v>
      </c>
      <c r="H3" s="8" t="s">
        <v>29</v>
      </c>
      <c r="I3" s="8" t="s">
        <v>30</v>
      </c>
      <c r="J3" s="8" t="s">
        <v>31</v>
      </c>
      <c r="K3" s="6"/>
      <c r="L3" s="7" t="s">
        <v>21</v>
      </c>
      <c r="M3" s="6" t="s">
        <v>32</v>
      </c>
      <c r="N3" s="6"/>
      <c r="O3" s="6">
        <f>HYPERLINK("https://docs.wto.org/imrd/directdoc.asp?DDFDocuments/t/G/TBTN10/BRA366A1C1.DOCX", "https://docs.wto.org/imrd/directdoc.asp?DDFDocuments/t/G/TBTN10/BRA366A1C1.DOCX")</f>
      </c>
      <c r="P3" s="6"/>
      <c r="Q3" s="6"/>
    </row>
    <row r="4">
      <c r="A4" s="6" t="s">
        <v>33</v>
      </c>
      <c r="B4" s="7">
        <v>45819</v>
      </c>
      <c r="C4" s="9">
        <f>HYPERLINK("https://www.epingalert.org/en/Search?viewData= G/TBT/N/USA/2211"," G/TBT/N/USA/2211")</f>
      </c>
      <c r="D4" s="8" t="s">
        <v>34</v>
      </c>
      <c r="E4" s="8" t="s">
        <v>35</v>
      </c>
      <c r="F4" s="8" t="s">
        <v>36</v>
      </c>
      <c r="G4" s="8" t="s">
        <v>21</v>
      </c>
      <c r="H4" s="8" t="s">
        <v>37</v>
      </c>
      <c r="I4" s="8" t="s">
        <v>38</v>
      </c>
      <c r="J4" s="8" t="s">
        <v>21</v>
      </c>
      <c r="K4" s="6"/>
      <c r="L4" s="7">
        <v>45867</v>
      </c>
      <c r="M4" s="6" t="s">
        <v>39</v>
      </c>
      <c r="N4" s="8" t="s">
        <v>40</v>
      </c>
      <c r="O4" s="6">
        <f>HYPERLINK("https://docs.wto.org/imrd/directdoc.asp?DDFDocuments/t/G/TBTN25/USA2211.DOCX", "https://docs.wto.org/imrd/directdoc.asp?DDFDocuments/t/G/TBTN25/USA2211.DOCX")</f>
      </c>
      <c r="P4" s="6"/>
      <c r="Q4" s="6"/>
    </row>
    <row r="5">
      <c r="A5" s="6" t="s">
        <v>41</v>
      </c>
      <c r="B5" s="7">
        <v>45819</v>
      </c>
      <c r="C5" s="9">
        <f>HYPERLINK("https://www.epingalert.org/en/Search?viewData= G/TBT/N/IND/373"," G/TBT/N/IND/373")</f>
      </c>
      <c r="D5" s="8" t="s">
        <v>42</v>
      </c>
      <c r="E5" s="8" t="s">
        <v>43</v>
      </c>
      <c r="F5" s="8" t="s">
        <v>44</v>
      </c>
      <c r="G5" s="8" t="s">
        <v>45</v>
      </c>
      <c r="H5" s="8" t="s">
        <v>21</v>
      </c>
      <c r="I5" s="8" t="s">
        <v>46</v>
      </c>
      <c r="J5" s="8" t="s">
        <v>21</v>
      </c>
      <c r="K5" s="6"/>
      <c r="L5" s="7">
        <v>45879</v>
      </c>
      <c r="M5" s="6" t="s">
        <v>39</v>
      </c>
      <c r="N5" s="8" t="s">
        <v>47</v>
      </c>
      <c r="O5" s="6">
        <f>HYPERLINK("https://docs.wto.org/imrd/directdoc.asp?DDFDocuments/t/G/TBTN25/IND373.DOCX", "https://docs.wto.org/imrd/directdoc.asp?DDFDocuments/t/G/TBTN25/IND373.DOCX")</f>
      </c>
      <c r="P5" s="6"/>
      <c r="Q5" s="6"/>
    </row>
    <row r="6">
      <c r="A6" s="6" t="s">
        <v>48</v>
      </c>
      <c r="B6" s="7">
        <v>45819</v>
      </c>
      <c r="C6" s="9">
        <f>HYPERLINK("https://www.epingalert.org/en/Search?viewData= G/SPS/N/NIC/131"," G/SPS/N/NIC/131")</f>
      </c>
      <c r="D6" s="8" t="s">
        <v>49</v>
      </c>
      <c r="E6" s="8" t="s">
        <v>50</v>
      </c>
      <c r="F6" s="8" t="s">
        <v>51</v>
      </c>
      <c r="G6" s="8" t="s">
        <v>52</v>
      </c>
      <c r="H6" s="8" t="s">
        <v>21</v>
      </c>
      <c r="I6" s="8" t="s">
        <v>53</v>
      </c>
      <c r="J6" s="8" t="s">
        <v>54</v>
      </c>
      <c r="K6" s="6"/>
      <c r="L6" s="7">
        <v>45879</v>
      </c>
      <c r="M6" s="6" t="s">
        <v>39</v>
      </c>
      <c r="N6" s="8" t="s">
        <v>55</v>
      </c>
      <c r="O6" s="6"/>
      <c r="P6" s="6"/>
      <c r="Q6" s="6">
        <f>HYPERLINK("https://docs.wto.org/imrd/directdoc.asp?DDFDocuments/v/G/SPS/NNIC131.DOCX", "https://docs.wto.org/imrd/directdoc.asp?DDFDocuments/v/G/SPS/NNIC131.DOCX")</f>
      </c>
    </row>
    <row r="7">
      <c r="A7" s="6" t="s">
        <v>56</v>
      </c>
      <c r="B7" s="7">
        <v>45819</v>
      </c>
      <c r="C7" s="9">
        <f>HYPERLINK("https://www.epingalert.org/en/Search?viewData= G/TBT/N/CRI/193/Add.8"," G/TBT/N/CRI/193/Add.8")</f>
      </c>
      <c r="D7" s="8" t="s">
        <v>57</v>
      </c>
      <c r="E7" s="8" t="s">
        <v>58</v>
      </c>
      <c r="F7" s="8" t="s">
        <v>59</v>
      </c>
      <c r="G7" s="8" t="s">
        <v>21</v>
      </c>
      <c r="H7" s="8" t="s">
        <v>60</v>
      </c>
      <c r="I7" s="8" t="s">
        <v>61</v>
      </c>
      <c r="J7" s="8" t="s">
        <v>21</v>
      </c>
      <c r="K7" s="6"/>
      <c r="L7" s="7" t="s">
        <v>21</v>
      </c>
      <c r="M7" s="6" t="s">
        <v>24</v>
      </c>
      <c r="N7" s="8" t="s">
        <v>62</v>
      </c>
      <c r="O7" s="6"/>
      <c r="P7" s="6"/>
      <c r="Q7" s="6">
        <f>HYPERLINK("https://docs.wto.org/imrd/directdoc.asp?DDFDocuments/v/G/TBTN21/CRI193A8.DOCX", "https://docs.wto.org/imrd/directdoc.asp?DDFDocuments/v/G/TBTN21/CRI193A8.DOCX")</f>
      </c>
    </row>
    <row r="8">
      <c r="A8" s="6" t="s">
        <v>41</v>
      </c>
      <c r="B8" s="7">
        <v>45819</v>
      </c>
      <c r="C8" s="9">
        <f>HYPERLINK("https://www.epingalert.org/en/Search?viewData= G/TBT/N/IND/370"," G/TBT/N/IND/370")</f>
      </c>
      <c r="D8" s="8" t="s">
        <v>63</v>
      </c>
      <c r="E8" s="8" t="s">
        <v>64</v>
      </c>
      <c r="F8" s="8" t="s">
        <v>44</v>
      </c>
      <c r="G8" s="8" t="s">
        <v>45</v>
      </c>
      <c r="H8" s="8" t="s">
        <v>21</v>
      </c>
      <c r="I8" s="8" t="s">
        <v>46</v>
      </c>
      <c r="J8" s="8" t="s">
        <v>21</v>
      </c>
      <c r="K8" s="6"/>
      <c r="L8" s="7">
        <v>45879</v>
      </c>
      <c r="M8" s="6" t="s">
        <v>39</v>
      </c>
      <c r="N8" s="8" t="s">
        <v>65</v>
      </c>
      <c r="O8" s="6">
        <f>HYPERLINK("https://docs.wto.org/imrd/directdoc.asp?DDFDocuments/t/G/TBTN25/IND370.DOCX", "https://docs.wto.org/imrd/directdoc.asp?DDFDocuments/t/G/TBTN25/IND370.DOCX")</f>
      </c>
      <c r="P8" s="6"/>
      <c r="Q8" s="6"/>
    </row>
    <row r="9">
      <c r="A9" s="6" t="s">
        <v>25</v>
      </c>
      <c r="B9" s="7">
        <v>45819</v>
      </c>
      <c r="C9" s="9">
        <f>HYPERLINK("https://www.epingalert.org/en/Search?viewData= G/TBT/N/BRA/384/Add.14"," G/TBT/N/BRA/384/Add.14")</f>
      </c>
      <c r="D9" s="8" t="s">
        <v>66</v>
      </c>
      <c r="E9" s="8" t="s">
        <v>67</v>
      </c>
      <c r="F9" s="8" t="s">
        <v>68</v>
      </c>
      <c r="G9" s="8" t="s">
        <v>69</v>
      </c>
      <c r="H9" s="8" t="s">
        <v>70</v>
      </c>
      <c r="I9" s="8" t="s">
        <v>71</v>
      </c>
      <c r="J9" s="8" t="s">
        <v>21</v>
      </c>
      <c r="K9" s="6"/>
      <c r="L9" s="7" t="s">
        <v>21</v>
      </c>
      <c r="M9" s="6" t="s">
        <v>24</v>
      </c>
      <c r="N9" s="6"/>
      <c r="O9" s="6">
        <f>HYPERLINK("https://docs.wto.org/imrd/directdoc.asp?DDFDocuments/t/G/TBTN10/BRA384A14.DOCX", "https://docs.wto.org/imrd/directdoc.asp?DDFDocuments/t/G/TBTN10/BRA384A14.DOCX")</f>
      </c>
      <c r="P9" s="6"/>
      <c r="Q9" s="6"/>
    </row>
    <row r="10">
      <c r="A10" s="6" t="s">
        <v>41</v>
      </c>
      <c r="B10" s="7">
        <v>45819</v>
      </c>
      <c r="C10" s="9">
        <f>HYPERLINK("https://www.epingalert.org/en/Search?viewData= G/TBT/N/IND/371"," G/TBT/N/IND/371")</f>
      </c>
      <c r="D10" s="8" t="s">
        <v>72</v>
      </c>
      <c r="E10" s="8" t="s">
        <v>73</v>
      </c>
      <c r="F10" s="8" t="s">
        <v>74</v>
      </c>
      <c r="G10" s="8" t="s">
        <v>45</v>
      </c>
      <c r="H10" s="8" t="s">
        <v>21</v>
      </c>
      <c r="I10" s="8" t="s">
        <v>46</v>
      </c>
      <c r="J10" s="8" t="s">
        <v>21</v>
      </c>
      <c r="K10" s="6"/>
      <c r="L10" s="7">
        <v>45879</v>
      </c>
      <c r="M10" s="6" t="s">
        <v>39</v>
      </c>
      <c r="N10" s="8" t="s">
        <v>75</v>
      </c>
      <c r="O10" s="6">
        <f>HYPERLINK("https://docs.wto.org/imrd/directdoc.asp?DDFDocuments/t/G/TBTN25/IND371.DOCX", "https://docs.wto.org/imrd/directdoc.asp?DDFDocuments/t/G/TBTN25/IND371.DOCX")</f>
      </c>
      <c r="P10" s="6"/>
      <c r="Q10" s="6"/>
    </row>
    <row r="11">
      <c r="A11" s="6" t="s">
        <v>41</v>
      </c>
      <c r="B11" s="7">
        <v>45819</v>
      </c>
      <c r="C11" s="9">
        <f>HYPERLINK("https://www.epingalert.org/en/Search?viewData= G/TBT/N/IND/367"," G/TBT/N/IND/367")</f>
      </c>
      <c r="D11" s="8" t="s">
        <v>76</v>
      </c>
      <c r="E11" s="8" t="s">
        <v>77</v>
      </c>
      <c r="F11" s="8" t="s">
        <v>74</v>
      </c>
      <c r="G11" s="8" t="s">
        <v>45</v>
      </c>
      <c r="H11" s="8" t="s">
        <v>21</v>
      </c>
      <c r="I11" s="8" t="s">
        <v>46</v>
      </c>
      <c r="J11" s="8" t="s">
        <v>21</v>
      </c>
      <c r="K11" s="6"/>
      <c r="L11" s="7">
        <v>45879</v>
      </c>
      <c r="M11" s="6" t="s">
        <v>39</v>
      </c>
      <c r="N11" s="8" t="s">
        <v>78</v>
      </c>
      <c r="O11" s="6">
        <f>HYPERLINK("https://docs.wto.org/imrd/directdoc.asp?DDFDocuments/t/G/TBTN25/IND367.DOCX", "https://docs.wto.org/imrd/directdoc.asp?DDFDocuments/t/G/TBTN25/IND367.DOCX")</f>
      </c>
      <c r="P11" s="6"/>
      <c r="Q11" s="6"/>
    </row>
    <row r="12">
      <c r="A12" s="6" t="s">
        <v>79</v>
      </c>
      <c r="B12" s="7">
        <v>45819</v>
      </c>
      <c r="C12" s="9">
        <f>HYPERLINK("https://www.epingalert.org/en/Search?viewData= G/TBT/N/NZL/147"," G/TBT/N/NZL/147")</f>
      </c>
      <c r="D12" s="8" t="s">
        <v>80</v>
      </c>
      <c r="E12" s="8" t="s">
        <v>81</v>
      </c>
      <c r="F12" s="8" t="s">
        <v>82</v>
      </c>
      <c r="G12" s="8" t="s">
        <v>21</v>
      </c>
      <c r="H12" s="8" t="s">
        <v>83</v>
      </c>
      <c r="I12" s="8" t="s">
        <v>71</v>
      </c>
      <c r="J12" s="8" t="s">
        <v>31</v>
      </c>
      <c r="K12" s="6"/>
      <c r="L12" s="7">
        <v>45879</v>
      </c>
      <c r="M12" s="6" t="s">
        <v>39</v>
      </c>
      <c r="N12" s="8" t="s">
        <v>84</v>
      </c>
      <c r="O12" s="6">
        <f>HYPERLINK("https://docs.wto.org/imrd/directdoc.asp?DDFDocuments/t/G/TBTN25/NZL147.DOCX", "https://docs.wto.org/imrd/directdoc.asp?DDFDocuments/t/G/TBTN25/NZL147.DOCX")</f>
      </c>
      <c r="P12" s="6"/>
      <c r="Q12" s="6"/>
    </row>
    <row r="13">
      <c r="A13" s="6" t="s">
        <v>79</v>
      </c>
      <c r="B13" s="7">
        <v>45819</v>
      </c>
      <c r="C13" s="9">
        <f>HYPERLINK("https://www.epingalert.org/en/Search?viewData= G/SPS/N/NZL/784"," G/SPS/N/NZL/784")</f>
      </c>
      <c r="D13" s="8" t="s">
        <v>85</v>
      </c>
      <c r="E13" s="8" t="s">
        <v>86</v>
      </c>
      <c r="F13" s="8" t="s">
        <v>87</v>
      </c>
      <c r="G13" s="8" t="s">
        <v>21</v>
      </c>
      <c r="H13" s="8" t="s">
        <v>21</v>
      </c>
      <c r="I13" s="8" t="s">
        <v>88</v>
      </c>
      <c r="J13" s="8" t="s">
        <v>89</v>
      </c>
      <c r="K13" s="6"/>
      <c r="L13" s="7">
        <v>45877</v>
      </c>
      <c r="M13" s="6" t="s">
        <v>39</v>
      </c>
      <c r="N13" s="8" t="s">
        <v>90</v>
      </c>
      <c r="O13" s="6">
        <f>HYPERLINK("https://docs.wto.org/imrd/directdoc.asp?DDFDocuments/t/G/SPS/NNZL784.DOCX", "https://docs.wto.org/imrd/directdoc.asp?DDFDocuments/t/G/SPS/NNZL784.DOCX")</f>
      </c>
      <c r="P13" s="6"/>
      <c r="Q13" s="6"/>
    </row>
    <row r="14">
      <c r="A14" s="6" t="s">
        <v>41</v>
      </c>
      <c r="B14" s="7">
        <v>45819</v>
      </c>
      <c r="C14" s="9">
        <f>HYPERLINK("https://www.epingalert.org/en/Search?viewData= G/TBT/N/IND/368"," G/TBT/N/IND/368")</f>
      </c>
      <c r="D14" s="8" t="s">
        <v>91</v>
      </c>
      <c r="E14" s="8" t="s">
        <v>92</v>
      </c>
      <c r="F14" s="8" t="s">
        <v>74</v>
      </c>
      <c r="G14" s="8" t="s">
        <v>45</v>
      </c>
      <c r="H14" s="8" t="s">
        <v>21</v>
      </c>
      <c r="I14" s="8" t="s">
        <v>46</v>
      </c>
      <c r="J14" s="8" t="s">
        <v>21</v>
      </c>
      <c r="K14" s="6"/>
      <c r="L14" s="7">
        <v>45879</v>
      </c>
      <c r="M14" s="6" t="s">
        <v>39</v>
      </c>
      <c r="N14" s="8" t="s">
        <v>93</v>
      </c>
      <c r="O14" s="6">
        <f>HYPERLINK("https://docs.wto.org/imrd/directdoc.asp?DDFDocuments/t/G/TBTN25/IND368.DOCX", "https://docs.wto.org/imrd/directdoc.asp?DDFDocuments/t/G/TBTN25/IND368.DOCX")</f>
      </c>
      <c r="P14" s="6"/>
      <c r="Q14" s="6"/>
    </row>
    <row r="15">
      <c r="A15" s="6" t="s">
        <v>41</v>
      </c>
      <c r="B15" s="7">
        <v>45819</v>
      </c>
      <c r="C15" s="9">
        <f>HYPERLINK("https://www.epingalert.org/en/Search?viewData= G/TBT/N/IND/369"," G/TBT/N/IND/369")</f>
      </c>
      <c r="D15" s="8" t="s">
        <v>94</v>
      </c>
      <c r="E15" s="8" t="s">
        <v>95</v>
      </c>
      <c r="F15" s="8" t="s">
        <v>74</v>
      </c>
      <c r="G15" s="8" t="s">
        <v>45</v>
      </c>
      <c r="H15" s="8" t="s">
        <v>21</v>
      </c>
      <c r="I15" s="8" t="s">
        <v>46</v>
      </c>
      <c r="J15" s="8" t="s">
        <v>21</v>
      </c>
      <c r="K15" s="6"/>
      <c r="L15" s="7">
        <v>45879</v>
      </c>
      <c r="M15" s="6" t="s">
        <v>39</v>
      </c>
      <c r="N15" s="8" t="s">
        <v>96</v>
      </c>
      <c r="O15" s="6">
        <f>HYPERLINK("https://docs.wto.org/imrd/directdoc.asp?DDFDocuments/t/G/TBTN25/IND369.DOCX", "https://docs.wto.org/imrd/directdoc.asp?DDFDocuments/t/G/TBTN25/IND369.DOCX")</f>
      </c>
      <c r="P15" s="6"/>
      <c r="Q15" s="6"/>
    </row>
    <row r="16">
      <c r="A16" s="6" t="s">
        <v>25</v>
      </c>
      <c r="B16" s="7">
        <v>45819</v>
      </c>
      <c r="C16" s="9">
        <f>HYPERLINK("https://www.epingalert.org/en/Search?viewData= G/TBT/N/BRA/336/Add.6"," G/TBT/N/BRA/336/Add.6")</f>
      </c>
      <c r="D16" s="8" t="s">
        <v>66</v>
      </c>
      <c r="E16" s="8" t="s">
        <v>97</v>
      </c>
      <c r="F16" s="8" t="s">
        <v>98</v>
      </c>
      <c r="G16" s="8" t="s">
        <v>99</v>
      </c>
      <c r="H16" s="8" t="s">
        <v>100</v>
      </c>
      <c r="I16" s="8" t="s">
        <v>71</v>
      </c>
      <c r="J16" s="8" t="s">
        <v>21</v>
      </c>
      <c r="K16" s="6"/>
      <c r="L16" s="7" t="s">
        <v>21</v>
      </c>
      <c r="M16" s="6" t="s">
        <v>24</v>
      </c>
      <c r="N16" s="8" t="s">
        <v>101</v>
      </c>
      <c r="O16" s="6">
        <f>HYPERLINK("https://docs.wto.org/imrd/directdoc.asp?DDFDocuments/t/G/TBTN09/BRA336A6.DOCX", "https://docs.wto.org/imrd/directdoc.asp?DDFDocuments/t/G/TBTN09/BRA336A6.DOCX")</f>
      </c>
      <c r="P16" s="6"/>
      <c r="Q16" s="6"/>
    </row>
    <row r="17">
      <c r="A17" s="6" t="s">
        <v>33</v>
      </c>
      <c r="B17" s="7">
        <v>45819</v>
      </c>
      <c r="C17" s="9">
        <f>HYPERLINK("https://www.epingalert.org/en/Search?viewData= G/TBT/N/USA/2210"," G/TBT/N/USA/2210")</f>
      </c>
      <c r="D17" s="8" t="s">
        <v>102</v>
      </c>
      <c r="E17" s="8" t="s">
        <v>103</v>
      </c>
      <c r="F17" s="8" t="s">
        <v>104</v>
      </c>
      <c r="G17" s="8" t="s">
        <v>21</v>
      </c>
      <c r="H17" s="8" t="s">
        <v>105</v>
      </c>
      <c r="I17" s="8" t="s">
        <v>106</v>
      </c>
      <c r="J17" s="8" t="s">
        <v>21</v>
      </c>
      <c r="K17" s="6"/>
      <c r="L17" s="7">
        <v>45867</v>
      </c>
      <c r="M17" s="6" t="s">
        <v>39</v>
      </c>
      <c r="N17" s="8" t="s">
        <v>107</v>
      </c>
      <c r="O17" s="6">
        <f>HYPERLINK("https://docs.wto.org/imrd/directdoc.asp?DDFDocuments/t/G/TBTN25/USA2210.DOCX", "https://docs.wto.org/imrd/directdoc.asp?DDFDocuments/t/G/TBTN25/USA2210.DOCX")</f>
      </c>
      <c r="P17" s="6"/>
      <c r="Q17" s="6"/>
    </row>
    <row r="18">
      <c r="A18" s="6" t="s">
        <v>41</v>
      </c>
      <c r="B18" s="7">
        <v>45819</v>
      </c>
      <c r="C18" s="9">
        <f>HYPERLINK("https://www.epingalert.org/en/Search?viewData= G/TBT/N/IND/372"," G/TBT/N/IND/372")</f>
      </c>
      <c r="D18" s="8" t="s">
        <v>108</v>
      </c>
      <c r="E18" s="8" t="s">
        <v>43</v>
      </c>
      <c r="F18" s="8" t="s">
        <v>44</v>
      </c>
      <c r="G18" s="8" t="s">
        <v>45</v>
      </c>
      <c r="H18" s="8" t="s">
        <v>21</v>
      </c>
      <c r="I18" s="8" t="s">
        <v>46</v>
      </c>
      <c r="J18" s="8" t="s">
        <v>21</v>
      </c>
      <c r="K18" s="6"/>
      <c r="L18" s="7">
        <v>45879</v>
      </c>
      <c r="M18" s="6" t="s">
        <v>39</v>
      </c>
      <c r="N18" s="8" t="s">
        <v>109</v>
      </c>
      <c r="O18" s="6">
        <f>HYPERLINK("https://docs.wto.org/imrd/directdoc.asp?DDFDocuments/t/G/TBTN25/IND372.DOCX", "https://docs.wto.org/imrd/directdoc.asp?DDFDocuments/t/G/TBTN25/IND372.DOCX")</f>
      </c>
      <c r="P18" s="6"/>
      <c r="Q18" s="6"/>
    </row>
    <row r="19">
      <c r="A19" s="6" t="s">
        <v>110</v>
      </c>
      <c r="B19" s="7">
        <v>45819</v>
      </c>
      <c r="C19" s="9">
        <f>HYPERLINK("https://www.epingalert.org/en/Search?viewData= G/TBT/N/CHL/731"," G/TBT/N/CHL/731")</f>
      </c>
      <c r="D19" s="8" t="s">
        <v>111</v>
      </c>
      <c r="E19" s="8" t="s">
        <v>112</v>
      </c>
      <c r="F19" s="8" t="s">
        <v>113</v>
      </c>
      <c r="G19" s="8" t="s">
        <v>114</v>
      </c>
      <c r="H19" s="8" t="s">
        <v>21</v>
      </c>
      <c r="I19" s="8" t="s">
        <v>115</v>
      </c>
      <c r="J19" s="8" t="s">
        <v>21</v>
      </c>
      <c r="K19" s="6"/>
      <c r="L19" s="7">
        <v>45879</v>
      </c>
      <c r="M19" s="6" t="s">
        <v>39</v>
      </c>
      <c r="N19" s="8" t="s">
        <v>116</v>
      </c>
      <c r="O19" s="6"/>
      <c r="P19" s="6"/>
      <c r="Q19" s="6">
        <f>HYPERLINK("https://docs.wto.org/imrd/directdoc.asp?DDFDocuments/v/G/TBTN25/CHL731.DOCX", "https://docs.wto.org/imrd/directdoc.asp?DDFDocuments/v/G/TBTN25/CHL731.DOCX")</f>
      </c>
    </row>
    <row r="20">
      <c r="A20" s="6" t="s">
        <v>110</v>
      </c>
      <c r="B20" s="7">
        <v>45819</v>
      </c>
      <c r="C20" s="9">
        <f>HYPERLINK("https://www.epingalert.org/en/Search?viewData= G/SPS/N/CHL/796/Rev.1"," G/SPS/N/CHL/796/Rev.1")</f>
      </c>
      <c r="D20" s="8" t="s">
        <v>117</v>
      </c>
      <c r="E20" s="8" t="s">
        <v>118</v>
      </c>
      <c r="F20" s="8" t="s">
        <v>119</v>
      </c>
      <c r="G20" s="8" t="s">
        <v>21</v>
      </c>
      <c r="H20" s="8" t="s">
        <v>21</v>
      </c>
      <c r="I20" s="8" t="s">
        <v>88</v>
      </c>
      <c r="J20" s="8" t="s">
        <v>89</v>
      </c>
      <c r="K20" s="6"/>
      <c r="L20" s="7">
        <v>45879</v>
      </c>
      <c r="M20" s="6" t="s">
        <v>120</v>
      </c>
      <c r="N20" s="8" t="s">
        <v>121</v>
      </c>
      <c r="O20" s="6"/>
      <c r="P20" s="6"/>
      <c r="Q20" s="6">
        <f>HYPERLINK("https://docs.wto.org/imrd/directdoc.asp?DDFDocuments/v/G/SPS/NCHL796R1.DOCX", "https://docs.wto.org/imrd/directdoc.asp?DDFDocuments/v/G/SPS/NCHL796R1.DOCX")</f>
      </c>
    </row>
    <row r="21">
      <c r="A21" s="6" t="s">
        <v>122</v>
      </c>
      <c r="B21" s="7">
        <v>45818</v>
      </c>
      <c r="C21" s="9">
        <f>HYPERLINK("https://www.epingalert.org/en/Search?viewData= G/SPS/N/THA/790"," G/SPS/N/THA/790")</f>
      </c>
      <c r="D21" s="8" t="s">
        <v>123</v>
      </c>
      <c r="E21" s="8" t="s">
        <v>124</v>
      </c>
      <c r="F21" s="8" t="s">
        <v>125</v>
      </c>
      <c r="G21" s="8" t="s">
        <v>21</v>
      </c>
      <c r="H21" s="8" t="s">
        <v>21</v>
      </c>
      <c r="I21" s="8" t="s">
        <v>126</v>
      </c>
      <c r="J21" s="8" t="s">
        <v>127</v>
      </c>
      <c r="K21" s="6" t="s">
        <v>128</v>
      </c>
      <c r="L21" s="7" t="s">
        <v>21</v>
      </c>
      <c r="M21" s="6" t="s">
        <v>129</v>
      </c>
      <c r="N21" s="6"/>
      <c r="O21" s="6">
        <f>HYPERLINK("https://docs.wto.org/imrd/directdoc.asp?DDFDocuments/t/G/SPS/NTHA790.DOCX", "https://docs.wto.org/imrd/directdoc.asp?DDFDocuments/t/G/SPS/NTHA790.DOCX")</f>
      </c>
      <c r="P21" s="6"/>
      <c r="Q21" s="6"/>
    </row>
    <row r="22">
      <c r="A22" s="6" t="s">
        <v>130</v>
      </c>
      <c r="B22" s="7">
        <v>45818</v>
      </c>
      <c r="C22" s="9">
        <f>HYPERLINK("https://www.epingalert.org/en/Search?viewData= G/TBT/N/CHN/2072"," G/TBT/N/CHN/2072")</f>
      </c>
      <c r="D22" s="8" t="s">
        <v>131</v>
      </c>
      <c r="E22" s="8" t="s">
        <v>132</v>
      </c>
      <c r="F22" s="8" t="s">
        <v>133</v>
      </c>
      <c r="G22" s="8" t="s">
        <v>134</v>
      </c>
      <c r="H22" s="8" t="s">
        <v>135</v>
      </c>
      <c r="I22" s="8" t="s">
        <v>136</v>
      </c>
      <c r="J22" s="8" t="s">
        <v>21</v>
      </c>
      <c r="K22" s="6"/>
      <c r="L22" s="7">
        <v>45878</v>
      </c>
      <c r="M22" s="6" t="s">
        <v>39</v>
      </c>
      <c r="N22" s="8" t="s">
        <v>137</v>
      </c>
      <c r="O22" s="6">
        <f>HYPERLINK("https://docs.wto.org/imrd/directdoc.asp?DDFDocuments/t/G/TBTN25/CHN2072.DOCX", "https://docs.wto.org/imrd/directdoc.asp?DDFDocuments/t/G/TBTN25/CHN2072.DOCX")</f>
      </c>
      <c r="P22" s="6"/>
      <c r="Q22" s="6"/>
    </row>
    <row r="23">
      <c r="A23" s="6" t="s">
        <v>138</v>
      </c>
      <c r="B23" s="7">
        <v>45818</v>
      </c>
      <c r="C23" s="9">
        <f>HYPERLINK("https://www.epingalert.org/en/Search?viewData= G/TBT/N/BDI/608, G/TBT/N/KEN/1808, G/TBT/N/RWA/1207, G/TBT/N/TZA/1349, G/TBT/N/UGA/2163"," G/TBT/N/BDI/608, G/TBT/N/KEN/1808, G/TBT/N/RWA/1207, G/TBT/N/TZA/1349, G/TBT/N/UGA/2163")</f>
      </c>
      <c r="D23" s="8" t="s">
        <v>139</v>
      </c>
      <c r="E23" s="8" t="s">
        <v>140</v>
      </c>
      <c r="F23" s="8" t="s">
        <v>141</v>
      </c>
      <c r="G23" s="8" t="s">
        <v>21</v>
      </c>
      <c r="H23" s="8" t="s">
        <v>142</v>
      </c>
      <c r="I23" s="8" t="s">
        <v>143</v>
      </c>
      <c r="J23" s="8" t="s">
        <v>144</v>
      </c>
      <c r="K23" s="6"/>
      <c r="L23" s="7">
        <v>45878</v>
      </c>
      <c r="M23" s="6" t="s">
        <v>39</v>
      </c>
      <c r="N23" s="8" t="s">
        <v>145</v>
      </c>
      <c r="O23" s="6">
        <f>HYPERLINK("https://docs.wto.org/imrd/directdoc.asp?DDFDocuments/t/G/TBTN25/BDI608.DOCX", "https://docs.wto.org/imrd/directdoc.asp?DDFDocuments/t/G/TBTN25/BDI608.DOCX")</f>
      </c>
      <c r="P23" s="6"/>
      <c r="Q23" s="6"/>
    </row>
    <row r="24">
      <c r="A24" s="6" t="s">
        <v>17</v>
      </c>
      <c r="B24" s="7">
        <v>45818</v>
      </c>
      <c r="C24" s="9">
        <f>HYPERLINK("https://www.epingalert.org/en/Search?viewData= G/TBT/N/JPN/865/Add.1"," G/TBT/N/JPN/865/Add.1")</f>
      </c>
      <c r="D24" s="8" t="s">
        <v>146</v>
      </c>
      <c r="E24" s="8" t="s">
        <v>147</v>
      </c>
      <c r="F24" s="8" t="s">
        <v>148</v>
      </c>
      <c r="G24" s="8" t="s">
        <v>149</v>
      </c>
      <c r="H24" s="8" t="s">
        <v>150</v>
      </c>
      <c r="I24" s="8" t="s">
        <v>151</v>
      </c>
      <c r="J24" s="8" t="s">
        <v>152</v>
      </c>
      <c r="K24" s="6"/>
      <c r="L24" s="7" t="s">
        <v>21</v>
      </c>
      <c r="M24" s="6" t="s">
        <v>24</v>
      </c>
      <c r="N24" s="6"/>
      <c r="O24" s="6">
        <f>HYPERLINK("https://docs.wto.org/imrd/directdoc.asp?DDFDocuments/t/G/TBTN25/JPN865A1.DOCX", "https://docs.wto.org/imrd/directdoc.asp?DDFDocuments/t/G/TBTN25/JPN865A1.DOCX")</f>
      </c>
      <c r="P24" s="6"/>
      <c r="Q24" s="6"/>
    </row>
    <row r="25">
      <c r="A25" s="6" t="s">
        <v>153</v>
      </c>
      <c r="B25" s="7">
        <v>45818</v>
      </c>
      <c r="C25" s="9">
        <f>HYPERLINK("https://www.epingalert.org/en/Search?viewData= G/TBT/N/BDI/608, G/TBT/N/KEN/1808, G/TBT/N/RWA/1207, G/TBT/N/TZA/1349, G/TBT/N/UGA/2163"," G/TBT/N/BDI/608, G/TBT/N/KEN/1808, G/TBT/N/RWA/1207, G/TBT/N/TZA/1349, G/TBT/N/UGA/2163")</f>
      </c>
      <c r="D25" s="8" t="s">
        <v>139</v>
      </c>
      <c r="E25" s="8" t="s">
        <v>140</v>
      </c>
      <c r="F25" s="8" t="s">
        <v>141</v>
      </c>
      <c r="G25" s="8" t="s">
        <v>21</v>
      </c>
      <c r="H25" s="8" t="s">
        <v>142</v>
      </c>
      <c r="I25" s="8" t="s">
        <v>154</v>
      </c>
      <c r="J25" s="8" t="s">
        <v>144</v>
      </c>
      <c r="K25" s="6"/>
      <c r="L25" s="7">
        <v>45878</v>
      </c>
      <c r="M25" s="6" t="s">
        <v>39</v>
      </c>
      <c r="N25" s="8" t="s">
        <v>145</v>
      </c>
      <c r="O25" s="6">
        <f>HYPERLINK("https://docs.wto.org/imrd/directdoc.asp?DDFDocuments/t/G/TBTN25/BDI608.DOCX", "https://docs.wto.org/imrd/directdoc.asp?DDFDocuments/t/G/TBTN25/BDI608.DOCX")</f>
      </c>
      <c r="P25" s="6"/>
      <c r="Q25" s="6"/>
    </row>
    <row r="26">
      <c r="A26" s="6" t="s">
        <v>155</v>
      </c>
      <c r="B26" s="7">
        <v>45818</v>
      </c>
      <c r="C26" s="9">
        <f>HYPERLINK("https://www.epingalert.org/en/Search?viewData= G/TBT/N/BDI/609, G/TBT/N/KEN/1809, G/TBT/N/RWA/1208, G/TBT/N/TZA/1350, G/TBT/N/UGA/2164"," G/TBT/N/BDI/609, G/TBT/N/KEN/1809, G/TBT/N/RWA/1208, G/TBT/N/TZA/1350, G/TBT/N/UGA/2164")</f>
      </c>
      <c r="D26" s="8" t="s">
        <v>156</v>
      </c>
      <c r="E26" s="8" t="s">
        <v>157</v>
      </c>
      <c r="F26" s="8" t="s">
        <v>141</v>
      </c>
      <c r="G26" s="8" t="s">
        <v>21</v>
      </c>
      <c r="H26" s="8" t="s">
        <v>142</v>
      </c>
      <c r="I26" s="8" t="s">
        <v>154</v>
      </c>
      <c r="J26" s="8" t="s">
        <v>144</v>
      </c>
      <c r="K26" s="6"/>
      <c r="L26" s="7">
        <v>45878</v>
      </c>
      <c r="M26" s="6" t="s">
        <v>39</v>
      </c>
      <c r="N26" s="8" t="s">
        <v>158</v>
      </c>
      <c r="O26" s="6">
        <f>HYPERLINK("https://docs.wto.org/imrd/directdoc.asp?DDFDocuments/t/G/TBTN25/BDI609.DOCX", "https://docs.wto.org/imrd/directdoc.asp?DDFDocuments/t/G/TBTN25/BDI609.DOCX")</f>
      </c>
      <c r="P26" s="6"/>
      <c r="Q26" s="6"/>
    </row>
    <row r="27">
      <c r="A27" s="6" t="s">
        <v>130</v>
      </c>
      <c r="B27" s="7">
        <v>45818</v>
      </c>
      <c r="C27" s="9">
        <f>HYPERLINK("https://www.epingalert.org/en/Search?viewData= G/SPS/N/CHN/1325"," G/SPS/N/CHN/1325")</f>
      </c>
      <c r="D27" s="8" t="s">
        <v>159</v>
      </c>
      <c r="E27" s="8" t="s">
        <v>160</v>
      </c>
      <c r="F27" s="8" t="s">
        <v>161</v>
      </c>
      <c r="G27" s="8" t="s">
        <v>21</v>
      </c>
      <c r="H27" s="8" t="s">
        <v>21</v>
      </c>
      <c r="I27" s="8" t="s">
        <v>162</v>
      </c>
      <c r="J27" s="8" t="s">
        <v>163</v>
      </c>
      <c r="K27" s="6" t="s">
        <v>21</v>
      </c>
      <c r="L27" s="7">
        <v>45878</v>
      </c>
      <c r="M27" s="6" t="s">
        <v>39</v>
      </c>
      <c r="N27" s="8" t="s">
        <v>164</v>
      </c>
      <c r="O27" s="6">
        <f>HYPERLINK("https://docs.wto.org/imrd/directdoc.asp?DDFDocuments/t/G/SPS/NCHN1325.DOCX", "https://docs.wto.org/imrd/directdoc.asp?DDFDocuments/t/G/SPS/NCHN1325.DOCX")</f>
      </c>
      <c r="P27" s="6"/>
      <c r="Q27" s="6"/>
    </row>
    <row r="28">
      <c r="A28" s="6" t="s">
        <v>130</v>
      </c>
      <c r="B28" s="7">
        <v>45818</v>
      </c>
      <c r="C28" s="9">
        <f>HYPERLINK("https://www.epingalert.org/en/Search?viewData= G/SPS/N/CHN/1326"," G/SPS/N/CHN/1326")</f>
      </c>
      <c r="D28" s="8" t="s">
        <v>165</v>
      </c>
      <c r="E28" s="8" t="s">
        <v>166</v>
      </c>
      <c r="F28" s="8" t="s">
        <v>167</v>
      </c>
      <c r="G28" s="8" t="s">
        <v>21</v>
      </c>
      <c r="H28" s="8" t="s">
        <v>21</v>
      </c>
      <c r="I28" s="8" t="s">
        <v>162</v>
      </c>
      <c r="J28" s="8" t="s">
        <v>168</v>
      </c>
      <c r="K28" s="6" t="s">
        <v>21</v>
      </c>
      <c r="L28" s="7">
        <v>45878</v>
      </c>
      <c r="M28" s="6" t="s">
        <v>39</v>
      </c>
      <c r="N28" s="8" t="s">
        <v>169</v>
      </c>
      <c r="O28" s="6">
        <f>HYPERLINK("https://docs.wto.org/imrd/directdoc.asp?DDFDocuments/t/G/SPS/NCHN1326.DOCX", "https://docs.wto.org/imrd/directdoc.asp?DDFDocuments/t/G/SPS/NCHN1326.DOCX")</f>
      </c>
      <c r="P28" s="6"/>
      <c r="Q28" s="6"/>
    </row>
    <row r="29">
      <c r="A29" s="6" t="s">
        <v>170</v>
      </c>
      <c r="B29" s="7">
        <v>45818</v>
      </c>
      <c r="C29" s="9">
        <f>HYPERLINK("https://www.epingalert.org/en/Search?viewData= G/TBT/N/MWI/189"," G/TBT/N/MWI/189")</f>
      </c>
      <c r="D29" s="8" t="s">
        <v>171</v>
      </c>
      <c r="E29" s="8" t="s">
        <v>172</v>
      </c>
      <c r="F29" s="8" t="s">
        <v>173</v>
      </c>
      <c r="G29" s="8" t="s">
        <v>174</v>
      </c>
      <c r="H29" s="8" t="s">
        <v>175</v>
      </c>
      <c r="I29" s="8" t="s">
        <v>176</v>
      </c>
      <c r="J29" s="8" t="s">
        <v>21</v>
      </c>
      <c r="K29" s="6"/>
      <c r="L29" s="7">
        <v>45878</v>
      </c>
      <c r="M29" s="6" t="s">
        <v>39</v>
      </c>
      <c r="N29" s="8" t="s">
        <v>177</v>
      </c>
      <c r="O29" s="6">
        <f>HYPERLINK("https://docs.wto.org/imrd/directdoc.asp?DDFDocuments/t/G/TBTN25/MWI189.DOCX", "https://docs.wto.org/imrd/directdoc.asp?DDFDocuments/t/G/TBTN25/MWI189.DOCX")</f>
      </c>
      <c r="P29" s="6"/>
      <c r="Q29" s="6"/>
    </row>
    <row r="30">
      <c r="A30" s="6" t="s">
        <v>130</v>
      </c>
      <c r="B30" s="7">
        <v>45818</v>
      </c>
      <c r="C30" s="9">
        <f>HYPERLINK("https://www.epingalert.org/en/Search?viewData= G/TBT/N/CHN/2067"," G/TBT/N/CHN/2067")</f>
      </c>
      <c r="D30" s="8" t="s">
        <v>178</v>
      </c>
      <c r="E30" s="8" t="s">
        <v>179</v>
      </c>
      <c r="F30" s="8" t="s">
        <v>180</v>
      </c>
      <c r="G30" s="8" t="s">
        <v>181</v>
      </c>
      <c r="H30" s="8" t="s">
        <v>182</v>
      </c>
      <c r="I30" s="8" t="s">
        <v>71</v>
      </c>
      <c r="J30" s="8" t="s">
        <v>21</v>
      </c>
      <c r="K30" s="6"/>
      <c r="L30" s="7">
        <v>45878</v>
      </c>
      <c r="M30" s="6" t="s">
        <v>39</v>
      </c>
      <c r="N30" s="8" t="s">
        <v>183</v>
      </c>
      <c r="O30" s="6">
        <f>HYPERLINK("https://docs.wto.org/imrd/directdoc.asp?DDFDocuments/t/G/TBTN25/CHN2067.DOCX", "https://docs.wto.org/imrd/directdoc.asp?DDFDocuments/t/G/TBTN25/CHN2067.DOCX")</f>
      </c>
      <c r="P30" s="6"/>
      <c r="Q30" s="6"/>
    </row>
    <row r="31">
      <c r="A31" s="6" t="s">
        <v>170</v>
      </c>
      <c r="B31" s="7">
        <v>45818</v>
      </c>
      <c r="C31" s="9">
        <f>HYPERLINK("https://www.epingalert.org/en/Search?viewData= G/TBT/N/MWI/196"," G/TBT/N/MWI/196")</f>
      </c>
      <c r="D31" s="8" t="s">
        <v>184</v>
      </c>
      <c r="E31" s="8" t="s">
        <v>185</v>
      </c>
      <c r="F31" s="8" t="s">
        <v>186</v>
      </c>
      <c r="G31" s="8" t="s">
        <v>187</v>
      </c>
      <c r="H31" s="8" t="s">
        <v>175</v>
      </c>
      <c r="I31" s="8" t="s">
        <v>176</v>
      </c>
      <c r="J31" s="8" t="s">
        <v>21</v>
      </c>
      <c r="K31" s="6"/>
      <c r="L31" s="7">
        <v>45878</v>
      </c>
      <c r="M31" s="6" t="s">
        <v>39</v>
      </c>
      <c r="N31" s="8" t="s">
        <v>188</v>
      </c>
      <c r="O31" s="6">
        <f>HYPERLINK("https://docs.wto.org/imrd/directdoc.asp?DDFDocuments/t/G/TBTN25/MWI196.DOCX", "https://docs.wto.org/imrd/directdoc.asp?DDFDocuments/t/G/TBTN25/MWI196.DOCX")</f>
      </c>
      <c r="P31" s="6"/>
      <c r="Q31" s="6"/>
    </row>
    <row r="32">
      <c r="A32" s="6" t="s">
        <v>170</v>
      </c>
      <c r="B32" s="7">
        <v>45818</v>
      </c>
      <c r="C32" s="9">
        <f>HYPERLINK("https://www.epingalert.org/en/Search?viewData= G/TBT/N/MWI/200"," G/TBT/N/MWI/200")</f>
      </c>
      <c r="D32" s="8" t="s">
        <v>189</v>
      </c>
      <c r="E32" s="8" t="s">
        <v>190</v>
      </c>
      <c r="F32" s="8" t="s">
        <v>191</v>
      </c>
      <c r="G32" s="8" t="s">
        <v>192</v>
      </c>
      <c r="H32" s="8" t="s">
        <v>175</v>
      </c>
      <c r="I32" s="8" t="s">
        <v>176</v>
      </c>
      <c r="J32" s="8" t="s">
        <v>21</v>
      </c>
      <c r="K32" s="6"/>
      <c r="L32" s="7">
        <v>45878</v>
      </c>
      <c r="M32" s="6" t="s">
        <v>39</v>
      </c>
      <c r="N32" s="8" t="s">
        <v>193</v>
      </c>
      <c r="O32" s="6">
        <f>HYPERLINK("https://docs.wto.org/imrd/directdoc.asp?DDFDocuments/t/G/TBTN25/MWI200.DOCX", "https://docs.wto.org/imrd/directdoc.asp?DDFDocuments/t/G/TBTN25/MWI200.DOCX")</f>
      </c>
      <c r="P32" s="6"/>
      <c r="Q32" s="6"/>
    </row>
    <row r="33">
      <c r="A33" s="6" t="s">
        <v>130</v>
      </c>
      <c r="B33" s="7">
        <v>45818</v>
      </c>
      <c r="C33" s="9">
        <f>HYPERLINK("https://www.epingalert.org/en/Search?viewData= G/TBT/N/CHN/2071"," G/TBT/N/CHN/2071")</f>
      </c>
      <c r="D33" s="8" t="s">
        <v>194</v>
      </c>
      <c r="E33" s="8" t="s">
        <v>195</v>
      </c>
      <c r="F33" s="8" t="s">
        <v>196</v>
      </c>
      <c r="G33" s="8" t="s">
        <v>197</v>
      </c>
      <c r="H33" s="8" t="s">
        <v>198</v>
      </c>
      <c r="I33" s="8" t="s">
        <v>136</v>
      </c>
      <c r="J33" s="8" t="s">
        <v>21</v>
      </c>
      <c r="K33" s="6"/>
      <c r="L33" s="7">
        <v>45878</v>
      </c>
      <c r="M33" s="6" t="s">
        <v>39</v>
      </c>
      <c r="N33" s="8" t="s">
        <v>199</v>
      </c>
      <c r="O33" s="6">
        <f>HYPERLINK("https://docs.wto.org/imrd/directdoc.asp?DDFDocuments/t/G/TBTN25/CHN2071.DOCX", "https://docs.wto.org/imrd/directdoc.asp?DDFDocuments/t/G/TBTN25/CHN2071.DOCX")</f>
      </c>
      <c r="P33" s="6"/>
      <c r="Q33" s="6"/>
    </row>
    <row r="34">
      <c r="A34" s="6" t="s">
        <v>170</v>
      </c>
      <c r="B34" s="7">
        <v>45818</v>
      </c>
      <c r="C34" s="9">
        <f>HYPERLINK("https://www.epingalert.org/en/Search?viewData= G/TBT/N/MWI/211"," G/TBT/N/MWI/211")</f>
      </c>
      <c r="D34" s="8" t="s">
        <v>200</v>
      </c>
      <c r="E34" s="8" t="s">
        <v>201</v>
      </c>
      <c r="F34" s="8" t="s">
        <v>202</v>
      </c>
      <c r="G34" s="8" t="s">
        <v>203</v>
      </c>
      <c r="H34" s="8" t="s">
        <v>204</v>
      </c>
      <c r="I34" s="8" t="s">
        <v>205</v>
      </c>
      <c r="J34" s="8" t="s">
        <v>21</v>
      </c>
      <c r="K34" s="6"/>
      <c r="L34" s="7">
        <v>45878</v>
      </c>
      <c r="M34" s="6" t="s">
        <v>39</v>
      </c>
      <c r="N34" s="8" t="s">
        <v>206</v>
      </c>
      <c r="O34" s="6">
        <f>HYPERLINK("https://docs.wto.org/imrd/directdoc.asp?DDFDocuments/t/G/TBTN25/MWI211.DOCX", "https://docs.wto.org/imrd/directdoc.asp?DDFDocuments/t/G/TBTN25/MWI211.DOCX")</f>
      </c>
      <c r="P34" s="6"/>
      <c r="Q34" s="6"/>
    </row>
    <row r="35">
      <c r="A35" s="6" t="s">
        <v>33</v>
      </c>
      <c r="B35" s="7">
        <v>45818</v>
      </c>
      <c r="C35" s="9">
        <f>HYPERLINK("https://www.epingalert.org/en/Search?viewData= G/TBT/N/USA/1958/Rev.1"," G/TBT/N/USA/1958/Rev.1")</f>
      </c>
      <c r="D35" s="8" t="s">
        <v>207</v>
      </c>
      <c r="E35" s="8" t="s">
        <v>208</v>
      </c>
      <c r="F35" s="8" t="s">
        <v>209</v>
      </c>
      <c r="G35" s="8" t="s">
        <v>21</v>
      </c>
      <c r="H35" s="8" t="s">
        <v>210</v>
      </c>
      <c r="I35" s="8" t="s">
        <v>211</v>
      </c>
      <c r="J35" s="8" t="s">
        <v>21</v>
      </c>
      <c r="K35" s="6"/>
      <c r="L35" s="7">
        <v>45858</v>
      </c>
      <c r="M35" s="6" t="s">
        <v>120</v>
      </c>
      <c r="N35" s="8" t="s">
        <v>212</v>
      </c>
      <c r="O35" s="6">
        <f>HYPERLINK("https://docs.wto.org/imrd/directdoc.asp?DDFDocuments/t/G/TBTN23/USA1958R1.DOCX", "https://docs.wto.org/imrd/directdoc.asp?DDFDocuments/t/G/TBTN23/USA1958R1.DOCX")</f>
      </c>
      <c r="P35" s="6"/>
      <c r="Q35" s="6"/>
    </row>
    <row r="36">
      <c r="A36" s="6" t="s">
        <v>130</v>
      </c>
      <c r="B36" s="7">
        <v>45818</v>
      </c>
      <c r="C36" s="9">
        <f>HYPERLINK("https://www.epingalert.org/en/Search?viewData= G/SPS/N/CHN/1327"," G/SPS/N/CHN/1327")</f>
      </c>
      <c r="D36" s="8" t="s">
        <v>213</v>
      </c>
      <c r="E36" s="8" t="s">
        <v>214</v>
      </c>
      <c r="F36" s="8" t="s">
        <v>215</v>
      </c>
      <c r="G36" s="8" t="s">
        <v>21</v>
      </c>
      <c r="H36" s="8" t="s">
        <v>21</v>
      </c>
      <c r="I36" s="8" t="s">
        <v>162</v>
      </c>
      <c r="J36" s="8" t="s">
        <v>163</v>
      </c>
      <c r="K36" s="6" t="s">
        <v>21</v>
      </c>
      <c r="L36" s="7">
        <v>45878</v>
      </c>
      <c r="M36" s="6" t="s">
        <v>39</v>
      </c>
      <c r="N36" s="8" t="s">
        <v>216</v>
      </c>
      <c r="O36" s="6">
        <f>HYPERLINK("https://docs.wto.org/imrd/directdoc.asp?DDFDocuments/t/G/SPS/NCHN1327.DOCX", "https://docs.wto.org/imrd/directdoc.asp?DDFDocuments/t/G/SPS/NCHN1327.DOCX")</f>
      </c>
      <c r="P36" s="6"/>
      <c r="Q36" s="6"/>
    </row>
    <row r="37">
      <c r="A37" s="6" t="s">
        <v>170</v>
      </c>
      <c r="B37" s="7">
        <v>45818</v>
      </c>
      <c r="C37" s="9">
        <f>HYPERLINK("https://www.epingalert.org/en/Search?viewData= G/TBT/N/MWI/187"," G/TBT/N/MWI/187")</f>
      </c>
      <c r="D37" s="8" t="s">
        <v>217</v>
      </c>
      <c r="E37" s="8" t="s">
        <v>218</v>
      </c>
      <c r="F37" s="8" t="s">
        <v>219</v>
      </c>
      <c r="G37" s="8" t="s">
        <v>220</v>
      </c>
      <c r="H37" s="8" t="s">
        <v>175</v>
      </c>
      <c r="I37" s="8" t="s">
        <v>176</v>
      </c>
      <c r="J37" s="8" t="s">
        <v>21</v>
      </c>
      <c r="K37" s="6"/>
      <c r="L37" s="7">
        <v>45878</v>
      </c>
      <c r="M37" s="6" t="s">
        <v>39</v>
      </c>
      <c r="N37" s="8" t="s">
        <v>221</v>
      </c>
      <c r="O37" s="6">
        <f>HYPERLINK("https://docs.wto.org/imrd/directdoc.asp?DDFDocuments/t/G/TBTN25/MWI187.DOCX", "https://docs.wto.org/imrd/directdoc.asp?DDFDocuments/t/G/TBTN25/MWI187.DOCX")</f>
      </c>
      <c r="P37" s="6"/>
      <c r="Q37" s="6"/>
    </row>
    <row r="38">
      <c r="A38" s="6" t="s">
        <v>170</v>
      </c>
      <c r="B38" s="7">
        <v>45818</v>
      </c>
      <c r="C38" s="9">
        <f>HYPERLINK("https://www.epingalert.org/en/Search?viewData= G/TBT/N/MWI/194"," G/TBT/N/MWI/194")</f>
      </c>
      <c r="D38" s="8" t="s">
        <v>222</v>
      </c>
      <c r="E38" s="8" t="s">
        <v>223</v>
      </c>
      <c r="F38" s="8" t="s">
        <v>224</v>
      </c>
      <c r="G38" s="8" t="s">
        <v>225</v>
      </c>
      <c r="H38" s="8" t="s">
        <v>175</v>
      </c>
      <c r="I38" s="8" t="s">
        <v>176</v>
      </c>
      <c r="J38" s="8" t="s">
        <v>21</v>
      </c>
      <c r="K38" s="6"/>
      <c r="L38" s="7">
        <v>45878</v>
      </c>
      <c r="M38" s="6" t="s">
        <v>39</v>
      </c>
      <c r="N38" s="8" t="s">
        <v>226</v>
      </c>
      <c r="O38" s="6">
        <f>HYPERLINK("https://docs.wto.org/imrd/directdoc.asp?DDFDocuments/t/G/TBTN25/MWI194.DOCX", "https://docs.wto.org/imrd/directdoc.asp?DDFDocuments/t/G/TBTN25/MWI194.DOCX")</f>
      </c>
      <c r="P38" s="6"/>
      <c r="Q38" s="6"/>
    </row>
    <row r="39">
      <c r="A39" s="6" t="s">
        <v>130</v>
      </c>
      <c r="B39" s="7">
        <v>45818</v>
      </c>
      <c r="C39" s="9">
        <f>HYPERLINK("https://www.epingalert.org/en/Search?viewData= G/TBT/N/CHN/2069"," G/TBT/N/CHN/2069")</f>
      </c>
      <c r="D39" s="8" t="s">
        <v>227</v>
      </c>
      <c r="E39" s="8" t="s">
        <v>228</v>
      </c>
      <c r="F39" s="8" t="s">
        <v>229</v>
      </c>
      <c r="G39" s="8" t="s">
        <v>181</v>
      </c>
      <c r="H39" s="8" t="s">
        <v>230</v>
      </c>
      <c r="I39" s="8" t="s">
        <v>71</v>
      </c>
      <c r="J39" s="8" t="s">
        <v>21</v>
      </c>
      <c r="K39" s="6"/>
      <c r="L39" s="7">
        <v>45878</v>
      </c>
      <c r="M39" s="6" t="s">
        <v>39</v>
      </c>
      <c r="N39" s="8" t="s">
        <v>231</v>
      </c>
      <c r="O39" s="6">
        <f>HYPERLINK("https://docs.wto.org/imrd/directdoc.asp?DDFDocuments/t/G/TBTN25/CHN2069.DOCX", "https://docs.wto.org/imrd/directdoc.asp?DDFDocuments/t/G/TBTN25/CHN2069.DOCX")</f>
      </c>
      <c r="P39" s="6"/>
      <c r="Q39" s="6"/>
    </row>
    <row r="40">
      <c r="A40" s="6" t="s">
        <v>170</v>
      </c>
      <c r="B40" s="7">
        <v>45818</v>
      </c>
      <c r="C40" s="9">
        <f>HYPERLINK("https://www.epingalert.org/en/Search?viewData= G/TBT/N/MWI/214"," G/TBT/N/MWI/214")</f>
      </c>
      <c r="D40" s="8" t="s">
        <v>232</v>
      </c>
      <c r="E40" s="8" t="s">
        <v>233</v>
      </c>
      <c r="F40" s="8" t="s">
        <v>234</v>
      </c>
      <c r="G40" s="8" t="s">
        <v>235</v>
      </c>
      <c r="H40" s="8" t="s">
        <v>204</v>
      </c>
      <c r="I40" s="8" t="s">
        <v>205</v>
      </c>
      <c r="J40" s="8" t="s">
        <v>21</v>
      </c>
      <c r="K40" s="6"/>
      <c r="L40" s="7">
        <v>45878</v>
      </c>
      <c r="M40" s="6" t="s">
        <v>39</v>
      </c>
      <c r="N40" s="8" t="s">
        <v>236</v>
      </c>
      <c r="O40" s="6">
        <f>HYPERLINK("https://docs.wto.org/imrd/directdoc.asp?DDFDocuments/t/G/TBTN25/MWI214.DOCX", "https://docs.wto.org/imrd/directdoc.asp?DDFDocuments/t/G/TBTN25/MWI214.DOCX")</f>
      </c>
      <c r="P40" s="6"/>
      <c r="Q40" s="6"/>
    </row>
    <row r="41">
      <c r="A41" s="6" t="s">
        <v>138</v>
      </c>
      <c r="B41" s="7">
        <v>45818</v>
      </c>
      <c r="C41" s="9">
        <f>HYPERLINK("https://www.epingalert.org/en/Search?viewData= G/TBT/N/BDI/610, G/TBT/N/KEN/1810, G/TBT/N/RWA/1209, G/TBT/N/TZA/1351, G/TBT/N/UGA/2165"," G/TBT/N/BDI/610, G/TBT/N/KEN/1810, G/TBT/N/RWA/1209, G/TBT/N/TZA/1351, G/TBT/N/UGA/2165")</f>
      </c>
      <c r="D41" s="8" t="s">
        <v>237</v>
      </c>
      <c r="E41" s="8" t="s">
        <v>238</v>
      </c>
      <c r="F41" s="8" t="s">
        <v>141</v>
      </c>
      <c r="G41" s="8" t="s">
        <v>21</v>
      </c>
      <c r="H41" s="8" t="s">
        <v>142</v>
      </c>
      <c r="I41" s="8" t="s">
        <v>143</v>
      </c>
      <c r="J41" s="8" t="s">
        <v>144</v>
      </c>
      <c r="K41" s="6"/>
      <c r="L41" s="7">
        <v>45878</v>
      </c>
      <c r="M41" s="6" t="s">
        <v>39</v>
      </c>
      <c r="N41" s="8" t="s">
        <v>239</v>
      </c>
      <c r="O41" s="6">
        <f>HYPERLINK("https://docs.wto.org/imrd/directdoc.asp?DDFDocuments/t/G/TBTN25/BDI610.DOCX", "https://docs.wto.org/imrd/directdoc.asp?DDFDocuments/t/G/TBTN25/BDI610.DOCX")</f>
      </c>
      <c r="P41" s="6"/>
      <c r="Q41" s="6"/>
    </row>
    <row r="42">
      <c r="A42" s="6" t="s">
        <v>153</v>
      </c>
      <c r="B42" s="7">
        <v>45818</v>
      </c>
      <c r="C42" s="9">
        <f>HYPERLINK("https://www.epingalert.org/en/Search?viewData= G/TBT/N/BDI/610, G/TBT/N/KEN/1810, G/TBT/N/RWA/1209, G/TBT/N/TZA/1351, G/TBT/N/UGA/2165"," G/TBT/N/BDI/610, G/TBT/N/KEN/1810, G/TBT/N/RWA/1209, G/TBT/N/TZA/1351, G/TBT/N/UGA/2165")</f>
      </c>
      <c r="D42" s="8" t="s">
        <v>237</v>
      </c>
      <c r="E42" s="8" t="s">
        <v>238</v>
      </c>
      <c r="F42" s="8" t="s">
        <v>141</v>
      </c>
      <c r="G42" s="8" t="s">
        <v>21</v>
      </c>
      <c r="H42" s="8" t="s">
        <v>142</v>
      </c>
      <c r="I42" s="8" t="s">
        <v>154</v>
      </c>
      <c r="J42" s="8" t="s">
        <v>144</v>
      </c>
      <c r="K42" s="6"/>
      <c r="L42" s="7">
        <v>45878</v>
      </c>
      <c r="M42" s="6" t="s">
        <v>39</v>
      </c>
      <c r="N42" s="8" t="s">
        <v>239</v>
      </c>
      <c r="O42" s="6">
        <f>HYPERLINK("https://docs.wto.org/imrd/directdoc.asp?DDFDocuments/t/G/TBTN25/BDI610.DOCX", "https://docs.wto.org/imrd/directdoc.asp?DDFDocuments/t/G/TBTN25/BDI610.DOCX")</f>
      </c>
      <c r="P42" s="6"/>
      <c r="Q42" s="6"/>
    </row>
    <row r="43">
      <c r="A43" s="6" t="s">
        <v>170</v>
      </c>
      <c r="B43" s="7">
        <v>45818</v>
      </c>
      <c r="C43" s="9">
        <f>HYPERLINK("https://www.epingalert.org/en/Search?viewData= G/TBT/N/MWI/190"," G/TBT/N/MWI/190")</f>
      </c>
      <c r="D43" s="8" t="s">
        <v>240</v>
      </c>
      <c r="E43" s="8" t="s">
        <v>241</v>
      </c>
      <c r="F43" s="8" t="s">
        <v>242</v>
      </c>
      <c r="G43" s="8" t="s">
        <v>243</v>
      </c>
      <c r="H43" s="8" t="s">
        <v>175</v>
      </c>
      <c r="I43" s="8" t="s">
        <v>176</v>
      </c>
      <c r="J43" s="8" t="s">
        <v>21</v>
      </c>
      <c r="K43" s="6"/>
      <c r="L43" s="7">
        <v>45878</v>
      </c>
      <c r="M43" s="6" t="s">
        <v>39</v>
      </c>
      <c r="N43" s="8" t="s">
        <v>244</v>
      </c>
      <c r="O43" s="6">
        <f>HYPERLINK("https://docs.wto.org/imrd/directdoc.asp?DDFDocuments/t/G/TBTN25/MWI190.DOCX", "https://docs.wto.org/imrd/directdoc.asp?DDFDocuments/t/G/TBTN25/MWI190.DOCX")</f>
      </c>
      <c r="P43" s="6"/>
      <c r="Q43" s="6"/>
    </row>
    <row r="44">
      <c r="A44" s="6" t="s">
        <v>170</v>
      </c>
      <c r="B44" s="7">
        <v>45818</v>
      </c>
      <c r="C44" s="9">
        <f>HYPERLINK("https://www.epingalert.org/en/Search?viewData= G/TBT/N/MWI/202"," G/TBT/N/MWI/202")</f>
      </c>
      <c r="D44" s="8" t="s">
        <v>245</v>
      </c>
      <c r="E44" s="8" t="s">
        <v>246</v>
      </c>
      <c r="F44" s="8" t="s">
        <v>247</v>
      </c>
      <c r="G44" s="8" t="s">
        <v>248</v>
      </c>
      <c r="H44" s="8" t="s">
        <v>204</v>
      </c>
      <c r="I44" s="8" t="s">
        <v>176</v>
      </c>
      <c r="J44" s="8" t="s">
        <v>21</v>
      </c>
      <c r="K44" s="6"/>
      <c r="L44" s="7">
        <v>45878</v>
      </c>
      <c r="M44" s="6" t="s">
        <v>39</v>
      </c>
      <c r="N44" s="8" t="s">
        <v>249</v>
      </c>
      <c r="O44" s="6">
        <f>HYPERLINK("https://docs.wto.org/imrd/directdoc.asp?DDFDocuments/t/G/TBTN25/MWI202.DOCX", "https://docs.wto.org/imrd/directdoc.asp?DDFDocuments/t/G/TBTN25/MWI202.DOCX")</f>
      </c>
      <c r="P44" s="6"/>
      <c r="Q44" s="6"/>
    </row>
    <row r="45">
      <c r="A45" s="6" t="s">
        <v>33</v>
      </c>
      <c r="B45" s="7">
        <v>45818</v>
      </c>
      <c r="C45" s="9">
        <f>HYPERLINK("https://www.epingalert.org/en/Search?viewData= G/TBT/N/USA/2107/Add.3"," G/TBT/N/USA/2107/Add.3")</f>
      </c>
      <c r="D45" s="8" t="s">
        <v>250</v>
      </c>
      <c r="E45" s="8" t="s">
        <v>251</v>
      </c>
      <c r="F45" s="8" t="s">
        <v>252</v>
      </c>
      <c r="G45" s="8" t="s">
        <v>21</v>
      </c>
      <c r="H45" s="8" t="s">
        <v>253</v>
      </c>
      <c r="I45" s="8" t="s">
        <v>61</v>
      </c>
      <c r="J45" s="8" t="s">
        <v>21</v>
      </c>
      <c r="K45" s="6"/>
      <c r="L45" s="7" t="s">
        <v>21</v>
      </c>
      <c r="M45" s="6" t="s">
        <v>24</v>
      </c>
      <c r="N45" s="8" t="s">
        <v>254</v>
      </c>
      <c r="O45" s="6">
        <f>HYPERLINK("https://docs.wto.org/imrd/directdoc.asp?DDFDocuments/t/G/TBTN24/USA2107A3.DOCX", "https://docs.wto.org/imrd/directdoc.asp?DDFDocuments/t/G/TBTN24/USA2107A3.DOCX")</f>
      </c>
      <c r="P45" s="6"/>
      <c r="Q45" s="6"/>
    </row>
    <row r="46">
      <c r="A46" s="6" t="s">
        <v>130</v>
      </c>
      <c r="B46" s="7">
        <v>45818</v>
      </c>
      <c r="C46" s="9">
        <f>HYPERLINK("https://www.epingalert.org/en/Search?viewData= G/TBT/N/CHN/2060"," G/TBT/N/CHN/2060")</f>
      </c>
      <c r="D46" s="8" t="s">
        <v>255</v>
      </c>
      <c r="E46" s="8" t="s">
        <v>256</v>
      </c>
      <c r="F46" s="8" t="s">
        <v>257</v>
      </c>
      <c r="G46" s="8" t="s">
        <v>258</v>
      </c>
      <c r="H46" s="8" t="s">
        <v>259</v>
      </c>
      <c r="I46" s="8" t="s">
        <v>71</v>
      </c>
      <c r="J46" s="8" t="s">
        <v>21</v>
      </c>
      <c r="K46" s="6"/>
      <c r="L46" s="7">
        <v>45878</v>
      </c>
      <c r="M46" s="6" t="s">
        <v>39</v>
      </c>
      <c r="N46" s="8" t="s">
        <v>260</v>
      </c>
      <c r="O46" s="6">
        <f>HYPERLINK("https://docs.wto.org/imrd/directdoc.asp?DDFDocuments/t/G/TBTN25/CHN2060.DOCX", "https://docs.wto.org/imrd/directdoc.asp?DDFDocuments/t/G/TBTN25/CHN2060.DOCX")</f>
      </c>
      <c r="P46" s="6">
        <f>HYPERLINK("https://docs.wto.org/imrd/directdoc.asp?DDFDocuments/u/G/TBTN25/CHN2060.DOCX", "https://docs.wto.org/imrd/directdoc.asp?DDFDocuments/u/G/TBTN25/CHN2060.DOCX")</f>
      </c>
      <c r="Q46" s="6"/>
    </row>
    <row r="47">
      <c r="A47" s="6" t="s">
        <v>130</v>
      </c>
      <c r="B47" s="7">
        <v>45818</v>
      </c>
      <c r="C47" s="9">
        <f>HYPERLINK("https://www.epingalert.org/en/Search?viewData= G/TBT/N/CHN/2063"," G/TBT/N/CHN/2063")</f>
      </c>
      <c r="D47" s="8" t="s">
        <v>261</v>
      </c>
      <c r="E47" s="8" t="s">
        <v>262</v>
      </c>
      <c r="F47" s="8" t="s">
        <v>263</v>
      </c>
      <c r="G47" s="8" t="s">
        <v>264</v>
      </c>
      <c r="H47" s="8" t="s">
        <v>265</v>
      </c>
      <c r="I47" s="8" t="s">
        <v>266</v>
      </c>
      <c r="J47" s="8" t="s">
        <v>21</v>
      </c>
      <c r="K47" s="6"/>
      <c r="L47" s="7">
        <v>45878</v>
      </c>
      <c r="M47" s="6" t="s">
        <v>39</v>
      </c>
      <c r="N47" s="8" t="s">
        <v>267</v>
      </c>
      <c r="O47" s="6">
        <f>HYPERLINK("https://docs.wto.org/imrd/directdoc.asp?DDFDocuments/t/G/TBTN25/CHN2063.DOCX", "https://docs.wto.org/imrd/directdoc.asp?DDFDocuments/t/G/TBTN25/CHN2063.DOCX")</f>
      </c>
      <c r="P47" s="6"/>
      <c r="Q47" s="6"/>
    </row>
    <row r="48">
      <c r="A48" s="6" t="s">
        <v>41</v>
      </c>
      <c r="B48" s="7">
        <v>45818</v>
      </c>
      <c r="C48" s="9">
        <f>HYPERLINK("https://www.epingalert.org/en/Search?viewData= G/TBT/N/IND/366"," G/TBT/N/IND/366")</f>
      </c>
      <c r="D48" s="8" t="s">
        <v>268</v>
      </c>
      <c r="E48" s="8" t="s">
        <v>269</v>
      </c>
      <c r="F48" s="8" t="s">
        <v>74</v>
      </c>
      <c r="G48" s="8" t="s">
        <v>45</v>
      </c>
      <c r="H48" s="8" t="s">
        <v>270</v>
      </c>
      <c r="I48" s="8" t="s">
        <v>46</v>
      </c>
      <c r="J48" s="8" t="s">
        <v>21</v>
      </c>
      <c r="K48" s="6"/>
      <c r="L48" s="7">
        <v>45878</v>
      </c>
      <c r="M48" s="6" t="s">
        <v>39</v>
      </c>
      <c r="N48" s="8" t="s">
        <v>271</v>
      </c>
      <c r="O48" s="6">
        <f>HYPERLINK("https://docs.wto.org/imrd/directdoc.asp?DDFDocuments/t/G/TBTN25/IND366.DOCX", "https://docs.wto.org/imrd/directdoc.asp?DDFDocuments/t/G/TBTN25/IND366.DOCX")</f>
      </c>
      <c r="P48" s="6"/>
      <c r="Q48" s="6"/>
    </row>
    <row r="49">
      <c r="A49" s="6" t="s">
        <v>130</v>
      </c>
      <c r="B49" s="7">
        <v>45818</v>
      </c>
      <c r="C49" s="9">
        <f>HYPERLINK("https://www.epingalert.org/en/Search?viewData= G/TBT/N/CHN/2059"," G/TBT/N/CHN/2059")</f>
      </c>
      <c r="D49" s="8" t="s">
        <v>272</v>
      </c>
      <c r="E49" s="8" t="s">
        <v>273</v>
      </c>
      <c r="F49" s="8" t="s">
        <v>274</v>
      </c>
      <c r="G49" s="8" t="s">
        <v>275</v>
      </c>
      <c r="H49" s="8" t="s">
        <v>276</v>
      </c>
      <c r="I49" s="8" t="s">
        <v>277</v>
      </c>
      <c r="J49" s="8" t="s">
        <v>21</v>
      </c>
      <c r="K49" s="6"/>
      <c r="L49" s="7">
        <v>45878</v>
      </c>
      <c r="M49" s="6" t="s">
        <v>39</v>
      </c>
      <c r="N49" s="8" t="s">
        <v>278</v>
      </c>
      <c r="O49" s="6">
        <f>HYPERLINK("https://docs.wto.org/imrd/directdoc.asp?DDFDocuments/t/G/TBTN25/CHN2059.DOCX", "https://docs.wto.org/imrd/directdoc.asp?DDFDocuments/t/G/TBTN25/CHN2059.DOCX")</f>
      </c>
      <c r="P49" s="6">
        <f>HYPERLINK("https://docs.wto.org/imrd/directdoc.asp?DDFDocuments/u/G/TBTN25/CHN2059.DOCX", "https://docs.wto.org/imrd/directdoc.asp?DDFDocuments/u/G/TBTN25/CHN2059.DOCX")</f>
      </c>
      <c r="Q49" s="6"/>
    </row>
    <row r="50">
      <c r="A50" s="6" t="s">
        <v>110</v>
      </c>
      <c r="B50" s="7">
        <v>45818</v>
      </c>
      <c r="C50" s="9">
        <f>HYPERLINK("https://www.epingalert.org/en/Search?viewData= G/TBT/N/CHL/368/Add.2"," G/TBT/N/CHL/368/Add.2")</f>
      </c>
      <c r="D50" s="8" t="s">
        <v>279</v>
      </c>
      <c r="E50" s="8" t="s">
        <v>280</v>
      </c>
      <c r="F50" s="8" t="s">
        <v>281</v>
      </c>
      <c r="G50" s="8" t="s">
        <v>21</v>
      </c>
      <c r="H50" s="8" t="s">
        <v>282</v>
      </c>
      <c r="I50" s="8" t="s">
        <v>71</v>
      </c>
      <c r="J50" s="8" t="s">
        <v>21</v>
      </c>
      <c r="K50" s="6"/>
      <c r="L50" s="7" t="s">
        <v>21</v>
      </c>
      <c r="M50" s="6" t="s">
        <v>24</v>
      </c>
      <c r="N50" s="8" t="s">
        <v>283</v>
      </c>
      <c r="O50" s="6"/>
      <c r="P50" s="6">
        <f>HYPERLINK("https://docs.wto.org/imrd/directdoc.asp?DDFDocuments/u/G/TBTN16/CHL368A2.DOCX", "https://docs.wto.org/imrd/directdoc.asp?DDFDocuments/u/G/TBTN16/CHL368A2.DOCX")</f>
      </c>
      <c r="Q50" s="6">
        <f>HYPERLINK("https://docs.wto.org/imrd/directdoc.asp?DDFDocuments/v/G/TBTN16/CHL368A2.DOCX", "https://docs.wto.org/imrd/directdoc.asp?DDFDocuments/v/G/TBTN16/CHL368A2.DOCX")</f>
      </c>
    </row>
    <row r="51">
      <c r="A51" s="6" t="s">
        <v>130</v>
      </c>
      <c r="B51" s="7">
        <v>45818</v>
      </c>
      <c r="C51" s="9">
        <f>HYPERLINK("https://www.epingalert.org/en/Search?viewData= G/TBT/N/CHN/2064"," G/TBT/N/CHN/2064")</f>
      </c>
      <c r="D51" s="8" t="s">
        <v>284</v>
      </c>
      <c r="E51" s="8" t="s">
        <v>285</v>
      </c>
      <c r="F51" s="8" t="s">
        <v>286</v>
      </c>
      <c r="G51" s="8" t="s">
        <v>287</v>
      </c>
      <c r="H51" s="8" t="s">
        <v>288</v>
      </c>
      <c r="I51" s="8" t="s">
        <v>289</v>
      </c>
      <c r="J51" s="8" t="s">
        <v>21</v>
      </c>
      <c r="K51" s="6"/>
      <c r="L51" s="7">
        <v>45878</v>
      </c>
      <c r="M51" s="6" t="s">
        <v>39</v>
      </c>
      <c r="N51" s="8" t="s">
        <v>290</v>
      </c>
      <c r="O51" s="6">
        <f>HYPERLINK("https://docs.wto.org/imrd/directdoc.asp?DDFDocuments/t/G/TBTN25/CHN2064.DOCX", "https://docs.wto.org/imrd/directdoc.asp?DDFDocuments/t/G/TBTN25/CHN2064.DOCX")</f>
      </c>
      <c r="P51" s="6"/>
      <c r="Q51" s="6"/>
    </row>
    <row r="52">
      <c r="A52" s="6" t="s">
        <v>291</v>
      </c>
      <c r="B52" s="7">
        <v>45818</v>
      </c>
      <c r="C52" s="9">
        <f>HYPERLINK("https://www.epingalert.org/en/Search?viewData= G/TBT/N/BDI/608, G/TBT/N/KEN/1808, G/TBT/N/RWA/1207, G/TBT/N/TZA/1349, G/TBT/N/UGA/2163"," G/TBT/N/BDI/608, G/TBT/N/KEN/1808, G/TBT/N/RWA/1207, G/TBT/N/TZA/1349, G/TBT/N/UGA/2163")</f>
      </c>
      <c r="D52" s="8" t="s">
        <v>139</v>
      </c>
      <c r="E52" s="8" t="s">
        <v>140</v>
      </c>
      <c r="F52" s="8" t="s">
        <v>141</v>
      </c>
      <c r="G52" s="8" t="s">
        <v>21</v>
      </c>
      <c r="H52" s="8" t="s">
        <v>142</v>
      </c>
      <c r="I52" s="8" t="s">
        <v>154</v>
      </c>
      <c r="J52" s="8" t="s">
        <v>144</v>
      </c>
      <c r="K52" s="6"/>
      <c r="L52" s="7">
        <v>45878</v>
      </c>
      <c r="M52" s="6" t="s">
        <v>39</v>
      </c>
      <c r="N52" s="8" t="s">
        <v>145</v>
      </c>
      <c r="O52" s="6">
        <f>HYPERLINK("https://docs.wto.org/imrd/directdoc.asp?DDFDocuments/t/G/TBTN25/BDI608.DOCX", "https://docs.wto.org/imrd/directdoc.asp?DDFDocuments/t/G/TBTN25/BDI608.DOCX")</f>
      </c>
      <c r="P52" s="6"/>
      <c r="Q52" s="6"/>
    </row>
    <row r="53">
      <c r="A53" s="6" t="s">
        <v>291</v>
      </c>
      <c r="B53" s="7">
        <v>45818</v>
      </c>
      <c r="C53" s="9">
        <f>HYPERLINK("https://www.epingalert.org/en/Search?viewData= G/TBT/N/BDI/610, G/TBT/N/KEN/1810, G/TBT/N/RWA/1209, G/TBT/N/TZA/1351, G/TBT/N/UGA/2165"," G/TBT/N/BDI/610, G/TBT/N/KEN/1810, G/TBT/N/RWA/1209, G/TBT/N/TZA/1351, G/TBT/N/UGA/2165")</f>
      </c>
      <c r="D53" s="8" t="s">
        <v>237</v>
      </c>
      <c r="E53" s="8" t="s">
        <v>238</v>
      </c>
      <c r="F53" s="8" t="s">
        <v>141</v>
      </c>
      <c r="G53" s="8" t="s">
        <v>21</v>
      </c>
      <c r="H53" s="8" t="s">
        <v>142</v>
      </c>
      <c r="I53" s="8" t="s">
        <v>154</v>
      </c>
      <c r="J53" s="8" t="s">
        <v>144</v>
      </c>
      <c r="K53" s="6"/>
      <c r="L53" s="7">
        <v>45878</v>
      </c>
      <c r="M53" s="6" t="s">
        <v>39</v>
      </c>
      <c r="N53" s="8" t="s">
        <v>239</v>
      </c>
      <c r="O53" s="6">
        <f>HYPERLINK("https://docs.wto.org/imrd/directdoc.asp?DDFDocuments/t/G/TBTN25/BDI610.DOCX", "https://docs.wto.org/imrd/directdoc.asp?DDFDocuments/t/G/TBTN25/BDI610.DOCX")</f>
      </c>
      <c r="P53" s="6"/>
      <c r="Q53" s="6"/>
    </row>
    <row r="54">
      <c r="A54" s="6" t="s">
        <v>291</v>
      </c>
      <c r="B54" s="7">
        <v>45818</v>
      </c>
      <c r="C54" s="9">
        <f>HYPERLINK("https://www.epingalert.org/en/Search?viewData= G/TBT/N/BDI/611, G/TBT/N/KEN/1811, G/TBT/N/RWA/1210, G/TBT/N/TZA/1352, G/TBT/N/UGA/2166"," G/TBT/N/BDI/611, G/TBT/N/KEN/1811, G/TBT/N/RWA/1210, G/TBT/N/TZA/1352, G/TBT/N/UGA/2166")</f>
      </c>
      <c r="D54" s="8" t="s">
        <v>156</v>
      </c>
      <c r="E54" s="8" t="s">
        <v>292</v>
      </c>
      <c r="F54" s="8" t="s">
        <v>293</v>
      </c>
      <c r="G54" s="8" t="s">
        <v>21</v>
      </c>
      <c r="H54" s="8" t="s">
        <v>294</v>
      </c>
      <c r="I54" s="8" t="s">
        <v>154</v>
      </c>
      <c r="J54" s="8" t="s">
        <v>21</v>
      </c>
      <c r="K54" s="6"/>
      <c r="L54" s="7">
        <v>45878</v>
      </c>
      <c r="M54" s="6" t="s">
        <v>39</v>
      </c>
      <c r="N54" s="6"/>
      <c r="O54" s="6">
        <f>HYPERLINK("https://docs.wto.org/imrd/directdoc.asp?DDFDocuments/t/G/TBTN25/BDI611.DOCX", "https://docs.wto.org/imrd/directdoc.asp?DDFDocuments/t/G/TBTN25/BDI611.DOCX")</f>
      </c>
      <c r="P54" s="6"/>
      <c r="Q54" s="6"/>
    </row>
    <row r="55">
      <c r="A55" s="6" t="s">
        <v>130</v>
      </c>
      <c r="B55" s="7">
        <v>45818</v>
      </c>
      <c r="C55" s="9">
        <f>HYPERLINK("https://www.epingalert.org/en/Search?viewData= G/TBT/N/CHN/2070"," G/TBT/N/CHN/2070")</f>
      </c>
      <c r="D55" s="8" t="s">
        <v>295</v>
      </c>
      <c r="E55" s="8" t="s">
        <v>296</v>
      </c>
      <c r="F55" s="8" t="s">
        <v>297</v>
      </c>
      <c r="G55" s="8" t="s">
        <v>197</v>
      </c>
      <c r="H55" s="8" t="s">
        <v>198</v>
      </c>
      <c r="I55" s="8" t="s">
        <v>136</v>
      </c>
      <c r="J55" s="8" t="s">
        <v>21</v>
      </c>
      <c r="K55" s="6"/>
      <c r="L55" s="7">
        <v>45878</v>
      </c>
      <c r="M55" s="6" t="s">
        <v>39</v>
      </c>
      <c r="N55" s="8" t="s">
        <v>298</v>
      </c>
      <c r="O55" s="6">
        <f>HYPERLINK("https://docs.wto.org/imrd/directdoc.asp?DDFDocuments/t/G/TBTN25/CHN2070.DOCX", "https://docs.wto.org/imrd/directdoc.asp?DDFDocuments/t/G/TBTN25/CHN2070.DOCX")</f>
      </c>
      <c r="P55" s="6"/>
      <c r="Q55" s="6"/>
    </row>
    <row r="56">
      <c r="A56" s="6" t="s">
        <v>299</v>
      </c>
      <c r="B56" s="7">
        <v>45818</v>
      </c>
      <c r="C56" s="9">
        <f>HYPERLINK("https://www.epingalert.org/en/Search?viewData= G/SPS/N/RUS/319"," G/SPS/N/RUS/319")</f>
      </c>
      <c r="D56" s="8" t="s">
        <v>300</v>
      </c>
      <c r="E56" s="8" t="s">
        <v>301</v>
      </c>
      <c r="F56" s="8" t="s">
        <v>302</v>
      </c>
      <c r="G56" s="8" t="s">
        <v>303</v>
      </c>
      <c r="H56" s="8" t="s">
        <v>21</v>
      </c>
      <c r="I56" s="8" t="s">
        <v>126</v>
      </c>
      <c r="J56" s="8" t="s">
        <v>304</v>
      </c>
      <c r="K56" s="6" t="s">
        <v>305</v>
      </c>
      <c r="L56" s="7" t="s">
        <v>21</v>
      </c>
      <c r="M56" s="6" t="s">
        <v>129</v>
      </c>
      <c r="N56" s="8" t="s">
        <v>306</v>
      </c>
      <c r="O56" s="6">
        <f>HYPERLINK("https://docs.wto.org/imrd/directdoc.asp?DDFDocuments/t/G/SPS/NRUS319.DOCX", "https://docs.wto.org/imrd/directdoc.asp?DDFDocuments/t/G/SPS/NRUS319.DOCX")</f>
      </c>
      <c r="P56" s="6"/>
      <c r="Q56" s="6"/>
    </row>
    <row r="57">
      <c r="A57" s="6" t="s">
        <v>170</v>
      </c>
      <c r="B57" s="7">
        <v>45818</v>
      </c>
      <c r="C57" s="9">
        <f>HYPERLINK("https://www.epingalert.org/en/Search?viewData= G/TBT/N/MWI/188"," G/TBT/N/MWI/188")</f>
      </c>
      <c r="D57" s="8" t="s">
        <v>307</v>
      </c>
      <c r="E57" s="8" t="s">
        <v>308</v>
      </c>
      <c r="F57" s="8" t="s">
        <v>309</v>
      </c>
      <c r="G57" s="8" t="s">
        <v>310</v>
      </c>
      <c r="H57" s="8" t="s">
        <v>175</v>
      </c>
      <c r="I57" s="8" t="s">
        <v>176</v>
      </c>
      <c r="J57" s="8" t="s">
        <v>21</v>
      </c>
      <c r="K57" s="6"/>
      <c r="L57" s="7">
        <v>45878</v>
      </c>
      <c r="M57" s="6" t="s">
        <v>39</v>
      </c>
      <c r="N57" s="8" t="s">
        <v>311</v>
      </c>
      <c r="O57" s="6">
        <f>HYPERLINK("https://docs.wto.org/imrd/directdoc.asp?DDFDocuments/t/G/TBTN25/MWI188.DOCX", "https://docs.wto.org/imrd/directdoc.asp?DDFDocuments/t/G/TBTN25/MWI188.DOCX")</f>
      </c>
      <c r="P57" s="6"/>
      <c r="Q57" s="6"/>
    </row>
    <row r="58">
      <c r="A58" s="6" t="s">
        <v>170</v>
      </c>
      <c r="B58" s="7">
        <v>45818</v>
      </c>
      <c r="C58" s="9">
        <f>HYPERLINK("https://www.epingalert.org/en/Search?viewData= G/TBT/N/MWI/198"," G/TBT/N/MWI/198")</f>
      </c>
      <c r="D58" s="8" t="s">
        <v>312</v>
      </c>
      <c r="E58" s="8" t="s">
        <v>313</v>
      </c>
      <c r="F58" s="8" t="s">
        <v>314</v>
      </c>
      <c r="G58" s="8" t="s">
        <v>315</v>
      </c>
      <c r="H58" s="8" t="s">
        <v>175</v>
      </c>
      <c r="I58" s="8" t="s">
        <v>316</v>
      </c>
      <c r="J58" s="8" t="s">
        <v>21</v>
      </c>
      <c r="K58" s="6"/>
      <c r="L58" s="7">
        <v>45878</v>
      </c>
      <c r="M58" s="6" t="s">
        <v>39</v>
      </c>
      <c r="N58" s="8" t="s">
        <v>317</v>
      </c>
      <c r="O58" s="6">
        <f>HYPERLINK("https://docs.wto.org/imrd/directdoc.asp?DDFDocuments/t/G/TBTN25/MWI198.DOCX", "https://docs.wto.org/imrd/directdoc.asp?DDFDocuments/t/G/TBTN25/MWI198.DOCX")</f>
      </c>
      <c r="P58" s="6"/>
      <c r="Q58" s="6"/>
    </row>
    <row r="59">
      <c r="A59" s="6" t="s">
        <v>170</v>
      </c>
      <c r="B59" s="7">
        <v>45818</v>
      </c>
      <c r="C59" s="9">
        <f>HYPERLINK("https://www.epingalert.org/en/Search?viewData= G/TBT/N/MWI/199"," G/TBT/N/MWI/199")</f>
      </c>
      <c r="D59" s="8" t="s">
        <v>318</v>
      </c>
      <c r="E59" s="8" t="s">
        <v>319</v>
      </c>
      <c r="F59" s="8" t="s">
        <v>320</v>
      </c>
      <c r="G59" s="8" t="s">
        <v>321</v>
      </c>
      <c r="H59" s="8" t="s">
        <v>175</v>
      </c>
      <c r="I59" s="8" t="s">
        <v>176</v>
      </c>
      <c r="J59" s="8" t="s">
        <v>21</v>
      </c>
      <c r="K59" s="6"/>
      <c r="L59" s="7">
        <v>45878</v>
      </c>
      <c r="M59" s="6" t="s">
        <v>39</v>
      </c>
      <c r="N59" s="8" t="s">
        <v>322</v>
      </c>
      <c r="O59" s="6">
        <f>HYPERLINK("https://docs.wto.org/imrd/directdoc.asp?DDFDocuments/t/G/TBTN25/MWI199.DOCX", "https://docs.wto.org/imrd/directdoc.asp?DDFDocuments/t/G/TBTN25/MWI199.DOCX")</f>
      </c>
      <c r="P59" s="6"/>
      <c r="Q59" s="6"/>
    </row>
    <row r="60">
      <c r="A60" s="6" t="s">
        <v>170</v>
      </c>
      <c r="B60" s="7">
        <v>45818</v>
      </c>
      <c r="C60" s="9">
        <f>HYPERLINK("https://www.epingalert.org/en/Search?viewData= G/TBT/N/MWI/208"," G/TBT/N/MWI/208")</f>
      </c>
      <c r="D60" s="8" t="s">
        <v>323</v>
      </c>
      <c r="E60" s="8" t="s">
        <v>324</v>
      </c>
      <c r="F60" s="8" t="s">
        <v>325</v>
      </c>
      <c r="G60" s="8" t="s">
        <v>326</v>
      </c>
      <c r="H60" s="8" t="s">
        <v>204</v>
      </c>
      <c r="I60" s="8" t="s">
        <v>176</v>
      </c>
      <c r="J60" s="8" t="s">
        <v>21</v>
      </c>
      <c r="K60" s="6"/>
      <c r="L60" s="7">
        <v>45878</v>
      </c>
      <c r="M60" s="6" t="s">
        <v>39</v>
      </c>
      <c r="N60" s="8" t="s">
        <v>327</v>
      </c>
      <c r="O60" s="6">
        <f>HYPERLINK("https://docs.wto.org/imrd/directdoc.asp?DDFDocuments/t/G/TBTN25/MWI208.DOCX", "https://docs.wto.org/imrd/directdoc.asp?DDFDocuments/t/G/TBTN25/MWI208.DOCX")</f>
      </c>
      <c r="P60" s="6"/>
      <c r="Q60" s="6"/>
    </row>
    <row r="61">
      <c r="A61" s="6" t="s">
        <v>170</v>
      </c>
      <c r="B61" s="7">
        <v>45818</v>
      </c>
      <c r="C61" s="9">
        <f>HYPERLINK("https://www.epingalert.org/en/Search?viewData= G/TBT/N/MWI/213"," G/TBT/N/MWI/213")</f>
      </c>
      <c r="D61" s="8" t="s">
        <v>328</v>
      </c>
      <c r="E61" s="8" t="s">
        <v>329</v>
      </c>
      <c r="F61" s="8" t="s">
        <v>330</v>
      </c>
      <c r="G61" s="8" t="s">
        <v>331</v>
      </c>
      <c r="H61" s="8" t="s">
        <v>204</v>
      </c>
      <c r="I61" s="8" t="s">
        <v>205</v>
      </c>
      <c r="J61" s="8" t="s">
        <v>21</v>
      </c>
      <c r="K61" s="6"/>
      <c r="L61" s="7">
        <v>45878</v>
      </c>
      <c r="M61" s="6" t="s">
        <v>39</v>
      </c>
      <c r="N61" s="8" t="s">
        <v>332</v>
      </c>
      <c r="O61" s="6">
        <f>HYPERLINK("https://docs.wto.org/imrd/directdoc.asp?DDFDocuments/t/G/TBTN25/MWI213.DOCX", "https://docs.wto.org/imrd/directdoc.asp?DDFDocuments/t/G/TBTN25/MWI213.DOCX")</f>
      </c>
      <c r="P61" s="6"/>
      <c r="Q61" s="6"/>
    </row>
    <row r="62">
      <c r="A62" s="6" t="s">
        <v>170</v>
      </c>
      <c r="B62" s="7">
        <v>45818</v>
      </c>
      <c r="C62" s="9">
        <f>HYPERLINK("https://www.epingalert.org/en/Search?viewData= G/TBT/N/MWI/182"," G/TBT/N/MWI/182")</f>
      </c>
      <c r="D62" s="8" t="s">
        <v>333</v>
      </c>
      <c r="E62" s="8" t="s">
        <v>334</v>
      </c>
      <c r="F62" s="8" t="s">
        <v>335</v>
      </c>
      <c r="G62" s="8" t="s">
        <v>336</v>
      </c>
      <c r="H62" s="8" t="s">
        <v>175</v>
      </c>
      <c r="I62" s="8" t="s">
        <v>176</v>
      </c>
      <c r="J62" s="8" t="s">
        <v>21</v>
      </c>
      <c r="K62" s="6"/>
      <c r="L62" s="7">
        <v>45878</v>
      </c>
      <c r="M62" s="6" t="s">
        <v>39</v>
      </c>
      <c r="N62" s="8" t="s">
        <v>337</v>
      </c>
      <c r="O62" s="6">
        <f>HYPERLINK("https://docs.wto.org/imrd/directdoc.asp?DDFDocuments/t/G/TBTN25/MWI182.DOCX", "https://docs.wto.org/imrd/directdoc.asp?DDFDocuments/t/G/TBTN25/MWI182.DOCX")</f>
      </c>
      <c r="P62" s="6"/>
      <c r="Q62" s="6"/>
    </row>
    <row r="63">
      <c r="A63" s="6" t="s">
        <v>170</v>
      </c>
      <c r="B63" s="7">
        <v>45818</v>
      </c>
      <c r="C63" s="9">
        <f>HYPERLINK("https://www.epingalert.org/en/Search?viewData= G/TBT/N/MWI/205"," G/TBT/N/MWI/205")</f>
      </c>
      <c r="D63" s="8" t="s">
        <v>338</v>
      </c>
      <c r="E63" s="8" t="s">
        <v>339</v>
      </c>
      <c r="F63" s="8" t="s">
        <v>340</v>
      </c>
      <c r="G63" s="8" t="s">
        <v>341</v>
      </c>
      <c r="H63" s="8" t="s">
        <v>204</v>
      </c>
      <c r="I63" s="8" t="s">
        <v>176</v>
      </c>
      <c r="J63" s="8" t="s">
        <v>21</v>
      </c>
      <c r="K63" s="6"/>
      <c r="L63" s="7">
        <v>45878</v>
      </c>
      <c r="M63" s="6" t="s">
        <v>39</v>
      </c>
      <c r="N63" s="8" t="s">
        <v>342</v>
      </c>
      <c r="O63" s="6">
        <f>HYPERLINK("https://docs.wto.org/imrd/directdoc.asp?DDFDocuments/t/G/TBTN25/MWI205.DOCX", "https://docs.wto.org/imrd/directdoc.asp?DDFDocuments/t/G/TBTN25/MWI205.DOCX")</f>
      </c>
      <c r="P63" s="6"/>
      <c r="Q63" s="6"/>
    </row>
    <row r="64">
      <c r="A64" s="6" t="s">
        <v>122</v>
      </c>
      <c r="B64" s="7">
        <v>45818</v>
      </c>
      <c r="C64" s="9">
        <f>HYPERLINK("https://www.epingalert.org/en/Search?viewData= G/TBT/N/THA/501/Add.3"," G/TBT/N/THA/501/Add.3")</f>
      </c>
      <c r="D64" s="8" t="s">
        <v>343</v>
      </c>
      <c r="E64" s="8" t="s">
        <v>344</v>
      </c>
      <c r="F64" s="8" t="s">
        <v>345</v>
      </c>
      <c r="G64" s="8" t="s">
        <v>21</v>
      </c>
      <c r="H64" s="8" t="s">
        <v>346</v>
      </c>
      <c r="I64" s="8" t="s">
        <v>71</v>
      </c>
      <c r="J64" s="8" t="s">
        <v>21</v>
      </c>
      <c r="K64" s="6"/>
      <c r="L64" s="7" t="s">
        <v>21</v>
      </c>
      <c r="M64" s="6" t="s">
        <v>24</v>
      </c>
      <c r="N64" s="8" t="s">
        <v>347</v>
      </c>
      <c r="O64" s="6">
        <f>HYPERLINK("https://docs.wto.org/imrd/directdoc.asp?DDFDocuments/t/G/TBTN17/THA501A3.DOCX", "https://docs.wto.org/imrd/directdoc.asp?DDFDocuments/t/G/TBTN17/THA501A3.DOCX")</f>
      </c>
      <c r="P64" s="6">
        <f>HYPERLINK("https://docs.wto.org/imrd/directdoc.asp?DDFDocuments/u/G/TBTN17/THA501A3.DOCX", "https://docs.wto.org/imrd/directdoc.asp?DDFDocuments/u/G/TBTN17/THA501A3.DOCX")</f>
      </c>
      <c r="Q64" s="6"/>
    </row>
    <row r="65">
      <c r="A65" s="6" t="s">
        <v>33</v>
      </c>
      <c r="B65" s="7">
        <v>45818</v>
      </c>
      <c r="C65" s="9">
        <f>HYPERLINK("https://www.epingalert.org/en/Search?viewData= G/TBT/N/USA/2209"," G/TBT/N/USA/2209")</f>
      </c>
      <c r="D65" s="8" t="s">
        <v>348</v>
      </c>
      <c r="E65" s="8" t="s">
        <v>349</v>
      </c>
      <c r="F65" s="8" t="s">
        <v>350</v>
      </c>
      <c r="G65" s="8" t="s">
        <v>21</v>
      </c>
      <c r="H65" s="8" t="s">
        <v>351</v>
      </c>
      <c r="I65" s="8" t="s">
        <v>352</v>
      </c>
      <c r="J65" s="8" t="s">
        <v>21</v>
      </c>
      <c r="K65" s="6"/>
      <c r="L65" s="7">
        <v>45887</v>
      </c>
      <c r="M65" s="6" t="s">
        <v>39</v>
      </c>
      <c r="N65" s="8" t="s">
        <v>353</v>
      </c>
      <c r="O65" s="6">
        <f>HYPERLINK("https://docs.wto.org/imrd/directdoc.asp?DDFDocuments/t/G/TBTN25/USA2209.DOCX", "https://docs.wto.org/imrd/directdoc.asp?DDFDocuments/t/G/TBTN25/USA2209.DOCX")</f>
      </c>
      <c r="P65" s="6"/>
      <c r="Q65" s="6"/>
    </row>
    <row r="66">
      <c r="A66" s="6" t="s">
        <v>170</v>
      </c>
      <c r="B66" s="7">
        <v>45818</v>
      </c>
      <c r="C66" s="9">
        <f>HYPERLINK("https://www.epingalert.org/en/Search?viewData= G/TBT/N/MWI/206"," G/TBT/N/MWI/206")</f>
      </c>
      <c r="D66" s="8" t="s">
        <v>354</v>
      </c>
      <c r="E66" s="8" t="s">
        <v>355</v>
      </c>
      <c r="F66" s="8" t="s">
        <v>325</v>
      </c>
      <c r="G66" s="8" t="s">
        <v>326</v>
      </c>
      <c r="H66" s="8" t="s">
        <v>204</v>
      </c>
      <c r="I66" s="8" t="s">
        <v>176</v>
      </c>
      <c r="J66" s="8" t="s">
        <v>21</v>
      </c>
      <c r="K66" s="6"/>
      <c r="L66" s="7">
        <v>45878</v>
      </c>
      <c r="M66" s="6" t="s">
        <v>39</v>
      </c>
      <c r="N66" s="8" t="s">
        <v>356</v>
      </c>
      <c r="O66" s="6">
        <f>HYPERLINK("https://docs.wto.org/imrd/directdoc.asp?DDFDocuments/t/G/TBTN25/MWI206.DOCX", "https://docs.wto.org/imrd/directdoc.asp?DDFDocuments/t/G/TBTN25/MWI206.DOCX")</f>
      </c>
      <c r="P66" s="6"/>
      <c r="Q66" s="6"/>
    </row>
    <row r="67">
      <c r="A67" s="6" t="s">
        <v>170</v>
      </c>
      <c r="B67" s="7">
        <v>45818</v>
      </c>
      <c r="C67" s="9">
        <f>HYPERLINK("https://www.epingalert.org/en/Search?viewData= G/TBT/N/MWI/203"," G/TBT/N/MWI/203")</f>
      </c>
      <c r="D67" s="8" t="s">
        <v>357</v>
      </c>
      <c r="E67" s="8" t="s">
        <v>358</v>
      </c>
      <c r="F67" s="8" t="s">
        <v>359</v>
      </c>
      <c r="G67" s="8" t="s">
        <v>360</v>
      </c>
      <c r="H67" s="8" t="s">
        <v>204</v>
      </c>
      <c r="I67" s="8" t="s">
        <v>176</v>
      </c>
      <c r="J67" s="8" t="s">
        <v>21</v>
      </c>
      <c r="K67" s="6"/>
      <c r="L67" s="7">
        <v>45878</v>
      </c>
      <c r="M67" s="6" t="s">
        <v>39</v>
      </c>
      <c r="N67" s="8" t="s">
        <v>361</v>
      </c>
      <c r="O67" s="6">
        <f>HYPERLINK("https://docs.wto.org/imrd/directdoc.asp?DDFDocuments/t/G/TBTN25/MWI203.DOCX", "https://docs.wto.org/imrd/directdoc.asp?DDFDocuments/t/G/TBTN25/MWI203.DOCX")</f>
      </c>
      <c r="P67" s="6"/>
      <c r="Q67" s="6"/>
    </row>
    <row r="68">
      <c r="A68" s="6" t="s">
        <v>170</v>
      </c>
      <c r="B68" s="7">
        <v>45818</v>
      </c>
      <c r="C68" s="9">
        <f>HYPERLINK("https://www.epingalert.org/en/Search?viewData= G/TBT/N/MWI/209"," G/TBT/N/MWI/209")</f>
      </c>
      <c r="D68" s="8" t="s">
        <v>362</v>
      </c>
      <c r="E68" s="8" t="s">
        <v>363</v>
      </c>
      <c r="F68" s="8" t="s">
        <v>364</v>
      </c>
      <c r="G68" s="8" t="s">
        <v>365</v>
      </c>
      <c r="H68" s="8" t="s">
        <v>366</v>
      </c>
      <c r="I68" s="8" t="s">
        <v>176</v>
      </c>
      <c r="J68" s="8" t="s">
        <v>21</v>
      </c>
      <c r="K68" s="6"/>
      <c r="L68" s="7">
        <v>45878</v>
      </c>
      <c r="M68" s="6" t="s">
        <v>39</v>
      </c>
      <c r="N68" s="8" t="s">
        <v>367</v>
      </c>
      <c r="O68" s="6">
        <f>HYPERLINK("https://docs.wto.org/imrd/directdoc.asp?DDFDocuments/t/G/TBTN25/MWI209.DOCX", "https://docs.wto.org/imrd/directdoc.asp?DDFDocuments/t/G/TBTN25/MWI209.DOCX")</f>
      </c>
      <c r="P68" s="6"/>
      <c r="Q68" s="6"/>
    </row>
    <row r="69">
      <c r="A69" s="6" t="s">
        <v>170</v>
      </c>
      <c r="B69" s="7">
        <v>45818</v>
      </c>
      <c r="C69" s="9">
        <f>HYPERLINK("https://www.epingalert.org/en/Search?viewData= G/TBT/N/MWI/181"," G/TBT/N/MWI/181")</f>
      </c>
      <c r="D69" s="8" t="s">
        <v>368</v>
      </c>
      <c r="E69" s="8" t="s">
        <v>369</v>
      </c>
      <c r="F69" s="8" t="s">
        <v>370</v>
      </c>
      <c r="G69" s="8" t="s">
        <v>371</v>
      </c>
      <c r="H69" s="8" t="s">
        <v>175</v>
      </c>
      <c r="I69" s="8" t="s">
        <v>176</v>
      </c>
      <c r="J69" s="8" t="s">
        <v>21</v>
      </c>
      <c r="K69" s="6"/>
      <c r="L69" s="7">
        <v>45878</v>
      </c>
      <c r="M69" s="6" t="s">
        <v>39</v>
      </c>
      <c r="N69" s="8" t="s">
        <v>372</v>
      </c>
      <c r="O69" s="6">
        <f>HYPERLINK("https://docs.wto.org/imrd/directdoc.asp?DDFDocuments/t/G/TBTN25/MWI181.DOCX", "https://docs.wto.org/imrd/directdoc.asp?DDFDocuments/t/G/TBTN25/MWI181.DOCX")</f>
      </c>
      <c r="P69" s="6"/>
      <c r="Q69" s="6"/>
    </row>
    <row r="70">
      <c r="A70" s="6" t="s">
        <v>170</v>
      </c>
      <c r="B70" s="7">
        <v>45818</v>
      </c>
      <c r="C70" s="9">
        <f>HYPERLINK("https://www.epingalert.org/en/Search?viewData= G/TBT/N/MWI/201"," G/TBT/N/MWI/201")</f>
      </c>
      <c r="D70" s="8" t="s">
        <v>373</v>
      </c>
      <c r="E70" s="8" t="s">
        <v>374</v>
      </c>
      <c r="F70" s="8" t="s">
        <v>375</v>
      </c>
      <c r="G70" s="8" t="s">
        <v>376</v>
      </c>
      <c r="H70" s="8" t="s">
        <v>175</v>
      </c>
      <c r="I70" s="8" t="s">
        <v>176</v>
      </c>
      <c r="J70" s="8" t="s">
        <v>21</v>
      </c>
      <c r="K70" s="6"/>
      <c r="L70" s="7">
        <v>45878</v>
      </c>
      <c r="M70" s="6" t="s">
        <v>39</v>
      </c>
      <c r="N70" s="8" t="s">
        <v>377</v>
      </c>
      <c r="O70" s="6">
        <f>HYPERLINK("https://docs.wto.org/imrd/directdoc.asp?DDFDocuments/t/G/TBTN25/MWI201.DOCX", "https://docs.wto.org/imrd/directdoc.asp?DDFDocuments/t/G/TBTN25/MWI201.DOCX")</f>
      </c>
      <c r="P70" s="6"/>
      <c r="Q70" s="6"/>
    </row>
    <row r="71">
      <c r="A71" s="6" t="s">
        <v>170</v>
      </c>
      <c r="B71" s="7">
        <v>45818</v>
      </c>
      <c r="C71" s="9">
        <f>HYPERLINK("https://www.epingalert.org/en/Search?viewData= G/TBT/N/MWI/186"," G/TBT/N/MWI/186")</f>
      </c>
      <c r="D71" s="8" t="s">
        <v>378</v>
      </c>
      <c r="E71" s="8" t="s">
        <v>379</v>
      </c>
      <c r="F71" s="8" t="s">
        <v>380</v>
      </c>
      <c r="G71" s="8" t="s">
        <v>336</v>
      </c>
      <c r="H71" s="8" t="s">
        <v>381</v>
      </c>
      <c r="I71" s="8" t="s">
        <v>176</v>
      </c>
      <c r="J71" s="8" t="s">
        <v>21</v>
      </c>
      <c r="K71" s="6"/>
      <c r="L71" s="7">
        <v>45878</v>
      </c>
      <c r="M71" s="6" t="s">
        <v>39</v>
      </c>
      <c r="N71" s="8" t="s">
        <v>382</v>
      </c>
      <c r="O71" s="6">
        <f>HYPERLINK("https://docs.wto.org/imrd/directdoc.asp?DDFDocuments/t/G/TBTN25/MWI186.DOCX", "https://docs.wto.org/imrd/directdoc.asp?DDFDocuments/t/G/TBTN25/MWI186.DOCX")</f>
      </c>
      <c r="P71" s="6"/>
      <c r="Q71" s="6"/>
    </row>
    <row r="72">
      <c r="A72" s="6" t="s">
        <v>383</v>
      </c>
      <c r="B72" s="7">
        <v>45818</v>
      </c>
      <c r="C72" s="9">
        <f>HYPERLINK("https://www.epingalert.org/en/Search?viewData= G/TBT/N/ISR/1323/Add.1"," G/TBT/N/ISR/1323/Add.1")</f>
      </c>
      <c r="D72" s="8" t="s">
        <v>384</v>
      </c>
      <c r="E72" s="8" t="s">
        <v>385</v>
      </c>
      <c r="F72" s="8" t="s">
        <v>386</v>
      </c>
      <c r="G72" s="8" t="s">
        <v>387</v>
      </c>
      <c r="H72" s="8" t="s">
        <v>388</v>
      </c>
      <c r="I72" s="8" t="s">
        <v>389</v>
      </c>
      <c r="J72" s="8" t="s">
        <v>21</v>
      </c>
      <c r="K72" s="6"/>
      <c r="L72" s="7" t="s">
        <v>21</v>
      </c>
      <c r="M72" s="6" t="s">
        <v>24</v>
      </c>
      <c r="N72" s="8" t="s">
        <v>390</v>
      </c>
      <c r="O72" s="6">
        <f>HYPERLINK("https://docs.wto.org/imrd/directdoc.asp?DDFDocuments/t/G/TBTN24/ISR1323A1.DOCX", "https://docs.wto.org/imrd/directdoc.asp?DDFDocuments/t/G/TBTN24/ISR1323A1.DOCX")</f>
      </c>
      <c r="P72" s="6"/>
      <c r="Q72" s="6"/>
    </row>
    <row r="73">
      <c r="A73" s="6" t="s">
        <v>170</v>
      </c>
      <c r="B73" s="7">
        <v>45818</v>
      </c>
      <c r="C73" s="9">
        <f>HYPERLINK("https://www.epingalert.org/en/Search?viewData= G/TBT/N/MWI/193"," G/TBT/N/MWI/193")</f>
      </c>
      <c r="D73" s="8" t="s">
        <v>391</v>
      </c>
      <c r="E73" s="8" t="s">
        <v>392</v>
      </c>
      <c r="F73" s="8" t="s">
        <v>242</v>
      </c>
      <c r="G73" s="8" t="s">
        <v>243</v>
      </c>
      <c r="H73" s="8" t="s">
        <v>175</v>
      </c>
      <c r="I73" s="8" t="s">
        <v>393</v>
      </c>
      <c r="J73" s="8" t="s">
        <v>21</v>
      </c>
      <c r="K73" s="6"/>
      <c r="L73" s="7">
        <v>45878</v>
      </c>
      <c r="M73" s="6" t="s">
        <v>39</v>
      </c>
      <c r="N73" s="8" t="s">
        <v>394</v>
      </c>
      <c r="O73" s="6">
        <f>HYPERLINK("https://docs.wto.org/imrd/directdoc.asp?DDFDocuments/t/G/TBTN25/MWI193.DOCX", "https://docs.wto.org/imrd/directdoc.asp?DDFDocuments/t/G/TBTN25/MWI193.DOCX")</f>
      </c>
      <c r="P73" s="6"/>
      <c r="Q73" s="6"/>
    </row>
    <row r="74">
      <c r="A74" s="6" t="s">
        <v>155</v>
      </c>
      <c r="B74" s="7">
        <v>45818</v>
      </c>
      <c r="C74" s="9">
        <f>HYPERLINK("https://www.epingalert.org/en/Search?viewData= G/TBT/N/BDI/608, G/TBT/N/KEN/1808, G/TBT/N/RWA/1207, G/TBT/N/TZA/1349, G/TBT/N/UGA/2163"," G/TBT/N/BDI/608, G/TBT/N/KEN/1808, G/TBT/N/RWA/1207, G/TBT/N/TZA/1349, G/TBT/N/UGA/2163")</f>
      </c>
      <c r="D74" s="8" t="s">
        <v>139</v>
      </c>
      <c r="E74" s="8" t="s">
        <v>140</v>
      </c>
      <c r="F74" s="8" t="s">
        <v>141</v>
      </c>
      <c r="G74" s="8" t="s">
        <v>21</v>
      </c>
      <c r="H74" s="8" t="s">
        <v>142</v>
      </c>
      <c r="I74" s="8" t="s">
        <v>154</v>
      </c>
      <c r="J74" s="8" t="s">
        <v>144</v>
      </c>
      <c r="K74" s="6"/>
      <c r="L74" s="7">
        <v>45878</v>
      </c>
      <c r="M74" s="6" t="s">
        <v>39</v>
      </c>
      <c r="N74" s="8" t="s">
        <v>145</v>
      </c>
      <c r="O74" s="6">
        <f>HYPERLINK("https://docs.wto.org/imrd/directdoc.asp?DDFDocuments/t/G/TBTN25/BDI608.DOCX", "https://docs.wto.org/imrd/directdoc.asp?DDFDocuments/t/G/TBTN25/BDI608.DOCX")</f>
      </c>
      <c r="P74" s="6"/>
      <c r="Q74" s="6"/>
    </row>
    <row r="75">
      <c r="A75" s="6" t="s">
        <v>153</v>
      </c>
      <c r="B75" s="7">
        <v>45818</v>
      </c>
      <c r="C75" s="9">
        <f>HYPERLINK("https://www.epingalert.org/en/Search?viewData= G/TBT/N/BDI/609, G/TBT/N/KEN/1809, G/TBT/N/RWA/1208, G/TBT/N/TZA/1350, G/TBT/N/UGA/2164"," G/TBT/N/BDI/609, G/TBT/N/KEN/1809, G/TBT/N/RWA/1208, G/TBT/N/TZA/1350, G/TBT/N/UGA/2164")</f>
      </c>
      <c r="D75" s="8" t="s">
        <v>156</v>
      </c>
      <c r="E75" s="8" t="s">
        <v>157</v>
      </c>
      <c r="F75" s="8" t="s">
        <v>141</v>
      </c>
      <c r="G75" s="8" t="s">
        <v>21</v>
      </c>
      <c r="H75" s="8" t="s">
        <v>142</v>
      </c>
      <c r="I75" s="8" t="s">
        <v>154</v>
      </c>
      <c r="J75" s="8" t="s">
        <v>144</v>
      </c>
      <c r="K75" s="6"/>
      <c r="L75" s="7">
        <v>45878</v>
      </c>
      <c r="M75" s="6" t="s">
        <v>39</v>
      </c>
      <c r="N75" s="8" t="s">
        <v>158</v>
      </c>
      <c r="O75" s="6">
        <f>HYPERLINK("https://docs.wto.org/imrd/directdoc.asp?DDFDocuments/t/G/TBTN25/BDI609.DOCX", "https://docs.wto.org/imrd/directdoc.asp?DDFDocuments/t/G/TBTN25/BDI609.DOCX")</f>
      </c>
      <c r="P75" s="6"/>
      <c r="Q75" s="6"/>
    </row>
    <row r="76">
      <c r="A76" s="6" t="s">
        <v>155</v>
      </c>
      <c r="B76" s="7">
        <v>45818</v>
      </c>
      <c r="C76" s="9">
        <f>HYPERLINK("https://www.epingalert.org/en/Search?viewData= G/TBT/N/BDI/610, G/TBT/N/KEN/1810, G/TBT/N/RWA/1209, G/TBT/N/TZA/1351, G/TBT/N/UGA/2165"," G/TBT/N/BDI/610, G/TBT/N/KEN/1810, G/TBT/N/RWA/1209, G/TBT/N/TZA/1351, G/TBT/N/UGA/2165")</f>
      </c>
      <c r="D76" s="8" t="s">
        <v>237</v>
      </c>
      <c r="E76" s="8" t="s">
        <v>238</v>
      </c>
      <c r="F76" s="8" t="s">
        <v>141</v>
      </c>
      <c r="G76" s="8" t="s">
        <v>21</v>
      </c>
      <c r="H76" s="8" t="s">
        <v>142</v>
      </c>
      <c r="I76" s="8" t="s">
        <v>154</v>
      </c>
      <c r="J76" s="8" t="s">
        <v>144</v>
      </c>
      <c r="K76" s="6"/>
      <c r="L76" s="7">
        <v>45878</v>
      </c>
      <c r="M76" s="6" t="s">
        <v>39</v>
      </c>
      <c r="N76" s="8" t="s">
        <v>239</v>
      </c>
      <c r="O76" s="6">
        <f>HYPERLINK("https://docs.wto.org/imrd/directdoc.asp?DDFDocuments/t/G/TBTN25/BDI610.DOCX", "https://docs.wto.org/imrd/directdoc.asp?DDFDocuments/t/G/TBTN25/BDI610.DOCX")</f>
      </c>
      <c r="P76" s="6"/>
      <c r="Q76" s="6"/>
    </row>
    <row r="77">
      <c r="A77" s="6" t="s">
        <v>395</v>
      </c>
      <c r="B77" s="7">
        <v>45818</v>
      </c>
      <c r="C77" s="9">
        <f>HYPERLINK("https://www.epingalert.org/en/Search?viewData= G/SPS/N/UKR/244"," G/SPS/N/UKR/244")</f>
      </c>
      <c r="D77" s="8" t="s">
        <v>396</v>
      </c>
      <c r="E77" s="8" t="s">
        <v>397</v>
      </c>
      <c r="F77" s="8" t="s">
        <v>398</v>
      </c>
      <c r="G77" s="8" t="s">
        <v>399</v>
      </c>
      <c r="H77" s="8" t="s">
        <v>21</v>
      </c>
      <c r="I77" s="8" t="s">
        <v>162</v>
      </c>
      <c r="J77" s="8" t="s">
        <v>163</v>
      </c>
      <c r="K77" s="6" t="s">
        <v>21</v>
      </c>
      <c r="L77" s="7">
        <v>45878</v>
      </c>
      <c r="M77" s="6" t="s">
        <v>39</v>
      </c>
      <c r="N77" s="8" t="s">
        <v>400</v>
      </c>
      <c r="O77" s="6">
        <f>HYPERLINK("https://docs.wto.org/imrd/directdoc.asp?DDFDocuments/t/G/SPS/NUKR244.DOCX", "https://docs.wto.org/imrd/directdoc.asp?DDFDocuments/t/G/SPS/NUKR244.DOCX")</f>
      </c>
      <c r="P77" s="6"/>
      <c r="Q77" s="6"/>
    </row>
    <row r="78">
      <c r="A78" s="6" t="s">
        <v>130</v>
      </c>
      <c r="B78" s="7">
        <v>45818</v>
      </c>
      <c r="C78" s="9">
        <f>HYPERLINK("https://www.epingalert.org/en/Search?viewData= G/TBT/N/CHN/2058"," G/TBT/N/CHN/2058")</f>
      </c>
      <c r="D78" s="8" t="s">
        <v>401</v>
      </c>
      <c r="E78" s="8" t="s">
        <v>402</v>
      </c>
      <c r="F78" s="8" t="s">
        <v>403</v>
      </c>
      <c r="G78" s="8" t="s">
        <v>404</v>
      </c>
      <c r="H78" s="8" t="s">
        <v>405</v>
      </c>
      <c r="I78" s="8" t="s">
        <v>71</v>
      </c>
      <c r="J78" s="8" t="s">
        <v>21</v>
      </c>
      <c r="K78" s="6"/>
      <c r="L78" s="7">
        <v>45878</v>
      </c>
      <c r="M78" s="6" t="s">
        <v>39</v>
      </c>
      <c r="N78" s="8" t="s">
        <v>406</v>
      </c>
      <c r="O78" s="6">
        <f>HYPERLINK("https://docs.wto.org/imrd/directdoc.asp?DDFDocuments/t/G/TBTN25/CHN2058.DOCX", "https://docs.wto.org/imrd/directdoc.asp?DDFDocuments/t/G/TBTN25/CHN2058.DOCX")</f>
      </c>
      <c r="P78" s="6">
        <f>HYPERLINK("https://docs.wto.org/imrd/directdoc.asp?DDFDocuments/u/G/TBTN25/CHN2058.DOCX", "https://docs.wto.org/imrd/directdoc.asp?DDFDocuments/u/G/TBTN25/CHN2058.DOCX")</f>
      </c>
      <c r="Q78" s="6"/>
    </row>
    <row r="79">
      <c r="A79" s="6" t="s">
        <v>170</v>
      </c>
      <c r="B79" s="7">
        <v>45818</v>
      </c>
      <c r="C79" s="9">
        <f>HYPERLINK("https://www.epingalert.org/en/Search?viewData= G/TBT/N/MWI/192"," G/TBT/N/MWI/192")</f>
      </c>
      <c r="D79" s="8" t="s">
        <v>407</v>
      </c>
      <c r="E79" s="8" t="s">
        <v>408</v>
      </c>
      <c r="F79" s="8" t="s">
        <v>409</v>
      </c>
      <c r="G79" s="8" t="s">
        <v>410</v>
      </c>
      <c r="H79" s="8" t="s">
        <v>175</v>
      </c>
      <c r="I79" s="8" t="s">
        <v>176</v>
      </c>
      <c r="J79" s="8" t="s">
        <v>21</v>
      </c>
      <c r="K79" s="6"/>
      <c r="L79" s="7">
        <v>45878</v>
      </c>
      <c r="M79" s="6" t="s">
        <v>39</v>
      </c>
      <c r="N79" s="8" t="s">
        <v>411</v>
      </c>
      <c r="O79" s="6">
        <f>HYPERLINK("https://docs.wto.org/imrd/directdoc.asp?DDFDocuments/t/G/TBTN25/MWI192.DOCX", "https://docs.wto.org/imrd/directdoc.asp?DDFDocuments/t/G/TBTN25/MWI192.DOCX")</f>
      </c>
      <c r="P79" s="6"/>
      <c r="Q79" s="6"/>
    </row>
    <row r="80">
      <c r="A80" s="6" t="s">
        <v>170</v>
      </c>
      <c r="B80" s="7">
        <v>45818</v>
      </c>
      <c r="C80" s="9">
        <f>HYPERLINK("https://www.epingalert.org/en/Search?viewData= G/TBT/N/MWI/197"," G/TBT/N/MWI/197")</f>
      </c>
      <c r="D80" s="8" t="s">
        <v>412</v>
      </c>
      <c r="E80" s="8" t="s">
        <v>413</v>
      </c>
      <c r="F80" s="8" t="s">
        <v>414</v>
      </c>
      <c r="G80" s="8" t="s">
        <v>415</v>
      </c>
      <c r="H80" s="8" t="s">
        <v>175</v>
      </c>
      <c r="I80" s="8" t="s">
        <v>176</v>
      </c>
      <c r="J80" s="8" t="s">
        <v>21</v>
      </c>
      <c r="K80" s="6"/>
      <c r="L80" s="7">
        <v>45878</v>
      </c>
      <c r="M80" s="6" t="s">
        <v>39</v>
      </c>
      <c r="N80" s="8" t="s">
        <v>416</v>
      </c>
      <c r="O80" s="6">
        <f>HYPERLINK("https://docs.wto.org/imrd/directdoc.asp?DDFDocuments/t/G/TBTN25/MWI197.DOCX", "https://docs.wto.org/imrd/directdoc.asp?DDFDocuments/t/G/TBTN25/MWI197.DOCX")</f>
      </c>
      <c r="P80" s="6"/>
      <c r="Q80" s="6"/>
    </row>
    <row r="81">
      <c r="A81" s="6" t="s">
        <v>170</v>
      </c>
      <c r="B81" s="7">
        <v>45818</v>
      </c>
      <c r="C81" s="9">
        <f>HYPERLINK("https://www.epingalert.org/en/Search?viewData= G/TBT/N/MWI/207"," G/TBT/N/MWI/207")</f>
      </c>
      <c r="D81" s="8" t="s">
        <v>417</v>
      </c>
      <c r="E81" s="8" t="s">
        <v>418</v>
      </c>
      <c r="F81" s="8" t="s">
        <v>419</v>
      </c>
      <c r="G81" s="8" t="s">
        <v>420</v>
      </c>
      <c r="H81" s="8" t="s">
        <v>204</v>
      </c>
      <c r="I81" s="8" t="s">
        <v>176</v>
      </c>
      <c r="J81" s="8" t="s">
        <v>21</v>
      </c>
      <c r="K81" s="6"/>
      <c r="L81" s="7">
        <v>45878</v>
      </c>
      <c r="M81" s="6" t="s">
        <v>39</v>
      </c>
      <c r="N81" s="8" t="s">
        <v>421</v>
      </c>
      <c r="O81" s="6">
        <f>HYPERLINK("https://docs.wto.org/imrd/directdoc.asp?DDFDocuments/t/G/TBTN25/MWI207.DOCX", "https://docs.wto.org/imrd/directdoc.asp?DDFDocuments/t/G/TBTN25/MWI207.DOCX")</f>
      </c>
      <c r="P81" s="6"/>
      <c r="Q81" s="6"/>
    </row>
    <row r="82">
      <c r="A82" s="6" t="s">
        <v>130</v>
      </c>
      <c r="B82" s="7">
        <v>45818</v>
      </c>
      <c r="C82" s="9">
        <f>HYPERLINK("https://www.epingalert.org/en/Search?viewData= G/TBT/N/CHN/2068"," G/TBT/N/CHN/2068")</f>
      </c>
      <c r="D82" s="8" t="s">
        <v>422</v>
      </c>
      <c r="E82" s="8" t="s">
        <v>423</v>
      </c>
      <c r="F82" s="8" t="s">
        <v>424</v>
      </c>
      <c r="G82" s="8" t="s">
        <v>425</v>
      </c>
      <c r="H82" s="8" t="s">
        <v>426</v>
      </c>
      <c r="I82" s="8" t="s">
        <v>71</v>
      </c>
      <c r="J82" s="8" t="s">
        <v>21</v>
      </c>
      <c r="K82" s="6"/>
      <c r="L82" s="7">
        <v>45878</v>
      </c>
      <c r="M82" s="6" t="s">
        <v>39</v>
      </c>
      <c r="N82" s="8" t="s">
        <v>427</v>
      </c>
      <c r="O82" s="6">
        <f>HYPERLINK("https://docs.wto.org/imrd/directdoc.asp?DDFDocuments/t/G/TBTN25/CHN2068.DOCX", "https://docs.wto.org/imrd/directdoc.asp?DDFDocuments/t/G/TBTN25/CHN2068.DOCX")</f>
      </c>
      <c r="P82" s="6"/>
      <c r="Q82" s="6"/>
    </row>
    <row r="83">
      <c r="A83" s="6" t="s">
        <v>395</v>
      </c>
      <c r="B83" s="7">
        <v>45818</v>
      </c>
      <c r="C83" s="9">
        <f>HYPERLINK("https://www.epingalert.org/en/Search?viewData= G/TBT/N/UKR/344"," G/TBT/N/UKR/344")</f>
      </c>
      <c r="D83" s="8" t="s">
        <v>428</v>
      </c>
      <c r="E83" s="8" t="s">
        <v>429</v>
      </c>
      <c r="F83" s="8" t="s">
        <v>398</v>
      </c>
      <c r="G83" s="8" t="s">
        <v>399</v>
      </c>
      <c r="H83" s="8" t="s">
        <v>430</v>
      </c>
      <c r="I83" s="8" t="s">
        <v>431</v>
      </c>
      <c r="J83" s="8" t="s">
        <v>144</v>
      </c>
      <c r="K83" s="6"/>
      <c r="L83" s="7">
        <v>45878</v>
      </c>
      <c r="M83" s="6" t="s">
        <v>39</v>
      </c>
      <c r="N83" s="8" t="s">
        <v>432</v>
      </c>
      <c r="O83" s="6">
        <f>HYPERLINK("https://docs.wto.org/imrd/directdoc.asp?DDFDocuments/t/G/TBTN25/UKR344.DOCX", "https://docs.wto.org/imrd/directdoc.asp?DDFDocuments/t/G/TBTN25/UKR344.DOCX")</f>
      </c>
      <c r="P83" s="6"/>
      <c r="Q83" s="6"/>
    </row>
    <row r="84">
      <c r="A84" s="6" t="s">
        <v>170</v>
      </c>
      <c r="B84" s="7">
        <v>45818</v>
      </c>
      <c r="C84" s="9">
        <f>HYPERLINK("https://www.epingalert.org/en/Search?viewData= G/TBT/N/MWI/212"," G/TBT/N/MWI/212")</f>
      </c>
      <c r="D84" s="8" t="s">
        <v>433</v>
      </c>
      <c r="E84" s="8" t="s">
        <v>434</v>
      </c>
      <c r="F84" s="8" t="s">
        <v>435</v>
      </c>
      <c r="G84" s="8" t="s">
        <v>436</v>
      </c>
      <c r="H84" s="8" t="s">
        <v>204</v>
      </c>
      <c r="I84" s="8" t="s">
        <v>205</v>
      </c>
      <c r="J84" s="8" t="s">
        <v>21</v>
      </c>
      <c r="K84" s="6"/>
      <c r="L84" s="7">
        <v>45878</v>
      </c>
      <c r="M84" s="6" t="s">
        <v>39</v>
      </c>
      <c r="N84" s="8" t="s">
        <v>437</v>
      </c>
      <c r="O84" s="6">
        <f>HYPERLINK("https://docs.wto.org/imrd/directdoc.asp?DDFDocuments/t/G/TBTN25/MWI212.DOCX", "https://docs.wto.org/imrd/directdoc.asp?DDFDocuments/t/G/TBTN25/MWI212.DOCX")</f>
      </c>
      <c r="P84" s="6"/>
      <c r="Q84" s="6"/>
    </row>
    <row r="85">
      <c r="A85" s="6" t="s">
        <v>33</v>
      </c>
      <c r="B85" s="7">
        <v>45818</v>
      </c>
      <c r="C85" s="9">
        <f>HYPERLINK("https://www.epingalert.org/en/Search?viewData= G/TBT/N/USA/2208"," G/TBT/N/USA/2208")</f>
      </c>
      <c r="D85" s="8" t="s">
        <v>438</v>
      </c>
      <c r="E85" s="8" t="s">
        <v>439</v>
      </c>
      <c r="F85" s="8" t="s">
        <v>440</v>
      </c>
      <c r="G85" s="8" t="s">
        <v>21</v>
      </c>
      <c r="H85" s="8" t="s">
        <v>441</v>
      </c>
      <c r="I85" s="8" t="s">
        <v>442</v>
      </c>
      <c r="J85" s="8" t="s">
        <v>21</v>
      </c>
      <c r="K85" s="6"/>
      <c r="L85" s="7">
        <v>45873</v>
      </c>
      <c r="M85" s="6" t="s">
        <v>39</v>
      </c>
      <c r="N85" s="8" t="s">
        <v>443</v>
      </c>
      <c r="O85" s="6">
        <f>HYPERLINK("https://docs.wto.org/imrd/directdoc.asp?DDFDocuments/t/G/TBTN25/USA2208.DOCX", "https://docs.wto.org/imrd/directdoc.asp?DDFDocuments/t/G/TBTN25/USA2208.DOCX")</f>
      </c>
      <c r="P85" s="6"/>
      <c r="Q85" s="6"/>
    </row>
    <row r="86">
      <c r="A86" s="6" t="s">
        <v>444</v>
      </c>
      <c r="B86" s="7">
        <v>45818</v>
      </c>
      <c r="C86" s="9">
        <f>HYPERLINK("https://www.epingalert.org/en/Search?viewData= G/TBT/N/BDI/609, G/TBT/N/KEN/1809, G/TBT/N/RWA/1208, G/TBT/N/TZA/1350, G/TBT/N/UGA/2164"," G/TBT/N/BDI/609, G/TBT/N/KEN/1809, G/TBT/N/RWA/1208, G/TBT/N/TZA/1350, G/TBT/N/UGA/2164")</f>
      </c>
      <c r="D86" s="8" t="s">
        <v>156</v>
      </c>
      <c r="E86" s="8" t="s">
        <v>157</v>
      </c>
      <c r="F86" s="8" t="s">
        <v>141</v>
      </c>
      <c r="G86" s="8" t="s">
        <v>21</v>
      </c>
      <c r="H86" s="8" t="s">
        <v>142</v>
      </c>
      <c r="I86" s="8" t="s">
        <v>154</v>
      </c>
      <c r="J86" s="8" t="s">
        <v>144</v>
      </c>
      <c r="K86" s="6"/>
      <c r="L86" s="7">
        <v>45878</v>
      </c>
      <c r="M86" s="6" t="s">
        <v>39</v>
      </c>
      <c r="N86" s="8" t="s">
        <v>158</v>
      </c>
      <c r="O86" s="6">
        <f>HYPERLINK("https://docs.wto.org/imrd/directdoc.asp?DDFDocuments/t/G/TBTN25/BDI609.DOCX", "https://docs.wto.org/imrd/directdoc.asp?DDFDocuments/t/G/TBTN25/BDI609.DOCX")</f>
      </c>
      <c r="P86" s="6"/>
      <c r="Q86" s="6"/>
    </row>
    <row r="87">
      <c r="A87" s="6" t="s">
        <v>41</v>
      </c>
      <c r="B87" s="7">
        <v>45818</v>
      </c>
      <c r="C87" s="9">
        <f>HYPERLINK("https://www.epingalert.org/en/Search?viewData= G/TBT/N/IND/365"," G/TBT/N/IND/365")</f>
      </c>
      <c r="D87" s="8" t="s">
        <v>445</v>
      </c>
      <c r="E87" s="8" t="s">
        <v>446</v>
      </c>
      <c r="F87" s="8" t="s">
        <v>74</v>
      </c>
      <c r="G87" s="8" t="s">
        <v>45</v>
      </c>
      <c r="H87" s="8" t="s">
        <v>447</v>
      </c>
      <c r="I87" s="8" t="s">
        <v>46</v>
      </c>
      <c r="J87" s="8" t="s">
        <v>21</v>
      </c>
      <c r="K87" s="6"/>
      <c r="L87" s="7">
        <v>45878</v>
      </c>
      <c r="M87" s="6" t="s">
        <v>39</v>
      </c>
      <c r="N87" s="8" t="s">
        <v>448</v>
      </c>
      <c r="O87" s="6">
        <f>HYPERLINK("https://docs.wto.org/imrd/directdoc.asp?DDFDocuments/t/G/TBTN25/IND365.DOCX", "https://docs.wto.org/imrd/directdoc.asp?DDFDocuments/t/G/TBTN25/IND365.DOCX")</f>
      </c>
      <c r="P87" s="6"/>
      <c r="Q87" s="6"/>
    </row>
    <row r="88">
      <c r="A88" s="6" t="s">
        <v>170</v>
      </c>
      <c r="B88" s="7">
        <v>45818</v>
      </c>
      <c r="C88" s="9">
        <f>HYPERLINK("https://www.epingalert.org/en/Search?viewData= G/TBT/N/MWI/183"," G/TBT/N/MWI/183")</f>
      </c>
      <c r="D88" s="8" t="s">
        <v>449</v>
      </c>
      <c r="E88" s="8" t="s">
        <v>450</v>
      </c>
      <c r="F88" s="8" t="s">
        <v>335</v>
      </c>
      <c r="G88" s="8" t="s">
        <v>336</v>
      </c>
      <c r="H88" s="8" t="s">
        <v>175</v>
      </c>
      <c r="I88" s="8" t="s">
        <v>176</v>
      </c>
      <c r="J88" s="8" t="s">
        <v>21</v>
      </c>
      <c r="K88" s="6"/>
      <c r="L88" s="7">
        <v>45878</v>
      </c>
      <c r="M88" s="6" t="s">
        <v>39</v>
      </c>
      <c r="N88" s="8" t="s">
        <v>451</v>
      </c>
      <c r="O88" s="6">
        <f>HYPERLINK("https://docs.wto.org/imrd/directdoc.asp?DDFDocuments/t/G/TBTN25/MWI183.DOCX", "https://docs.wto.org/imrd/directdoc.asp?DDFDocuments/t/G/TBTN25/MWI183.DOCX")</f>
      </c>
      <c r="P88" s="6"/>
      <c r="Q88" s="6"/>
    </row>
    <row r="89">
      <c r="A89" s="6" t="s">
        <v>130</v>
      </c>
      <c r="B89" s="7">
        <v>45818</v>
      </c>
      <c r="C89" s="9">
        <f>HYPERLINK("https://www.epingalert.org/en/Search?viewData= G/TBT/N/CHN/2066"," G/TBT/N/CHN/2066")</f>
      </c>
      <c r="D89" s="8" t="s">
        <v>452</v>
      </c>
      <c r="E89" s="8" t="s">
        <v>453</v>
      </c>
      <c r="F89" s="8" t="s">
        <v>454</v>
      </c>
      <c r="G89" s="8" t="s">
        <v>181</v>
      </c>
      <c r="H89" s="8" t="s">
        <v>455</v>
      </c>
      <c r="I89" s="8" t="s">
        <v>71</v>
      </c>
      <c r="J89" s="8" t="s">
        <v>21</v>
      </c>
      <c r="K89" s="6"/>
      <c r="L89" s="7">
        <v>45878</v>
      </c>
      <c r="M89" s="6" t="s">
        <v>39</v>
      </c>
      <c r="N89" s="8" t="s">
        <v>456</v>
      </c>
      <c r="O89" s="6">
        <f>HYPERLINK("https://docs.wto.org/imrd/directdoc.asp?DDFDocuments/t/G/TBTN25/CHN2066.DOCX", "https://docs.wto.org/imrd/directdoc.asp?DDFDocuments/t/G/TBTN25/CHN2066.DOCX")</f>
      </c>
      <c r="P89" s="6"/>
      <c r="Q89" s="6"/>
    </row>
    <row r="90">
      <c r="A90" s="6" t="s">
        <v>138</v>
      </c>
      <c r="B90" s="7">
        <v>45818</v>
      </c>
      <c r="C90" s="9">
        <f>HYPERLINK("https://www.epingalert.org/en/Search?viewData= G/TBT/N/BDI/609, G/TBT/N/KEN/1809, G/TBT/N/RWA/1208, G/TBT/N/TZA/1350, G/TBT/N/UGA/2164"," G/TBT/N/BDI/609, G/TBT/N/KEN/1809, G/TBT/N/RWA/1208, G/TBT/N/TZA/1350, G/TBT/N/UGA/2164")</f>
      </c>
      <c r="D90" s="8" t="s">
        <v>156</v>
      </c>
      <c r="E90" s="8" t="s">
        <v>157</v>
      </c>
      <c r="F90" s="8" t="s">
        <v>141</v>
      </c>
      <c r="G90" s="8" t="s">
        <v>21</v>
      </c>
      <c r="H90" s="8" t="s">
        <v>142</v>
      </c>
      <c r="I90" s="8" t="s">
        <v>143</v>
      </c>
      <c r="J90" s="8" t="s">
        <v>144</v>
      </c>
      <c r="K90" s="6"/>
      <c r="L90" s="7">
        <v>45878</v>
      </c>
      <c r="M90" s="6" t="s">
        <v>39</v>
      </c>
      <c r="N90" s="8" t="s">
        <v>158</v>
      </c>
      <c r="O90" s="6">
        <f>HYPERLINK("https://docs.wto.org/imrd/directdoc.asp?DDFDocuments/t/G/TBTN25/BDI609.DOCX", "https://docs.wto.org/imrd/directdoc.asp?DDFDocuments/t/G/TBTN25/BDI609.DOCX")</f>
      </c>
      <c r="P90" s="6"/>
      <c r="Q90" s="6"/>
    </row>
    <row r="91">
      <c r="A91" s="6" t="s">
        <v>444</v>
      </c>
      <c r="B91" s="7">
        <v>45818</v>
      </c>
      <c r="C91" s="9">
        <f>HYPERLINK("https://www.epingalert.org/en/Search?viewData= G/TBT/N/BDI/608, G/TBT/N/KEN/1808, G/TBT/N/RWA/1207, G/TBT/N/TZA/1349, G/TBT/N/UGA/2163"," G/TBT/N/BDI/608, G/TBT/N/KEN/1808, G/TBT/N/RWA/1207, G/TBT/N/TZA/1349, G/TBT/N/UGA/2163")</f>
      </c>
      <c r="D91" s="8" t="s">
        <v>139</v>
      </c>
      <c r="E91" s="8" t="s">
        <v>140</v>
      </c>
      <c r="F91" s="8" t="s">
        <v>141</v>
      </c>
      <c r="G91" s="8" t="s">
        <v>21</v>
      </c>
      <c r="H91" s="8" t="s">
        <v>142</v>
      </c>
      <c r="I91" s="8" t="s">
        <v>143</v>
      </c>
      <c r="J91" s="8" t="s">
        <v>144</v>
      </c>
      <c r="K91" s="6"/>
      <c r="L91" s="7">
        <v>45878</v>
      </c>
      <c r="M91" s="6" t="s">
        <v>39</v>
      </c>
      <c r="N91" s="8" t="s">
        <v>145</v>
      </c>
      <c r="O91" s="6">
        <f>HYPERLINK("https://docs.wto.org/imrd/directdoc.asp?DDFDocuments/t/G/TBTN25/BDI608.DOCX", "https://docs.wto.org/imrd/directdoc.asp?DDFDocuments/t/G/TBTN25/BDI608.DOCX")</f>
      </c>
      <c r="P91" s="6"/>
      <c r="Q91" s="6"/>
    </row>
    <row r="92">
      <c r="A92" s="6" t="s">
        <v>110</v>
      </c>
      <c r="B92" s="7">
        <v>45818</v>
      </c>
      <c r="C92" s="9">
        <f>HYPERLINK("https://www.epingalert.org/en/Search?viewData= G/TBT/N/CHL/368/Add.1"," G/TBT/N/CHL/368/Add.1")</f>
      </c>
      <c r="D92" s="8" t="s">
        <v>457</v>
      </c>
      <c r="E92" s="8" t="s">
        <v>458</v>
      </c>
      <c r="F92" s="8" t="s">
        <v>281</v>
      </c>
      <c r="G92" s="8" t="s">
        <v>21</v>
      </c>
      <c r="H92" s="8" t="s">
        <v>282</v>
      </c>
      <c r="I92" s="8" t="s">
        <v>71</v>
      </c>
      <c r="J92" s="8" t="s">
        <v>21</v>
      </c>
      <c r="K92" s="6"/>
      <c r="L92" s="7" t="s">
        <v>21</v>
      </c>
      <c r="M92" s="6" t="s">
        <v>24</v>
      </c>
      <c r="N92" s="8" t="s">
        <v>459</v>
      </c>
      <c r="O92" s="6"/>
      <c r="P92" s="6">
        <f>HYPERLINK("https://docs.wto.org/imrd/directdoc.asp?DDFDocuments/u/G/TBTN16/CHL368A1.DOCX", "https://docs.wto.org/imrd/directdoc.asp?DDFDocuments/u/G/TBTN16/CHL368A1.DOCX")</f>
      </c>
      <c r="Q92" s="6">
        <f>HYPERLINK("https://docs.wto.org/imrd/directdoc.asp?DDFDocuments/v/G/TBTN16/CHL368A1.DOCX", "https://docs.wto.org/imrd/directdoc.asp?DDFDocuments/v/G/TBTN16/CHL368A1.DOCX")</f>
      </c>
    </row>
    <row r="93">
      <c r="A93" s="6" t="s">
        <v>155</v>
      </c>
      <c r="B93" s="7">
        <v>45818</v>
      </c>
      <c r="C93" s="9">
        <f>HYPERLINK("https://www.epingalert.org/en/Search?viewData= G/TBT/N/BDI/611, G/TBT/N/KEN/1811, G/TBT/N/RWA/1210, G/TBT/N/TZA/1352, G/TBT/N/UGA/2166"," G/TBT/N/BDI/611, G/TBT/N/KEN/1811, G/TBT/N/RWA/1210, G/TBT/N/TZA/1352, G/TBT/N/UGA/2166")</f>
      </c>
      <c r="D93" s="8" t="s">
        <v>156</v>
      </c>
      <c r="E93" s="8" t="s">
        <v>292</v>
      </c>
      <c r="F93" s="8" t="s">
        <v>293</v>
      </c>
      <c r="G93" s="8" t="s">
        <v>21</v>
      </c>
      <c r="H93" s="8" t="s">
        <v>294</v>
      </c>
      <c r="I93" s="8" t="s">
        <v>154</v>
      </c>
      <c r="J93" s="8" t="s">
        <v>21</v>
      </c>
      <c r="K93" s="6"/>
      <c r="L93" s="7">
        <v>45878</v>
      </c>
      <c r="M93" s="6" t="s">
        <v>39</v>
      </c>
      <c r="N93" s="6"/>
      <c r="O93" s="6">
        <f>HYPERLINK("https://docs.wto.org/imrd/directdoc.asp?DDFDocuments/t/G/TBTN25/BDI611.DOCX", "https://docs.wto.org/imrd/directdoc.asp?DDFDocuments/t/G/TBTN25/BDI611.DOCX")</f>
      </c>
      <c r="P93" s="6"/>
      <c r="Q93" s="6"/>
    </row>
    <row r="94">
      <c r="A94" s="6" t="s">
        <v>153</v>
      </c>
      <c r="B94" s="7">
        <v>45818</v>
      </c>
      <c r="C94" s="9">
        <f>HYPERLINK("https://www.epingalert.org/en/Search?viewData= G/TBT/N/BDI/611, G/TBT/N/KEN/1811, G/TBT/N/RWA/1210, G/TBT/N/TZA/1352, G/TBT/N/UGA/2166"," G/TBT/N/BDI/611, G/TBT/N/KEN/1811, G/TBT/N/RWA/1210, G/TBT/N/TZA/1352, G/TBT/N/UGA/2166")</f>
      </c>
      <c r="D94" s="8" t="s">
        <v>156</v>
      </c>
      <c r="E94" s="8" t="s">
        <v>292</v>
      </c>
      <c r="F94" s="8" t="s">
        <v>293</v>
      </c>
      <c r="G94" s="8" t="s">
        <v>21</v>
      </c>
      <c r="H94" s="8" t="s">
        <v>294</v>
      </c>
      <c r="I94" s="8" t="s">
        <v>154</v>
      </c>
      <c r="J94" s="8" t="s">
        <v>21</v>
      </c>
      <c r="K94" s="6"/>
      <c r="L94" s="7">
        <v>45878</v>
      </c>
      <c r="M94" s="6" t="s">
        <v>39</v>
      </c>
      <c r="N94" s="6"/>
      <c r="O94" s="6">
        <f>HYPERLINK("https://docs.wto.org/imrd/directdoc.asp?DDFDocuments/t/G/TBTN25/BDI611.DOCX", "https://docs.wto.org/imrd/directdoc.asp?DDFDocuments/t/G/TBTN25/BDI611.DOCX")</f>
      </c>
      <c r="P94" s="6"/>
      <c r="Q94" s="6"/>
    </row>
    <row r="95">
      <c r="A95" s="6" t="s">
        <v>170</v>
      </c>
      <c r="B95" s="7">
        <v>45818</v>
      </c>
      <c r="C95" s="9">
        <f>HYPERLINK("https://www.epingalert.org/en/Search?viewData= G/TBT/N/MWI/185"," G/TBT/N/MWI/185")</f>
      </c>
      <c r="D95" s="8" t="s">
        <v>460</v>
      </c>
      <c r="E95" s="8" t="s">
        <v>461</v>
      </c>
      <c r="F95" s="8" t="s">
        <v>314</v>
      </c>
      <c r="G95" s="8" t="s">
        <v>315</v>
      </c>
      <c r="H95" s="8" t="s">
        <v>175</v>
      </c>
      <c r="I95" s="8" t="s">
        <v>176</v>
      </c>
      <c r="J95" s="8" t="s">
        <v>21</v>
      </c>
      <c r="K95" s="6"/>
      <c r="L95" s="7">
        <v>45878</v>
      </c>
      <c r="M95" s="6" t="s">
        <v>39</v>
      </c>
      <c r="N95" s="8" t="s">
        <v>462</v>
      </c>
      <c r="O95" s="6">
        <f>HYPERLINK("https://docs.wto.org/imrd/directdoc.asp?DDFDocuments/t/G/TBTN25/MWI185.DOCX", "https://docs.wto.org/imrd/directdoc.asp?DDFDocuments/t/G/TBTN25/MWI185.DOCX")</f>
      </c>
      <c r="P95" s="6"/>
      <c r="Q95" s="6"/>
    </row>
    <row r="96">
      <c r="A96" s="6" t="s">
        <v>170</v>
      </c>
      <c r="B96" s="7">
        <v>45818</v>
      </c>
      <c r="C96" s="9">
        <f>HYPERLINK("https://www.epingalert.org/en/Search?viewData= G/TBT/N/MWI/191"," G/TBT/N/MWI/191")</f>
      </c>
      <c r="D96" s="8" t="s">
        <v>463</v>
      </c>
      <c r="E96" s="8" t="s">
        <v>464</v>
      </c>
      <c r="F96" s="8" t="s">
        <v>465</v>
      </c>
      <c r="G96" s="8" t="s">
        <v>21</v>
      </c>
      <c r="H96" s="8" t="s">
        <v>175</v>
      </c>
      <c r="I96" s="8" t="s">
        <v>176</v>
      </c>
      <c r="J96" s="8" t="s">
        <v>21</v>
      </c>
      <c r="K96" s="6"/>
      <c r="L96" s="7">
        <v>45878</v>
      </c>
      <c r="M96" s="6" t="s">
        <v>39</v>
      </c>
      <c r="N96" s="8" t="s">
        <v>466</v>
      </c>
      <c r="O96" s="6">
        <f>HYPERLINK("https://docs.wto.org/imrd/directdoc.asp?DDFDocuments/t/G/TBTN25/MWI191.DOCX", "https://docs.wto.org/imrd/directdoc.asp?DDFDocuments/t/G/TBTN25/MWI191.DOCX")</f>
      </c>
      <c r="P96" s="6"/>
      <c r="Q96" s="6"/>
    </row>
    <row r="97">
      <c r="A97" s="6" t="s">
        <v>170</v>
      </c>
      <c r="B97" s="7">
        <v>45818</v>
      </c>
      <c r="C97" s="9">
        <f>HYPERLINK("https://www.epingalert.org/en/Search?viewData= G/TBT/N/MWI/195"," G/TBT/N/MWI/195")</f>
      </c>
      <c r="D97" s="8" t="s">
        <v>467</v>
      </c>
      <c r="E97" s="8" t="s">
        <v>468</v>
      </c>
      <c r="F97" s="8" t="s">
        <v>469</v>
      </c>
      <c r="G97" s="8" t="s">
        <v>470</v>
      </c>
      <c r="H97" s="8" t="s">
        <v>175</v>
      </c>
      <c r="I97" s="8" t="s">
        <v>176</v>
      </c>
      <c r="J97" s="8" t="s">
        <v>21</v>
      </c>
      <c r="K97" s="6"/>
      <c r="L97" s="7">
        <v>45878</v>
      </c>
      <c r="M97" s="6" t="s">
        <v>39</v>
      </c>
      <c r="N97" s="8" t="s">
        <v>471</v>
      </c>
      <c r="O97" s="6">
        <f>HYPERLINK("https://docs.wto.org/imrd/directdoc.asp?DDFDocuments/t/G/TBTN25/MWI195.DOCX", "https://docs.wto.org/imrd/directdoc.asp?DDFDocuments/t/G/TBTN25/MWI195.DOCX")</f>
      </c>
      <c r="P97" s="6"/>
      <c r="Q97" s="6"/>
    </row>
    <row r="98">
      <c r="A98" s="6" t="s">
        <v>130</v>
      </c>
      <c r="B98" s="7">
        <v>45818</v>
      </c>
      <c r="C98" s="9">
        <f>HYPERLINK("https://www.epingalert.org/en/Search?viewData= G/TBT/N/CHN/2061"," G/TBT/N/CHN/2061")</f>
      </c>
      <c r="D98" s="8" t="s">
        <v>472</v>
      </c>
      <c r="E98" s="8" t="s">
        <v>473</v>
      </c>
      <c r="F98" s="8" t="s">
        <v>474</v>
      </c>
      <c r="G98" s="8" t="s">
        <v>258</v>
      </c>
      <c r="H98" s="8" t="s">
        <v>259</v>
      </c>
      <c r="I98" s="8" t="s">
        <v>71</v>
      </c>
      <c r="J98" s="8" t="s">
        <v>21</v>
      </c>
      <c r="K98" s="6"/>
      <c r="L98" s="7">
        <v>45878</v>
      </c>
      <c r="M98" s="6" t="s">
        <v>39</v>
      </c>
      <c r="N98" s="8" t="s">
        <v>475</v>
      </c>
      <c r="O98" s="6">
        <f>HYPERLINK("https://docs.wto.org/imrd/directdoc.asp?DDFDocuments/t/G/TBTN25/CHN2061.DOCX", "https://docs.wto.org/imrd/directdoc.asp?DDFDocuments/t/G/TBTN25/CHN2061.DOCX")</f>
      </c>
      <c r="P98" s="6"/>
      <c r="Q98" s="6"/>
    </row>
    <row r="99">
      <c r="A99" s="6" t="s">
        <v>130</v>
      </c>
      <c r="B99" s="7">
        <v>45818</v>
      </c>
      <c r="C99" s="9">
        <f>HYPERLINK("https://www.epingalert.org/en/Search?viewData= G/TBT/N/CHN/2062"," G/TBT/N/CHN/2062")</f>
      </c>
      <c r="D99" s="8" t="s">
        <v>476</v>
      </c>
      <c r="E99" s="8" t="s">
        <v>477</v>
      </c>
      <c r="F99" s="8" t="s">
        <v>478</v>
      </c>
      <c r="G99" s="8" t="s">
        <v>479</v>
      </c>
      <c r="H99" s="8" t="s">
        <v>259</v>
      </c>
      <c r="I99" s="8" t="s">
        <v>71</v>
      </c>
      <c r="J99" s="8" t="s">
        <v>21</v>
      </c>
      <c r="K99" s="6"/>
      <c r="L99" s="7">
        <v>45878</v>
      </c>
      <c r="M99" s="6" t="s">
        <v>39</v>
      </c>
      <c r="N99" s="8" t="s">
        <v>480</v>
      </c>
      <c r="O99" s="6">
        <f>HYPERLINK("https://docs.wto.org/imrd/directdoc.asp?DDFDocuments/t/G/TBTN25/CHN2062.DOCX", "https://docs.wto.org/imrd/directdoc.asp?DDFDocuments/t/G/TBTN25/CHN2062.DOCX")</f>
      </c>
      <c r="P99" s="6"/>
      <c r="Q99" s="6"/>
    </row>
    <row r="100">
      <c r="A100" s="6" t="s">
        <v>170</v>
      </c>
      <c r="B100" s="7">
        <v>45818</v>
      </c>
      <c r="C100" s="9">
        <f>HYPERLINK("https://www.epingalert.org/en/Search?viewData= G/TBT/N/MWI/184"," G/TBT/N/MWI/184")</f>
      </c>
      <c r="D100" s="8" t="s">
        <v>481</v>
      </c>
      <c r="E100" s="8" t="s">
        <v>482</v>
      </c>
      <c r="F100" s="8" t="s">
        <v>335</v>
      </c>
      <c r="G100" s="8" t="s">
        <v>336</v>
      </c>
      <c r="H100" s="8" t="s">
        <v>175</v>
      </c>
      <c r="I100" s="8" t="s">
        <v>176</v>
      </c>
      <c r="J100" s="8" t="s">
        <v>21</v>
      </c>
      <c r="K100" s="6"/>
      <c r="L100" s="7">
        <v>45878</v>
      </c>
      <c r="M100" s="6" t="s">
        <v>39</v>
      </c>
      <c r="N100" s="8" t="s">
        <v>483</v>
      </c>
      <c r="O100" s="6">
        <f>HYPERLINK("https://docs.wto.org/imrd/directdoc.asp?DDFDocuments/t/G/TBTN25/MWI184.DOCX", "https://docs.wto.org/imrd/directdoc.asp?DDFDocuments/t/G/TBTN25/MWI184.DOCX")</f>
      </c>
      <c r="P100" s="6"/>
      <c r="Q100" s="6"/>
    </row>
    <row r="101">
      <c r="A101" s="6" t="s">
        <v>170</v>
      </c>
      <c r="B101" s="7">
        <v>45818</v>
      </c>
      <c r="C101" s="9">
        <f>HYPERLINK("https://www.epingalert.org/en/Search?viewData= G/TBT/N/MWI/215"," G/TBT/N/MWI/215")</f>
      </c>
      <c r="D101" s="8" t="s">
        <v>484</v>
      </c>
      <c r="E101" s="8" t="s">
        <v>485</v>
      </c>
      <c r="F101" s="8" t="s">
        <v>486</v>
      </c>
      <c r="G101" s="8" t="s">
        <v>487</v>
      </c>
      <c r="H101" s="8" t="s">
        <v>204</v>
      </c>
      <c r="I101" s="8" t="s">
        <v>176</v>
      </c>
      <c r="J101" s="8" t="s">
        <v>21</v>
      </c>
      <c r="K101" s="6"/>
      <c r="L101" s="7">
        <v>45878</v>
      </c>
      <c r="M101" s="6" t="s">
        <v>39</v>
      </c>
      <c r="N101" s="8" t="s">
        <v>488</v>
      </c>
      <c r="O101" s="6">
        <f>HYPERLINK("https://docs.wto.org/imrd/directdoc.asp?DDFDocuments/t/G/TBTN25/MWI215.DOCX", "https://docs.wto.org/imrd/directdoc.asp?DDFDocuments/t/G/TBTN25/MWI215.DOCX")</f>
      </c>
      <c r="P101" s="6"/>
      <c r="Q101" s="6"/>
    </row>
    <row r="102">
      <c r="A102" s="6" t="s">
        <v>170</v>
      </c>
      <c r="B102" s="7">
        <v>45818</v>
      </c>
      <c r="C102" s="9">
        <f>HYPERLINK("https://www.epingalert.org/en/Search?viewData= G/TBT/N/MWI/180"," G/TBT/N/MWI/180")</f>
      </c>
      <c r="D102" s="8" t="s">
        <v>489</v>
      </c>
      <c r="E102" s="8" t="s">
        <v>490</v>
      </c>
      <c r="F102" s="8" t="s">
        <v>491</v>
      </c>
      <c r="G102" s="8" t="s">
        <v>492</v>
      </c>
      <c r="H102" s="8" t="s">
        <v>204</v>
      </c>
      <c r="I102" s="8" t="s">
        <v>205</v>
      </c>
      <c r="J102" s="8" t="s">
        <v>21</v>
      </c>
      <c r="K102" s="6"/>
      <c r="L102" s="7">
        <v>45878</v>
      </c>
      <c r="M102" s="6" t="s">
        <v>39</v>
      </c>
      <c r="N102" s="8" t="s">
        <v>493</v>
      </c>
      <c r="O102" s="6">
        <f>HYPERLINK("https://docs.wto.org/imrd/directdoc.asp?DDFDocuments/t/G/TBTN25/MWI180.DOCX", "https://docs.wto.org/imrd/directdoc.asp?DDFDocuments/t/G/TBTN25/MWI180.DOCX")</f>
      </c>
      <c r="P102" s="6"/>
      <c r="Q102" s="6"/>
    </row>
    <row r="103">
      <c r="A103" s="6" t="s">
        <v>299</v>
      </c>
      <c r="B103" s="7">
        <v>45818</v>
      </c>
      <c r="C103" s="9">
        <f>HYPERLINK("https://www.epingalert.org/en/Search?viewData= G/SPS/N/RUS/303/Add.1"," G/SPS/N/RUS/303/Add.1")</f>
      </c>
      <c r="D103" s="8" t="s">
        <v>494</v>
      </c>
      <c r="E103" s="8" t="s">
        <v>495</v>
      </c>
      <c r="F103" s="8" t="s">
        <v>302</v>
      </c>
      <c r="G103" s="8" t="s">
        <v>496</v>
      </c>
      <c r="H103" s="8" t="s">
        <v>21</v>
      </c>
      <c r="I103" s="8" t="s">
        <v>126</v>
      </c>
      <c r="J103" s="8" t="s">
        <v>497</v>
      </c>
      <c r="K103" s="6"/>
      <c r="L103" s="7" t="s">
        <v>21</v>
      </c>
      <c r="M103" s="6" t="s">
        <v>498</v>
      </c>
      <c r="N103" s="8" t="s">
        <v>499</v>
      </c>
      <c r="O103" s="6">
        <f>HYPERLINK("https://docs.wto.org/imrd/directdoc.asp?DDFDocuments/t/G/SPS/NRUS303A1.DOCX", "https://docs.wto.org/imrd/directdoc.asp?DDFDocuments/t/G/SPS/NRUS303A1.DOCX")</f>
      </c>
      <c r="P103" s="6"/>
      <c r="Q103" s="6">
        <f>HYPERLINK("https://docs.wto.org/imrd/directdoc.asp?DDFDocuments/v/G/SPS/NRUS303A1.DOCX", "https://docs.wto.org/imrd/directdoc.asp?DDFDocuments/v/G/SPS/NRUS303A1.DOCX")</f>
      </c>
    </row>
    <row r="104">
      <c r="A104" s="6" t="s">
        <v>170</v>
      </c>
      <c r="B104" s="7">
        <v>45818</v>
      </c>
      <c r="C104" s="9">
        <f>HYPERLINK("https://www.epingalert.org/en/Search?viewData= G/TBT/N/MWI/204"," G/TBT/N/MWI/204")</f>
      </c>
      <c r="D104" s="8" t="s">
        <v>500</v>
      </c>
      <c r="E104" s="8" t="s">
        <v>501</v>
      </c>
      <c r="F104" s="8" t="s">
        <v>502</v>
      </c>
      <c r="G104" s="8" t="s">
        <v>503</v>
      </c>
      <c r="H104" s="8" t="s">
        <v>204</v>
      </c>
      <c r="I104" s="8" t="s">
        <v>176</v>
      </c>
      <c r="J104" s="8" t="s">
        <v>21</v>
      </c>
      <c r="K104" s="6"/>
      <c r="L104" s="7">
        <v>45878</v>
      </c>
      <c r="M104" s="6" t="s">
        <v>39</v>
      </c>
      <c r="N104" s="8" t="s">
        <v>504</v>
      </c>
      <c r="O104" s="6">
        <f>HYPERLINK("https://docs.wto.org/imrd/directdoc.asp?DDFDocuments/t/G/TBTN25/MWI204.DOCX", "https://docs.wto.org/imrd/directdoc.asp?DDFDocuments/t/G/TBTN25/MWI204.DOCX")</f>
      </c>
      <c r="P104" s="6"/>
      <c r="Q104" s="6"/>
    </row>
    <row r="105">
      <c r="A105" s="6" t="s">
        <v>138</v>
      </c>
      <c r="B105" s="7">
        <v>45818</v>
      </c>
      <c r="C105" s="9">
        <f>HYPERLINK("https://www.epingalert.org/en/Search?viewData= G/TBT/N/BDI/611, G/TBT/N/KEN/1811, G/TBT/N/RWA/1210, G/TBT/N/TZA/1352, G/TBT/N/UGA/2166"," G/TBT/N/BDI/611, G/TBT/N/KEN/1811, G/TBT/N/RWA/1210, G/TBT/N/TZA/1352, G/TBT/N/UGA/2166")</f>
      </c>
      <c r="D105" s="8" t="s">
        <v>156</v>
      </c>
      <c r="E105" s="8" t="s">
        <v>292</v>
      </c>
      <c r="F105" s="8" t="s">
        <v>293</v>
      </c>
      <c r="G105" s="8" t="s">
        <v>21</v>
      </c>
      <c r="H105" s="8" t="s">
        <v>294</v>
      </c>
      <c r="I105" s="8" t="s">
        <v>143</v>
      </c>
      <c r="J105" s="8" t="s">
        <v>21</v>
      </c>
      <c r="K105" s="6"/>
      <c r="L105" s="7">
        <v>45878</v>
      </c>
      <c r="M105" s="6" t="s">
        <v>39</v>
      </c>
      <c r="N105" s="6"/>
      <c r="O105" s="6">
        <f>HYPERLINK("https://docs.wto.org/imrd/directdoc.asp?DDFDocuments/t/G/TBTN25/BDI611.DOCX", "https://docs.wto.org/imrd/directdoc.asp?DDFDocuments/t/G/TBTN25/BDI611.DOCX")</f>
      </c>
      <c r="P105" s="6"/>
      <c r="Q105" s="6"/>
    </row>
    <row r="106">
      <c r="A106" s="6" t="s">
        <v>444</v>
      </c>
      <c r="B106" s="7">
        <v>45818</v>
      </c>
      <c r="C106" s="9">
        <f>HYPERLINK("https://www.epingalert.org/en/Search?viewData= G/TBT/N/BDI/611, G/TBT/N/KEN/1811, G/TBT/N/RWA/1210, G/TBT/N/TZA/1352, G/TBT/N/UGA/2166"," G/TBT/N/BDI/611, G/TBT/N/KEN/1811, G/TBT/N/RWA/1210, G/TBT/N/TZA/1352, G/TBT/N/UGA/2166")</f>
      </c>
      <c r="D106" s="8" t="s">
        <v>156</v>
      </c>
      <c r="E106" s="8" t="s">
        <v>292</v>
      </c>
      <c r="F106" s="8" t="s">
        <v>293</v>
      </c>
      <c r="G106" s="8" t="s">
        <v>21</v>
      </c>
      <c r="H106" s="8" t="s">
        <v>294</v>
      </c>
      <c r="I106" s="8" t="s">
        <v>143</v>
      </c>
      <c r="J106" s="8" t="s">
        <v>21</v>
      </c>
      <c r="K106" s="6"/>
      <c r="L106" s="7">
        <v>45878</v>
      </c>
      <c r="M106" s="6" t="s">
        <v>39</v>
      </c>
      <c r="N106" s="6"/>
      <c r="O106" s="6">
        <f>HYPERLINK("https://docs.wto.org/imrd/directdoc.asp?DDFDocuments/t/G/TBTN25/BDI611.DOCX", "https://docs.wto.org/imrd/directdoc.asp?DDFDocuments/t/G/TBTN25/BDI611.DOCX")</f>
      </c>
      <c r="P106" s="6"/>
      <c r="Q106" s="6"/>
    </row>
    <row r="107">
      <c r="A107" s="6" t="s">
        <v>170</v>
      </c>
      <c r="B107" s="7">
        <v>45818</v>
      </c>
      <c r="C107" s="9">
        <f>HYPERLINK("https://www.epingalert.org/en/Search?viewData= G/TBT/N/MWI/210"," G/TBT/N/MWI/210")</f>
      </c>
      <c r="D107" s="8" t="s">
        <v>505</v>
      </c>
      <c r="E107" s="8" t="s">
        <v>506</v>
      </c>
      <c r="F107" s="8" t="s">
        <v>507</v>
      </c>
      <c r="G107" s="8" t="s">
        <v>508</v>
      </c>
      <c r="H107" s="8" t="s">
        <v>204</v>
      </c>
      <c r="I107" s="8" t="s">
        <v>205</v>
      </c>
      <c r="J107" s="8" t="s">
        <v>21</v>
      </c>
      <c r="K107" s="6"/>
      <c r="L107" s="7">
        <v>45878</v>
      </c>
      <c r="M107" s="6" t="s">
        <v>39</v>
      </c>
      <c r="N107" s="8" t="s">
        <v>509</v>
      </c>
      <c r="O107" s="6">
        <f>HYPERLINK("https://docs.wto.org/imrd/directdoc.asp?DDFDocuments/t/G/TBTN25/MWI210.DOCX", "https://docs.wto.org/imrd/directdoc.asp?DDFDocuments/t/G/TBTN25/MWI210.DOCX")</f>
      </c>
      <c r="P107" s="6"/>
      <c r="Q107" s="6"/>
    </row>
    <row r="108">
      <c r="A108" s="6" t="s">
        <v>444</v>
      </c>
      <c r="B108" s="7">
        <v>45818</v>
      </c>
      <c r="C108" s="9">
        <f>HYPERLINK("https://www.epingalert.org/en/Search?viewData= G/TBT/N/BDI/610, G/TBT/N/KEN/1810, G/TBT/N/RWA/1209, G/TBT/N/TZA/1351, G/TBT/N/UGA/2165"," G/TBT/N/BDI/610, G/TBT/N/KEN/1810, G/TBT/N/RWA/1209, G/TBT/N/TZA/1351, G/TBT/N/UGA/2165")</f>
      </c>
      <c r="D108" s="8" t="s">
        <v>237</v>
      </c>
      <c r="E108" s="8" t="s">
        <v>238</v>
      </c>
      <c r="F108" s="8" t="s">
        <v>141</v>
      </c>
      <c r="G108" s="8" t="s">
        <v>21</v>
      </c>
      <c r="H108" s="8" t="s">
        <v>142</v>
      </c>
      <c r="I108" s="8" t="s">
        <v>143</v>
      </c>
      <c r="J108" s="8" t="s">
        <v>144</v>
      </c>
      <c r="K108" s="6"/>
      <c r="L108" s="7">
        <v>45878</v>
      </c>
      <c r="M108" s="6" t="s">
        <v>39</v>
      </c>
      <c r="N108" s="8" t="s">
        <v>239</v>
      </c>
      <c r="O108" s="6">
        <f>HYPERLINK("https://docs.wto.org/imrd/directdoc.asp?DDFDocuments/t/G/TBTN25/BDI610.DOCX", "https://docs.wto.org/imrd/directdoc.asp?DDFDocuments/t/G/TBTN25/BDI610.DOCX")</f>
      </c>
      <c r="P108" s="6"/>
      <c r="Q108" s="6"/>
    </row>
    <row r="109">
      <c r="A109" s="6" t="s">
        <v>130</v>
      </c>
      <c r="B109" s="7">
        <v>45818</v>
      </c>
      <c r="C109" s="9">
        <f>HYPERLINK("https://www.epingalert.org/en/Search?viewData= G/TBT/N/CHN/2065"," G/TBT/N/CHN/2065")</f>
      </c>
      <c r="D109" s="8" t="s">
        <v>510</v>
      </c>
      <c r="E109" s="8" t="s">
        <v>511</v>
      </c>
      <c r="F109" s="8" t="s">
        <v>512</v>
      </c>
      <c r="G109" s="8" t="s">
        <v>513</v>
      </c>
      <c r="H109" s="8" t="s">
        <v>514</v>
      </c>
      <c r="I109" s="8" t="s">
        <v>515</v>
      </c>
      <c r="J109" s="8" t="s">
        <v>21</v>
      </c>
      <c r="K109" s="6"/>
      <c r="L109" s="7">
        <v>45878</v>
      </c>
      <c r="M109" s="6" t="s">
        <v>39</v>
      </c>
      <c r="N109" s="8" t="s">
        <v>516</v>
      </c>
      <c r="O109" s="6">
        <f>HYPERLINK("https://docs.wto.org/imrd/directdoc.asp?DDFDocuments/t/G/TBTN25/CHN2065.DOCX", "https://docs.wto.org/imrd/directdoc.asp?DDFDocuments/t/G/TBTN25/CHN2065.DOCX")</f>
      </c>
      <c r="P109" s="6"/>
      <c r="Q109" s="6"/>
    </row>
    <row r="110">
      <c r="A110" s="6" t="s">
        <v>291</v>
      </c>
      <c r="B110" s="7">
        <v>45818</v>
      </c>
      <c r="C110" s="9">
        <f>HYPERLINK("https://www.epingalert.org/en/Search?viewData= G/TBT/N/BDI/609, G/TBT/N/KEN/1809, G/TBT/N/RWA/1208, G/TBT/N/TZA/1350, G/TBT/N/UGA/2164"," G/TBT/N/BDI/609, G/TBT/N/KEN/1809, G/TBT/N/RWA/1208, G/TBT/N/TZA/1350, G/TBT/N/UGA/2164")</f>
      </c>
      <c r="D110" s="8" t="s">
        <v>156</v>
      </c>
      <c r="E110" s="8" t="s">
        <v>157</v>
      </c>
      <c r="F110" s="8" t="s">
        <v>141</v>
      </c>
      <c r="G110" s="8" t="s">
        <v>21</v>
      </c>
      <c r="H110" s="8" t="s">
        <v>142</v>
      </c>
      <c r="I110" s="8" t="s">
        <v>154</v>
      </c>
      <c r="J110" s="8" t="s">
        <v>144</v>
      </c>
      <c r="K110" s="6"/>
      <c r="L110" s="7">
        <v>45878</v>
      </c>
      <c r="M110" s="6" t="s">
        <v>39</v>
      </c>
      <c r="N110" s="8" t="s">
        <v>158</v>
      </c>
      <c r="O110" s="6">
        <f>HYPERLINK("https://docs.wto.org/imrd/directdoc.asp?DDFDocuments/t/G/TBTN25/BDI609.DOCX", "https://docs.wto.org/imrd/directdoc.asp?DDFDocuments/t/G/TBTN25/BDI609.DOCX")</f>
      </c>
      <c r="P110" s="6"/>
      <c r="Q110" s="6"/>
    </row>
    <row r="111">
      <c r="A111" s="6" t="s">
        <v>17</v>
      </c>
      <c r="B111" s="7">
        <v>45814</v>
      </c>
      <c r="C111" s="9">
        <f>HYPERLINK("https://www.epingalert.org/en/Search?viewData= G/SPS/N/JPN/1326/Add.1"," G/SPS/N/JPN/1326/Add.1")</f>
      </c>
      <c r="D111" s="8" t="s">
        <v>517</v>
      </c>
      <c r="E111" s="8" t="s">
        <v>518</v>
      </c>
      <c r="F111" s="8" t="s">
        <v>519</v>
      </c>
      <c r="G111" s="8" t="s">
        <v>21</v>
      </c>
      <c r="H111" s="8" t="s">
        <v>21</v>
      </c>
      <c r="I111" s="8" t="s">
        <v>88</v>
      </c>
      <c r="J111" s="8" t="s">
        <v>520</v>
      </c>
      <c r="K111" s="6"/>
      <c r="L111" s="7" t="s">
        <v>21</v>
      </c>
      <c r="M111" s="6" t="s">
        <v>498</v>
      </c>
      <c r="N111" s="6"/>
      <c r="O111" s="6">
        <f>HYPERLINK("https://docs.wto.org/imrd/directdoc.asp?DDFDocuments/t/G/SPS/NJPN1326A1.DOCX", "https://docs.wto.org/imrd/directdoc.asp?DDFDocuments/t/G/SPS/NJPN1326A1.DOCX")</f>
      </c>
      <c r="P111" s="6">
        <f>HYPERLINK("https://docs.wto.org/imrd/directdoc.asp?DDFDocuments/u/G/SPS/NJPN1326A1.DOCX", "https://docs.wto.org/imrd/directdoc.asp?DDFDocuments/u/G/SPS/NJPN1326A1.DOCX")</f>
      </c>
      <c r="Q111" s="6">
        <f>HYPERLINK("https://docs.wto.org/imrd/directdoc.asp?DDFDocuments/v/G/SPS/NJPN1326A1.DOCX", "https://docs.wto.org/imrd/directdoc.asp?DDFDocuments/v/G/SPS/NJPN1326A1.DOCX")</f>
      </c>
    </row>
    <row r="112">
      <c r="A112" s="6" t="s">
        <v>444</v>
      </c>
      <c r="B112" s="7">
        <v>45814</v>
      </c>
      <c r="C112" s="9">
        <f>HYPERLINK("https://www.epingalert.org/en/Search?viewData= G/TBT/N/BDI/606, G/TBT/N/KEN/1806, G/TBT/N/RWA/1205, G/TBT/N/TZA/1347, G/TBT/N/UGA/2161"," G/TBT/N/BDI/606, G/TBT/N/KEN/1806, G/TBT/N/RWA/1205, G/TBT/N/TZA/1347, G/TBT/N/UGA/2161")</f>
      </c>
      <c r="D112" s="8" t="s">
        <v>521</v>
      </c>
      <c r="E112" s="8" t="s">
        <v>522</v>
      </c>
      <c r="F112" s="8" t="s">
        <v>523</v>
      </c>
      <c r="G112" s="8" t="s">
        <v>524</v>
      </c>
      <c r="H112" s="8" t="s">
        <v>525</v>
      </c>
      <c r="I112" s="8" t="s">
        <v>526</v>
      </c>
      <c r="J112" s="8" t="s">
        <v>21</v>
      </c>
      <c r="K112" s="6"/>
      <c r="L112" s="7">
        <v>45874</v>
      </c>
      <c r="M112" s="6" t="s">
        <v>39</v>
      </c>
      <c r="N112" s="8" t="s">
        <v>527</v>
      </c>
      <c r="O112" s="6">
        <f>HYPERLINK("https://docs.wto.org/imrd/directdoc.asp?DDFDocuments/t/G/TBTN25/BDI606.DOCX", "https://docs.wto.org/imrd/directdoc.asp?DDFDocuments/t/G/TBTN25/BDI606.DOCX")</f>
      </c>
      <c r="P112" s="6"/>
      <c r="Q112" s="6"/>
    </row>
    <row r="113">
      <c r="A113" s="6" t="s">
        <v>153</v>
      </c>
      <c r="B113" s="7">
        <v>45814</v>
      </c>
      <c r="C113" s="9">
        <f>HYPERLINK("https://www.epingalert.org/en/Search?viewData= G/TBT/N/TZA/1344"," G/TBT/N/TZA/1344")</f>
      </c>
      <c r="D113" s="8" t="s">
        <v>528</v>
      </c>
      <c r="E113" s="8" t="s">
        <v>529</v>
      </c>
      <c r="F113" s="8" t="s">
        <v>530</v>
      </c>
      <c r="G113" s="8" t="s">
        <v>531</v>
      </c>
      <c r="H113" s="8" t="s">
        <v>532</v>
      </c>
      <c r="I113" s="8" t="s">
        <v>533</v>
      </c>
      <c r="J113" s="8" t="s">
        <v>21</v>
      </c>
      <c r="K113" s="6"/>
      <c r="L113" s="7">
        <v>45874</v>
      </c>
      <c r="M113" s="6" t="s">
        <v>39</v>
      </c>
      <c r="N113" s="8" t="s">
        <v>534</v>
      </c>
      <c r="O113" s="6">
        <f>HYPERLINK("https://docs.wto.org/imrd/directdoc.asp?DDFDocuments/t/G/TBTN25/TZA1344.DOCX", "https://docs.wto.org/imrd/directdoc.asp?DDFDocuments/t/G/TBTN25/TZA1344.DOCX")</f>
      </c>
      <c r="P113" s="6"/>
      <c r="Q113" s="6">
        <f>HYPERLINK("https://docs.wto.org/imrd/directdoc.asp?DDFDocuments/v/G/TBTN25/TZA1344.DOCX", "https://docs.wto.org/imrd/directdoc.asp?DDFDocuments/v/G/TBTN25/TZA1344.DOCX")</f>
      </c>
    </row>
    <row r="114">
      <c r="A114" s="6" t="s">
        <v>291</v>
      </c>
      <c r="B114" s="7">
        <v>45814</v>
      </c>
      <c r="C114" s="9">
        <f>HYPERLINK("https://www.epingalert.org/en/Search?viewData= G/SPS/N/UGA/443"," G/SPS/N/UGA/443")</f>
      </c>
      <c r="D114" s="8" t="s">
        <v>535</v>
      </c>
      <c r="E114" s="8" t="s">
        <v>536</v>
      </c>
      <c r="F114" s="8" t="s">
        <v>537</v>
      </c>
      <c r="G114" s="8" t="s">
        <v>538</v>
      </c>
      <c r="H114" s="8" t="s">
        <v>539</v>
      </c>
      <c r="I114" s="8" t="s">
        <v>22</v>
      </c>
      <c r="J114" s="8" t="s">
        <v>540</v>
      </c>
      <c r="K114" s="6"/>
      <c r="L114" s="7">
        <v>45874</v>
      </c>
      <c r="M114" s="6" t="s">
        <v>39</v>
      </c>
      <c r="N114" s="8" t="s">
        <v>541</v>
      </c>
      <c r="O114" s="6">
        <f>HYPERLINK("https://docs.wto.org/imrd/directdoc.asp?DDFDocuments/t/G/SPS/NUGA443.DOCX", "https://docs.wto.org/imrd/directdoc.asp?DDFDocuments/t/G/SPS/NUGA443.DOCX")</f>
      </c>
      <c r="P114" s="6"/>
      <c r="Q114" s="6">
        <f>HYPERLINK("https://docs.wto.org/imrd/directdoc.asp?DDFDocuments/v/G/SPS/NUGA443.DOCX", "https://docs.wto.org/imrd/directdoc.asp?DDFDocuments/v/G/SPS/NUGA443.DOCX")</f>
      </c>
    </row>
    <row r="115">
      <c r="A115" s="6" t="s">
        <v>25</v>
      </c>
      <c r="B115" s="7">
        <v>45814</v>
      </c>
      <c r="C115" s="9">
        <f>HYPERLINK("https://www.epingalert.org/en/Search?viewData= G/TBT/N/BRA/366/Add.1"," G/TBT/N/BRA/366/Add.1")</f>
      </c>
      <c r="D115" s="8" t="s">
        <v>66</v>
      </c>
      <c r="E115" s="8" t="s">
        <v>97</v>
      </c>
      <c r="F115" s="8" t="s">
        <v>28</v>
      </c>
      <c r="G115" s="8" t="s">
        <v>21</v>
      </c>
      <c r="H115" s="8" t="s">
        <v>29</v>
      </c>
      <c r="I115" s="8" t="s">
        <v>542</v>
      </c>
      <c r="J115" s="8" t="s">
        <v>31</v>
      </c>
      <c r="K115" s="6"/>
      <c r="L115" s="7" t="s">
        <v>21</v>
      </c>
      <c r="M115" s="6" t="s">
        <v>24</v>
      </c>
      <c r="N115" s="6"/>
      <c r="O115" s="6">
        <f>HYPERLINK("https://docs.wto.org/imrd/directdoc.asp?DDFDocuments/t/G/TBTN10/BRA366A1.DOCX", "https://docs.wto.org/imrd/directdoc.asp?DDFDocuments/t/G/TBTN10/BRA366A1.DOCX")</f>
      </c>
      <c r="P115" s="6"/>
      <c r="Q115" s="6"/>
    </row>
    <row r="116">
      <c r="A116" s="6" t="s">
        <v>155</v>
      </c>
      <c r="B116" s="7">
        <v>45814</v>
      </c>
      <c r="C116" s="9">
        <f>HYPERLINK("https://www.epingalert.org/en/Search?viewData= G/TBT/N/BDI/605, G/TBT/N/KEN/1805, G/TBT/N/RWA/1204, G/TBT/N/TZA/1346, G/TBT/N/UGA/2160"," G/TBT/N/BDI/605, G/TBT/N/KEN/1805, G/TBT/N/RWA/1204, G/TBT/N/TZA/1346, G/TBT/N/UGA/2160")</f>
      </c>
      <c r="D116" s="8" t="s">
        <v>543</v>
      </c>
      <c r="E116" s="8" t="s">
        <v>544</v>
      </c>
      <c r="F116" s="8" t="s">
        <v>523</v>
      </c>
      <c r="G116" s="8" t="s">
        <v>524</v>
      </c>
      <c r="H116" s="8" t="s">
        <v>525</v>
      </c>
      <c r="I116" s="8" t="s">
        <v>545</v>
      </c>
      <c r="J116" s="8" t="s">
        <v>21</v>
      </c>
      <c r="K116" s="6"/>
      <c r="L116" s="7">
        <v>45874</v>
      </c>
      <c r="M116" s="6" t="s">
        <v>39</v>
      </c>
      <c r="N116" s="8" t="s">
        <v>546</v>
      </c>
      <c r="O116" s="6">
        <f>HYPERLINK("https://docs.wto.org/imrd/directdoc.asp?DDFDocuments/t/G/TBTN25/BDI605.DOCX", "https://docs.wto.org/imrd/directdoc.asp?DDFDocuments/t/G/TBTN25/BDI605.DOCX")</f>
      </c>
      <c r="P116" s="6"/>
      <c r="Q116" s="6"/>
    </row>
    <row r="117">
      <c r="A117" s="6" t="s">
        <v>138</v>
      </c>
      <c r="B117" s="7">
        <v>45814</v>
      </c>
      <c r="C117" s="9">
        <f>HYPERLINK("https://www.epingalert.org/en/Search?viewData= G/TBT/N/BDI/606, G/TBT/N/KEN/1806, G/TBT/N/RWA/1205, G/TBT/N/TZA/1347, G/TBT/N/UGA/2161"," G/TBT/N/BDI/606, G/TBT/N/KEN/1806, G/TBT/N/RWA/1205, G/TBT/N/TZA/1347, G/TBT/N/UGA/2161")</f>
      </c>
      <c r="D117" s="8" t="s">
        <v>521</v>
      </c>
      <c r="E117" s="8" t="s">
        <v>522</v>
      </c>
      <c r="F117" s="8" t="s">
        <v>523</v>
      </c>
      <c r="G117" s="8" t="s">
        <v>524</v>
      </c>
      <c r="H117" s="8" t="s">
        <v>525</v>
      </c>
      <c r="I117" s="8" t="s">
        <v>545</v>
      </c>
      <c r="J117" s="8" t="s">
        <v>21</v>
      </c>
      <c r="K117" s="6"/>
      <c r="L117" s="7">
        <v>45874</v>
      </c>
      <c r="M117" s="6" t="s">
        <v>39</v>
      </c>
      <c r="N117" s="8" t="s">
        <v>527</v>
      </c>
      <c r="O117" s="6">
        <f>HYPERLINK("https://docs.wto.org/imrd/directdoc.asp?DDFDocuments/t/G/TBTN25/BDI606.DOCX", "https://docs.wto.org/imrd/directdoc.asp?DDFDocuments/t/G/TBTN25/BDI606.DOCX")</f>
      </c>
      <c r="P117" s="6"/>
      <c r="Q117" s="6"/>
    </row>
    <row r="118">
      <c r="A118" s="6" t="s">
        <v>153</v>
      </c>
      <c r="B118" s="7">
        <v>45814</v>
      </c>
      <c r="C118" s="9">
        <f>HYPERLINK("https://www.epingalert.org/en/Search?viewData= G/TBT/N/BDI/606, G/TBT/N/KEN/1806, G/TBT/N/RWA/1205, G/TBT/N/TZA/1347, G/TBT/N/UGA/2161"," G/TBT/N/BDI/606, G/TBT/N/KEN/1806, G/TBT/N/RWA/1205, G/TBT/N/TZA/1347, G/TBT/N/UGA/2161")</f>
      </c>
      <c r="D118" s="8" t="s">
        <v>521</v>
      </c>
      <c r="E118" s="8" t="s">
        <v>522</v>
      </c>
      <c r="F118" s="8" t="s">
        <v>523</v>
      </c>
      <c r="G118" s="8" t="s">
        <v>524</v>
      </c>
      <c r="H118" s="8" t="s">
        <v>525</v>
      </c>
      <c r="I118" s="8" t="s">
        <v>545</v>
      </c>
      <c r="J118" s="8" t="s">
        <v>21</v>
      </c>
      <c r="K118" s="6"/>
      <c r="L118" s="7">
        <v>45874</v>
      </c>
      <c r="M118" s="6" t="s">
        <v>39</v>
      </c>
      <c r="N118" s="8" t="s">
        <v>527</v>
      </c>
      <c r="O118" s="6">
        <f>HYPERLINK("https://docs.wto.org/imrd/directdoc.asp?DDFDocuments/t/G/TBTN25/BDI606.DOCX", "https://docs.wto.org/imrd/directdoc.asp?DDFDocuments/t/G/TBTN25/BDI606.DOCX")</f>
      </c>
      <c r="P118" s="6"/>
      <c r="Q118" s="6"/>
    </row>
    <row r="119">
      <c r="A119" s="6" t="s">
        <v>25</v>
      </c>
      <c r="B119" s="7">
        <v>45814</v>
      </c>
      <c r="C119" s="9">
        <f>HYPERLINK("https://www.epingalert.org/en/Search?viewData= G/TBT/N/BRA/907/Add.17"," G/TBT/N/BRA/907/Add.17")</f>
      </c>
      <c r="D119" s="8" t="s">
        <v>66</v>
      </c>
      <c r="E119" s="8" t="s">
        <v>67</v>
      </c>
      <c r="F119" s="8" t="s">
        <v>547</v>
      </c>
      <c r="G119" s="8" t="s">
        <v>21</v>
      </c>
      <c r="H119" s="8" t="s">
        <v>21</v>
      </c>
      <c r="I119" s="8" t="s">
        <v>548</v>
      </c>
      <c r="J119" s="8" t="s">
        <v>21</v>
      </c>
      <c r="K119" s="6"/>
      <c r="L119" s="7" t="s">
        <v>21</v>
      </c>
      <c r="M119" s="6" t="s">
        <v>24</v>
      </c>
      <c r="N119" s="6"/>
      <c r="O119" s="6">
        <f>HYPERLINK("https://docs.wto.org/imrd/directdoc.asp?DDFDocuments/t/G/TBTN19/BRA907A17.DOCX", "https://docs.wto.org/imrd/directdoc.asp?DDFDocuments/t/G/TBTN19/BRA907A17.DOCX")</f>
      </c>
      <c r="P119" s="6">
        <f>HYPERLINK("https://docs.wto.org/imrd/directdoc.asp?DDFDocuments/u/G/TBTN19/BRA907A17.DOCX", "https://docs.wto.org/imrd/directdoc.asp?DDFDocuments/u/G/TBTN19/BRA907A17.DOCX")</f>
      </c>
      <c r="Q119" s="6">
        <f>HYPERLINK("https://docs.wto.org/imrd/directdoc.asp?DDFDocuments/v/G/TBTN19/BRA907A17.DOCX", "https://docs.wto.org/imrd/directdoc.asp?DDFDocuments/v/G/TBTN19/BRA907A17.DOCX")</f>
      </c>
    </row>
    <row r="120">
      <c r="A120" s="6" t="s">
        <v>153</v>
      </c>
      <c r="B120" s="7">
        <v>45814</v>
      </c>
      <c r="C120" s="9">
        <f>HYPERLINK("https://www.epingalert.org/en/Search?viewData= G/TBT/N/BDI/605, G/TBT/N/KEN/1805, G/TBT/N/RWA/1204, G/TBT/N/TZA/1346, G/TBT/N/UGA/2160"," G/TBT/N/BDI/605, G/TBT/N/KEN/1805, G/TBT/N/RWA/1204, G/TBT/N/TZA/1346, G/TBT/N/UGA/2160")</f>
      </c>
      <c r="D120" s="8" t="s">
        <v>543</v>
      </c>
      <c r="E120" s="8" t="s">
        <v>544</v>
      </c>
      <c r="F120" s="8" t="s">
        <v>523</v>
      </c>
      <c r="G120" s="8" t="s">
        <v>524</v>
      </c>
      <c r="H120" s="8" t="s">
        <v>525</v>
      </c>
      <c r="I120" s="8" t="s">
        <v>545</v>
      </c>
      <c r="J120" s="8" t="s">
        <v>21</v>
      </c>
      <c r="K120" s="6"/>
      <c r="L120" s="7">
        <v>45874</v>
      </c>
      <c r="M120" s="6" t="s">
        <v>39</v>
      </c>
      <c r="N120" s="8" t="s">
        <v>546</v>
      </c>
      <c r="O120" s="6">
        <f>HYPERLINK("https://docs.wto.org/imrd/directdoc.asp?DDFDocuments/t/G/TBTN25/BDI605.DOCX", "https://docs.wto.org/imrd/directdoc.asp?DDFDocuments/t/G/TBTN25/BDI605.DOCX")</f>
      </c>
      <c r="P120" s="6"/>
      <c r="Q120" s="6"/>
    </row>
    <row r="121">
      <c r="A121" s="6" t="s">
        <v>25</v>
      </c>
      <c r="B121" s="7">
        <v>45814</v>
      </c>
      <c r="C121" s="9">
        <f>HYPERLINK("https://www.epingalert.org/en/Search?viewData= G/TBT/N/BRA/349/Add.3"," G/TBT/N/BRA/349/Add.3")</f>
      </c>
      <c r="D121" s="8" t="s">
        <v>66</v>
      </c>
      <c r="E121" s="8" t="s">
        <v>549</v>
      </c>
      <c r="F121" s="8" t="s">
        <v>550</v>
      </c>
      <c r="G121" s="8" t="s">
        <v>21</v>
      </c>
      <c r="H121" s="8" t="s">
        <v>551</v>
      </c>
      <c r="I121" s="8" t="s">
        <v>71</v>
      </c>
      <c r="J121" s="8" t="s">
        <v>21</v>
      </c>
      <c r="K121" s="6"/>
      <c r="L121" s="7" t="s">
        <v>21</v>
      </c>
      <c r="M121" s="6" t="s">
        <v>24</v>
      </c>
      <c r="N121" s="6"/>
      <c r="O121" s="6">
        <f>HYPERLINK("https://docs.wto.org/imrd/directdoc.asp?DDFDocuments/t/G/TBTN09/BRA349A3.DOCX", "https://docs.wto.org/imrd/directdoc.asp?DDFDocuments/t/G/TBTN09/BRA349A3.DOCX")</f>
      </c>
      <c r="P121" s="6">
        <f>HYPERLINK("https://docs.wto.org/imrd/directdoc.asp?DDFDocuments/u/G/TBTN09/BRA349A3.DOCX", "https://docs.wto.org/imrd/directdoc.asp?DDFDocuments/u/G/TBTN09/BRA349A3.DOCX")</f>
      </c>
      <c r="Q121" s="6">
        <f>HYPERLINK("https://docs.wto.org/imrd/directdoc.asp?DDFDocuments/v/G/TBTN09/BRA349A3.DOCX", "https://docs.wto.org/imrd/directdoc.asp?DDFDocuments/v/G/TBTN09/BRA349A3.DOCX")</f>
      </c>
    </row>
    <row r="122">
      <c r="A122" s="6" t="s">
        <v>291</v>
      </c>
      <c r="B122" s="7">
        <v>45814</v>
      </c>
      <c r="C122" s="9">
        <f>HYPERLINK("https://www.epingalert.org/en/Search?viewData= G/TBT/N/BDI/605, G/TBT/N/KEN/1805, G/TBT/N/RWA/1204, G/TBT/N/TZA/1346, G/TBT/N/UGA/2160"," G/TBT/N/BDI/605, G/TBT/N/KEN/1805, G/TBT/N/RWA/1204, G/TBT/N/TZA/1346, G/TBT/N/UGA/2160")</f>
      </c>
      <c r="D122" s="8" t="s">
        <v>543</v>
      </c>
      <c r="E122" s="8" t="s">
        <v>544</v>
      </c>
      <c r="F122" s="8" t="s">
        <v>523</v>
      </c>
      <c r="G122" s="8" t="s">
        <v>524</v>
      </c>
      <c r="H122" s="8" t="s">
        <v>525</v>
      </c>
      <c r="I122" s="8" t="s">
        <v>526</v>
      </c>
      <c r="J122" s="8" t="s">
        <v>21</v>
      </c>
      <c r="K122" s="6"/>
      <c r="L122" s="7">
        <v>45874</v>
      </c>
      <c r="M122" s="6" t="s">
        <v>39</v>
      </c>
      <c r="N122" s="8" t="s">
        <v>546</v>
      </c>
      <c r="O122" s="6">
        <f>HYPERLINK("https://docs.wto.org/imrd/directdoc.asp?DDFDocuments/t/G/TBTN25/BDI605.DOCX", "https://docs.wto.org/imrd/directdoc.asp?DDFDocuments/t/G/TBTN25/BDI605.DOCX")</f>
      </c>
      <c r="P122" s="6"/>
      <c r="Q122" s="6"/>
    </row>
    <row r="123">
      <c r="A123" s="6" t="s">
        <v>444</v>
      </c>
      <c r="B123" s="7">
        <v>45814</v>
      </c>
      <c r="C123" s="9">
        <f>HYPERLINK("https://www.epingalert.org/en/Search?viewData= G/TBT/N/BDI/604, G/TBT/N/KEN/1804, G/TBT/N/RWA/1203, G/TBT/N/TZA/1345, G/TBT/N/UGA/2159"," G/TBT/N/BDI/604, G/TBT/N/KEN/1804, G/TBT/N/RWA/1203, G/TBT/N/TZA/1345, G/TBT/N/UGA/2159")</f>
      </c>
      <c r="D123" s="8" t="s">
        <v>552</v>
      </c>
      <c r="E123" s="8" t="s">
        <v>553</v>
      </c>
      <c r="F123" s="8" t="s">
        <v>523</v>
      </c>
      <c r="G123" s="8" t="s">
        <v>524</v>
      </c>
      <c r="H123" s="8" t="s">
        <v>525</v>
      </c>
      <c r="I123" s="8" t="s">
        <v>526</v>
      </c>
      <c r="J123" s="8" t="s">
        <v>21</v>
      </c>
      <c r="K123" s="6"/>
      <c r="L123" s="7">
        <v>45874</v>
      </c>
      <c r="M123" s="6" t="s">
        <v>39</v>
      </c>
      <c r="N123" s="8" t="s">
        <v>554</v>
      </c>
      <c r="O123" s="6">
        <f>HYPERLINK("https://docs.wto.org/imrd/directdoc.asp?DDFDocuments/t/G/TBTN25/BDI604.DOCX", "https://docs.wto.org/imrd/directdoc.asp?DDFDocuments/t/G/TBTN25/BDI604.DOCX")</f>
      </c>
      <c r="P123" s="6"/>
      <c r="Q123" s="6"/>
    </row>
    <row r="124">
      <c r="A124" s="6" t="s">
        <v>138</v>
      </c>
      <c r="B124" s="7">
        <v>45814</v>
      </c>
      <c r="C124" s="9">
        <f>HYPERLINK("https://www.epingalert.org/en/Search?viewData= G/TBT/N/BDI/604, G/TBT/N/KEN/1804, G/TBT/N/RWA/1203, G/TBT/N/TZA/1345, G/TBT/N/UGA/2159"," G/TBT/N/BDI/604, G/TBT/N/KEN/1804, G/TBT/N/RWA/1203, G/TBT/N/TZA/1345, G/TBT/N/UGA/2159")</f>
      </c>
      <c r="D124" s="8" t="s">
        <v>552</v>
      </c>
      <c r="E124" s="8" t="s">
        <v>553</v>
      </c>
      <c r="F124" s="8" t="s">
        <v>523</v>
      </c>
      <c r="G124" s="8" t="s">
        <v>524</v>
      </c>
      <c r="H124" s="8" t="s">
        <v>525</v>
      </c>
      <c r="I124" s="8" t="s">
        <v>545</v>
      </c>
      <c r="J124" s="8" t="s">
        <v>21</v>
      </c>
      <c r="K124" s="6"/>
      <c r="L124" s="7">
        <v>45874</v>
      </c>
      <c r="M124" s="6" t="s">
        <v>39</v>
      </c>
      <c r="N124" s="8" t="s">
        <v>554</v>
      </c>
      <c r="O124" s="6">
        <f>HYPERLINK("https://docs.wto.org/imrd/directdoc.asp?DDFDocuments/t/G/TBTN25/BDI604.DOCX", "https://docs.wto.org/imrd/directdoc.asp?DDFDocuments/t/G/TBTN25/BDI604.DOCX")</f>
      </c>
      <c r="P124" s="6"/>
      <c r="Q124" s="6"/>
    </row>
    <row r="125">
      <c r="A125" s="6" t="s">
        <v>153</v>
      </c>
      <c r="B125" s="7">
        <v>45814</v>
      </c>
      <c r="C125" s="9">
        <f>HYPERLINK("https://www.epingalert.org/en/Search?viewData= G/TBT/N/BDI/604, G/TBT/N/KEN/1804, G/TBT/N/RWA/1203, G/TBT/N/TZA/1345, G/TBT/N/UGA/2159"," G/TBT/N/BDI/604, G/TBT/N/KEN/1804, G/TBT/N/RWA/1203, G/TBT/N/TZA/1345, G/TBT/N/UGA/2159")</f>
      </c>
      <c r="D125" s="8" t="s">
        <v>552</v>
      </c>
      <c r="E125" s="8" t="s">
        <v>553</v>
      </c>
      <c r="F125" s="8" t="s">
        <v>523</v>
      </c>
      <c r="G125" s="8" t="s">
        <v>524</v>
      </c>
      <c r="H125" s="8" t="s">
        <v>525</v>
      </c>
      <c r="I125" s="8" t="s">
        <v>545</v>
      </c>
      <c r="J125" s="8" t="s">
        <v>21</v>
      </c>
      <c r="K125" s="6"/>
      <c r="L125" s="7">
        <v>45874</v>
      </c>
      <c r="M125" s="6" t="s">
        <v>39</v>
      </c>
      <c r="N125" s="8" t="s">
        <v>554</v>
      </c>
      <c r="O125" s="6">
        <f>HYPERLINK("https://docs.wto.org/imrd/directdoc.asp?DDFDocuments/t/G/TBTN25/BDI604.DOCX", "https://docs.wto.org/imrd/directdoc.asp?DDFDocuments/t/G/TBTN25/BDI604.DOCX")</f>
      </c>
      <c r="P125" s="6"/>
      <c r="Q125" s="6"/>
    </row>
    <row r="126">
      <c r="A126" s="6" t="s">
        <v>444</v>
      </c>
      <c r="B126" s="7">
        <v>45814</v>
      </c>
      <c r="C126" s="9">
        <f>HYPERLINK("https://www.epingalert.org/en/Search?viewData= G/TBT/N/BDI/605, G/TBT/N/KEN/1805, G/TBT/N/RWA/1204, G/TBT/N/TZA/1346, G/TBT/N/UGA/2160"," G/TBT/N/BDI/605, G/TBT/N/KEN/1805, G/TBT/N/RWA/1204, G/TBT/N/TZA/1346, G/TBT/N/UGA/2160")</f>
      </c>
      <c r="D126" s="8" t="s">
        <v>543</v>
      </c>
      <c r="E126" s="8" t="s">
        <v>544</v>
      </c>
      <c r="F126" s="8" t="s">
        <v>523</v>
      </c>
      <c r="G126" s="8" t="s">
        <v>524</v>
      </c>
      <c r="H126" s="8" t="s">
        <v>525</v>
      </c>
      <c r="I126" s="8" t="s">
        <v>526</v>
      </c>
      <c r="J126" s="8" t="s">
        <v>21</v>
      </c>
      <c r="K126" s="6"/>
      <c r="L126" s="7">
        <v>45874</v>
      </c>
      <c r="M126" s="6" t="s">
        <v>39</v>
      </c>
      <c r="N126" s="8" t="s">
        <v>546</v>
      </c>
      <c r="O126" s="6">
        <f>HYPERLINK("https://docs.wto.org/imrd/directdoc.asp?DDFDocuments/t/G/TBTN25/BDI605.DOCX", "https://docs.wto.org/imrd/directdoc.asp?DDFDocuments/t/G/TBTN25/BDI605.DOCX")</f>
      </c>
      <c r="P126" s="6"/>
      <c r="Q126" s="6"/>
    </row>
    <row r="127">
      <c r="A127" s="6" t="s">
        <v>444</v>
      </c>
      <c r="B127" s="7">
        <v>45814</v>
      </c>
      <c r="C127" s="9">
        <f>HYPERLINK("https://www.epingalert.org/en/Search?viewData= G/TBT/N/BDI/607, G/TBT/N/KEN/1807, G/TBT/N/RWA/1206, G/TBT/N/TZA/1348, G/TBT/N/UGA/2162"," G/TBT/N/BDI/607, G/TBT/N/KEN/1807, G/TBT/N/RWA/1206, G/TBT/N/TZA/1348, G/TBT/N/UGA/2162")</f>
      </c>
      <c r="D127" s="8" t="s">
        <v>555</v>
      </c>
      <c r="E127" s="8" t="s">
        <v>556</v>
      </c>
      <c r="F127" s="8" t="s">
        <v>523</v>
      </c>
      <c r="G127" s="8" t="s">
        <v>524</v>
      </c>
      <c r="H127" s="8" t="s">
        <v>525</v>
      </c>
      <c r="I127" s="8" t="s">
        <v>526</v>
      </c>
      <c r="J127" s="8" t="s">
        <v>21</v>
      </c>
      <c r="K127" s="6"/>
      <c r="L127" s="7">
        <v>45874</v>
      </c>
      <c r="M127" s="6" t="s">
        <v>39</v>
      </c>
      <c r="N127" s="8" t="s">
        <v>557</v>
      </c>
      <c r="O127" s="6">
        <f>HYPERLINK("https://docs.wto.org/imrd/directdoc.asp?DDFDocuments/t/G/TBTN25/BDI607.DOCX", "https://docs.wto.org/imrd/directdoc.asp?DDFDocuments/t/G/TBTN25/BDI607.DOCX")</f>
      </c>
      <c r="P127" s="6"/>
      <c r="Q127" s="6"/>
    </row>
    <row r="128">
      <c r="A128" s="6" t="s">
        <v>170</v>
      </c>
      <c r="B128" s="7">
        <v>45814</v>
      </c>
      <c r="C128" s="9">
        <f>HYPERLINK("https://www.epingalert.org/en/Search?viewData= G/TBT/N/MWI/177"," G/TBT/N/MWI/177")</f>
      </c>
      <c r="D128" s="8" t="s">
        <v>558</v>
      </c>
      <c r="E128" s="8" t="s">
        <v>559</v>
      </c>
      <c r="F128" s="8" t="s">
        <v>242</v>
      </c>
      <c r="G128" s="8" t="s">
        <v>243</v>
      </c>
      <c r="H128" s="8" t="s">
        <v>175</v>
      </c>
      <c r="I128" s="8" t="s">
        <v>176</v>
      </c>
      <c r="J128" s="8" t="s">
        <v>21</v>
      </c>
      <c r="K128" s="6"/>
      <c r="L128" s="7">
        <v>45874</v>
      </c>
      <c r="M128" s="6" t="s">
        <v>39</v>
      </c>
      <c r="N128" s="6"/>
      <c r="O128" s="6">
        <f>HYPERLINK("https://docs.wto.org/imrd/directdoc.asp?DDFDocuments/t/G/TBTN25/MWI177.DOCX", "https://docs.wto.org/imrd/directdoc.asp?DDFDocuments/t/G/TBTN25/MWI177.DOCX")</f>
      </c>
      <c r="P128" s="6"/>
      <c r="Q128" s="6">
        <f>HYPERLINK("https://docs.wto.org/imrd/directdoc.asp?DDFDocuments/v/G/TBTN25/MWI177.DOCX", "https://docs.wto.org/imrd/directdoc.asp?DDFDocuments/v/G/TBTN25/MWI177.DOCX")</f>
      </c>
    </row>
    <row r="129">
      <c r="A129" s="6" t="s">
        <v>170</v>
      </c>
      <c r="B129" s="7">
        <v>45814</v>
      </c>
      <c r="C129" s="9">
        <f>HYPERLINK("https://www.epingalert.org/en/Search?viewData= G/TBT/N/MWI/179"," G/TBT/N/MWI/179")</f>
      </c>
      <c r="D129" s="8" t="s">
        <v>560</v>
      </c>
      <c r="E129" s="8" t="s">
        <v>561</v>
      </c>
      <c r="F129" s="8" t="s">
        <v>562</v>
      </c>
      <c r="G129" s="8" t="s">
        <v>563</v>
      </c>
      <c r="H129" s="8" t="s">
        <v>381</v>
      </c>
      <c r="I129" s="8" t="s">
        <v>176</v>
      </c>
      <c r="J129" s="8" t="s">
        <v>21</v>
      </c>
      <c r="K129" s="6"/>
      <c r="L129" s="7">
        <v>45874</v>
      </c>
      <c r="M129" s="6" t="s">
        <v>39</v>
      </c>
      <c r="N129" s="8" t="s">
        <v>564</v>
      </c>
      <c r="O129" s="6">
        <f>HYPERLINK("https://docs.wto.org/imrd/directdoc.asp?DDFDocuments/t/G/TBTN25/MWI179.DOCX", "https://docs.wto.org/imrd/directdoc.asp?DDFDocuments/t/G/TBTN25/MWI179.DOCX")</f>
      </c>
      <c r="P129" s="6"/>
      <c r="Q129" s="6"/>
    </row>
    <row r="130">
      <c r="A130" s="6" t="s">
        <v>153</v>
      </c>
      <c r="B130" s="7">
        <v>45814</v>
      </c>
      <c r="C130" s="9">
        <f>HYPERLINK("https://www.epingalert.org/en/Search?viewData= G/TBT/N/BDI/607, G/TBT/N/KEN/1807, G/TBT/N/RWA/1206, G/TBT/N/TZA/1348, G/TBT/N/UGA/2162"," G/TBT/N/BDI/607, G/TBT/N/KEN/1807, G/TBT/N/RWA/1206, G/TBT/N/TZA/1348, G/TBT/N/UGA/2162")</f>
      </c>
      <c r="D130" s="8" t="s">
        <v>555</v>
      </c>
      <c r="E130" s="8" t="s">
        <v>556</v>
      </c>
      <c r="F130" s="8" t="s">
        <v>523</v>
      </c>
      <c r="G130" s="8" t="s">
        <v>524</v>
      </c>
      <c r="H130" s="8" t="s">
        <v>525</v>
      </c>
      <c r="I130" s="8" t="s">
        <v>545</v>
      </c>
      <c r="J130" s="8" t="s">
        <v>21</v>
      </c>
      <c r="K130" s="6"/>
      <c r="L130" s="7">
        <v>45874</v>
      </c>
      <c r="M130" s="6" t="s">
        <v>39</v>
      </c>
      <c r="N130" s="8" t="s">
        <v>557</v>
      </c>
      <c r="O130" s="6">
        <f>HYPERLINK("https://docs.wto.org/imrd/directdoc.asp?DDFDocuments/t/G/TBTN25/BDI607.DOCX", "https://docs.wto.org/imrd/directdoc.asp?DDFDocuments/t/G/TBTN25/BDI607.DOCX")</f>
      </c>
      <c r="P130" s="6"/>
      <c r="Q130" s="6"/>
    </row>
    <row r="131">
      <c r="A131" s="6" t="s">
        <v>170</v>
      </c>
      <c r="B131" s="7">
        <v>45814</v>
      </c>
      <c r="C131" s="9">
        <f>HYPERLINK("https://www.epingalert.org/en/Search?viewData= G/TBT/N/MWI/178"," G/TBT/N/MWI/178")</f>
      </c>
      <c r="D131" s="8" t="s">
        <v>565</v>
      </c>
      <c r="E131" s="8" t="s">
        <v>566</v>
      </c>
      <c r="F131" s="8" t="s">
        <v>375</v>
      </c>
      <c r="G131" s="8" t="s">
        <v>376</v>
      </c>
      <c r="H131" s="8" t="s">
        <v>175</v>
      </c>
      <c r="I131" s="8" t="s">
        <v>176</v>
      </c>
      <c r="J131" s="8" t="s">
        <v>21</v>
      </c>
      <c r="K131" s="6"/>
      <c r="L131" s="7">
        <v>45874</v>
      </c>
      <c r="M131" s="6" t="s">
        <v>39</v>
      </c>
      <c r="N131" s="6"/>
      <c r="O131" s="6">
        <f>HYPERLINK("https://docs.wto.org/imrd/directdoc.asp?DDFDocuments/t/G/TBTN25/MWI178.DOCX", "https://docs.wto.org/imrd/directdoc.asp?DDFDocuments/t/G/TBTN25/MWI178.DOCX")</f>
      </c>
      <c r="P131" s="6"/>
      <c r="Q131" s="6">
        <f>HYPERLINK("https://docs.wto.org/imrd/directdoc.asp?DDFDocuments/v/G/TBTN25/MWI178.DOCX", "https://docs.wto.org/imrd/directdoc.asp?DDFDocuments/v/G/TBTN25/MWI178.DOCX")</f>
      </c>
    </row>
    <row r="132">
      <c r="A132" s="6" t="s">
        <v>291</v>
      </c>
      <c r="B132" s="7">
        <v>45814</v>
      </c>
      <c r="C132" s="9">
        <f>HYPERLINK("https://www.epingalert.org/en/Search?viewData= G/TBT/N/BDI/607, G/TBT/N/KEN/1807, G/TBT/N/RWA/1206, G/TBT/N/TZA/1348, G/TBT/N/UGA/2162"," G/TBT/N/BDI/607, G/TBT/N/KEN/1807, G/TBT/N/RWA/1206, G/TBT/N/TZA/1348, G/TBT/N/UGA/2162")</f>
      </c>
      <c r="D132" s="8" t="s">
        <v>555</v>
      </c>
      <c r="E132" s="8" t="s">
        <v>556</v>
      </c>
      <c r="F132" s="8" t="s">
        <v>523</v>
      </c>
      <c r="G132" s="8" t="s">
        <v>524</v>
      </c>
      <c r="H132" s="8" t="s">
        <v>525</v>
      </c>
      <c r="I132" s="8" t="s">
        <v>526</v>
      </c>
      <c r="J132" s="8" t="s">
        <v>21</v>
      </c>
      <c r="K132" s="6"/>
      <c r="L132" s="7">
        <v>45874</v>
      </c>
      <c r="M132" s="6" t="s">
        <v>39</v>
      </c>
      <c r="N132" s="8" t="s">
        <v>557</v>
      </c>
      <c r="O132" s="6">
        <f>HYPERLINK("https://docs.wto.org/imrd/directdoc.asp?DDFDocuments/t/G/TBTN25/BDI607.DOCX", "https://docs.wto.org/imrd/directdoc.asp?DDFDocuments/t/G/TBTN25/BDI607.DOCX")</f>
      </c>
      <c r="P132" s="6"/>
      <c r="Q132" s="6"/>
    </row>
    <row r="133">
      <c r="A133" s="6" t="s">
        <v>291</v>
      </c>
      <c r="B133" s="7">
        <v>45814</v>
      </c>
      <c r="C133" s="9">
        <f>HYPERLINK("https://www.epingalert.org/en/Search?viewData= G/TBT/N/BDI/606, G/TBT/N/KEN/1806, G/TBT/N/RWA/1205, G/TBT/N/TZA/1347, G/TBT/N/UGA/2161"," G/TBT/N/BDI/606, G/TBT/N/KEN/1806, G/TBT/N/RWA/1205, G/TBT/N/TZA/1347, G/TBT/N/UGA/2161")</f>
      </c>
      <c r="D133" s="8" t="s">
        <v>521</v>
      </c>
      <c r="E133" s="8" t="s">
        <v>522</v>
      </c>
      <c r="F133" s="8" t="s">
        <v>523</v>
      </c>
      <c r="G133" s="8" t="s">
        <v>524</v>
      </c>
      <c r="H133" s="8" t="s">
        <v>525</v>
      </c>
      <c r="I133" s="8" t="s">
        <v>526</v>
      </c>
      <c r="J133" s="8" t="s">
        <v>21</v>
      </c>
      <c r="K133" s="6"/>
      <c r="L133" s="7">
        <v>45874</v>
      </c>
      <c r="M133" s="6" t="s">
        <v>39</v>
      </c>
      <c r="N133" s="8" t="s">
        <v>527</v>
      </c>
      <c r="O133" s="6">
        <f>HYPERLINK("https://docs.wto.org/imrd/directdoc.asp?DDFDocuments/t/G/TBTN25/BDI606.DOCX", "https://docs.wto.org/imrd/directdoc.asp?DDFDocuments/t/G/TBTN25/BDI606.DOCX")</f>
      </c>
      <c r="P133" s="6"/>
      <c r="Q133" s="6"/>
    </row>
    <row r="134">
      <c r="A134" s="6" t="s">
        <v>138</v>
      </c>
      <c r="B134" s="7">
        <v>45814</v>
      </c>
      <c r="C134" s="9">
        <f>HYPERLINK("https://www.epingalert.org/en/Search?viewData= G/TBT/N/BDI/607, G/TBT/N/KEN/1807, G/TBT/N/RWA/1206, G/TBT/N/TZA/1348, G/TBT/N/UGA/2162"," G/TBT/N/BDI/607, G/TBT/N/KEN/1807, G/TBT/N/RWA/1206, G/TBT/N/TZA/1348, G/TBT/N/UGA/2162")</f>
      </c>
      <c r="D134" s="8" t="s">
        <v>555</v>
      </c>
      <c r="E134" s="8" t="s">
        <v>556</v>
      </c>
      <c r="F134" s="8" t="s">
        <v>523</v>
      </c>
      <c r="G134" s="8" t="s">
        <v>524</v>
      </c>
      <c r="H134" s="8" t="s">
        <v>525</v>
      </c>
      <c r="I134" s="8" t="s">
        <v>545</v>
      </c>
      <c r="J134" s="8" t="s">
        <v>21</v>
      </c>
      <c r="K134" s="6"/>
      <c r="L134" s="7">
        <v>45874</v>
      </c>
      <c r="M134" s="6" t="s">
        <v>39</v>
      </c>
      <c r="N134" s="8" t="s">
        <v>557</v>
      </c>
      <c r="O134" s="6">
        <f>HYPERLINK("https://docs.wto.org/imrd/directdoc.asp?DDFDocuments/t/G/TBTN25/BDI607.DOCX", "https://docs.wto.org/imrd/directdoc.asp?DDFDocuments/t/G/TBTN25/BDI607.DOCX")</f>
      </c>
      <c r="P134" s="6"/>
      <c r="Q134" s="6"/>
    </row>
    <row r="135">
      <c r="A135" s="6" t="s">
        <v>291</v>
      </c>
      <c r="B135" s="7">
        <v>45814</v>
      </c>
      <c r="C135" s="9">
        <f>HYPERLINK("https://www.epingalert.org/en/Search?viewData= G/TBT/N/BDI/604, G/TBT/N/KEN/1804, G/TBT/N/RWA/1203, G/TBT/N/TZA/1345, G/TBT/N/UGA/2159"," G/TBT/N/BDI/604, G/TBT/N/KEN/1804, G/TBT/N/RWA/1203, G/TBT/N/TZA/1345, G/TBT/N/UGA/2159")</f>
      </c>
      <c r="D135" s="8" t="s">
        <v>552</v>
      </c>
      <c r="E135" s="8" t="s">
        <v>553</v>
      </c>
      <c r="F135" s="8" t="s">
        <v>523</v>
      </c>
      <c r="G135" s="8" t="s">
        <v>524</v>
      </c>
      <c r="H135" s="8" t="s">
        <v>525</v>
      </c>
      <c r="I135" s="8" t="s">
        <v>526</v>
      </c>
      <c r="J135" s="8" t="s">
        <v>21</v>
      </c>
      <c r="K135" s="6"/>
      <c r="L135" s="7">
        <v>45874</v>
      </c>
      <c r="M135" s="6" t="s">
        <v>39</v>
      </c>
      <c r="N135" s="8" t="s">
        <v>554</v>
      </c>
      <c r="O135" s="6">
        <f>HYPERLINK("https://docs.wto.org/imrd/directdoc.asp?DDFDocuments/t/G/TBTN25/BDI604.DOCX", "https://docs.wto.org/imrd/directdoc.asp?DDFDocuments/t/G/TBTN25/BDI604.DOCX")</f>
      </c>
      <c r="P135" s="6"/>
      <c r="Q135" s="6"/>
    </row>
    <row r="136">
      <c r="A136" s="6" t="s">
        <v>155</v>
      </c>
      <c r="B136" s="7">
        <v>45814</v>
      </c>
      <c r="C136" s="9">
        <f>HYPERLINK("https://www.epingalert.org/en/Search?viewData= G/TBT/N/BDI/604, G/TBT/N/KEN/1804, G/TBT/N/RWA/1203, G/TBT/N/TZA/1345, G/TBT/N/UGA/2159"," G/TBT/N/BDI/604, G/TBT/N/KEN/1804, G/TBT/N/RWA/1203, G/TBT/N/TZA/1345, G/TBT/N/UGA/2159")</f>
      </c>
      <c r="D136" s="8" t="s">
        <v>552</v>
      </c>
      <c r="E136" s="8" t="s">
        <v>553</v>
      </c>
      <c r="F136" s="8" t="s">
        <v>523</v>
      </c>
      <c r="G136" s="8" t="s">
        <v>524</v>
      </c>
      <c r="H136" s="8" t="s">
        <v>525</v>
      </c>
      <c r="I136" s="8" t="s">
        <v>545</v>
      </c>
      <c r="J136" s="8" t="s">
        <v>21</v>
      </c>
      <c r="K136" s="6"/>
      <c r="L136" s="7">
        <v>45874</v>
      </c>
      <c r="M136" s="6" t="s">
        <v>39</v>
      </c>
      <c r="N136" s="8" t="s">
        <v>554</v>
      </c>
      <c r="O136" s="6">
        <f>HYPERLINK("https://docs.wto.org/imrd/directdoc.asp?DDFDocuments/t/G/TBTN25/BDI604.DOCX", "https://docs.wto.org/imrd/directdoc.asp?DDFDocuments/t/G/TBTN25/BDI604.DOCX")</f>
      </c>
      <c r="P136" s="6"/>
      <c r="Q136" s="6"/>
    </row>
    <row r="137">
      <c r="A137" s="6" t="s">
        <v>155</v>
      </c>
      <c r="B137" s="7">
        <v>45814</v>
      </c>
      <c r="C137" s="9">
        <f>HYPERLINK("https://www.epingalert.org/en/Search?viewData= G/TBT/N/BDI/607, G/TBT/N/KEN/1807, G/TBT/N/RWA/1206, G/TBT/N/TZA/1348, G/TBT/N/UGA/2162"," G/TBT/N/BDI/607, G/TBT/N/KEN/1807, G/TBT/N/RWA/1206, G/TBT/N/TZA/1348, G/TBT/N/UGA/2162")</f>
      </c>
      <c r="D137" s="8" t="s">
        <v>555</v>
      </c>
      <c r="E137" s="8" t="s">
        <v>556</v>
      </c>
      <c r="F137" s="8" t="s">
        <v>523</v>
      </c>
      <c r="G137" s="8" t="s">
        <v>524</v>
      </c>
      <c r="H137" s="8" t="s">
        <v>525</v>
      </c>
      <c r="I137" s="8" t="s">
        <v>545</v>
      </c>
      <c r="J137" s="8" t="s">
        <v>21</v>
      </c>
      <c r="K137" s="6"/>
      <c r="L137" s="7">
        <v>45874</v>
      </c>
      <c r="M137" s="6" t="s">
        <v>39</v>
      </c>
      <c r="N137" s="8" t="s">
        <v>557</v>
      </c>
      <c r="O137" s="6">
        <f>HYPERLINK("https://docs.wto.org/imrd/directdoc.asp?DDFDocuments/t/G/TBTN25/BDI607.DOCX", "https://docs.wto.org/imrd/directdoc.asp?DDFDocuments/t/G/TBTN25/BDI607.DOCX")</f>
      </c>
      <c r="P137" s="6"/>
      <c r="Q137" s="6"/>
    </row>
    <row r="138">
      <c r="A138" s="6" t="s">
        <v>291</v>
      </c>
      <c r="B138" s="7">
        <v>45814</v>
      </c>
      <c r="C138" s="9">
        <f>HYPERLINK("https://www.epingalert.org/en/Search?viewData= G/TBT/N/UGA/2158"," G/TBT/N/UGA/2158")</f>
      </c>
      <c r="D138" s="8" t="s">
        <v>567</v>
      </c>
      <c r="E138" s="8" t="s">
        <v>568</v>
      </c>
      <c r="F138" s="8" t="s">
        <v>569</v>
      </c>
      <c r="G138" s="8" t="s">
        <v>538</v>
      </c>
      <c r="H138" s="8" t="s">
        <v>539</v>
      </c>
      <c r="I138" s="8" t="s">
        <v>570</v>
      </c>
      <c r="J138" s="8" t="s">
        <v>571</v>
      </c>
      <c r="K138" s="6"/>
      <c r="L138" s="7">
        <v>45874</v>
      </c>
      <c r="M138" s="6" t="s">
        <v>39</v>
      </c>
      <c r="N138" s="8" t="s">
        <v>572</v>
      </c>
      <c r="O138" s="6">
        <f>HYPERLINK("https://docs.wto.org/imrd/directdoc.asp?DDFDocuments/t/G/TBTN25/UGA2158.DOCX", "https://docs.wto.org/imrd/directdoc.asp?DDFDocuments/t/G/TBTN25/UGA2158.DOCX")</f>
      </c>
      <c r="P138" s="6"/>
      <c r="Q138" s="6"/>
    </row>
    <row r="139">
      <c r="A139" s="6" t="s">
        <v>138</v>
      </c>
      <c r="B139" s="7">
        <v>45814</v>
      </c>
      <c r="C139" s="9">
        <f>HYPERLINK("https://www.epingalert.org/en/Search?viewData= G/TBT/N/BDI/605, G/TBT/N/KEN/1805, G/TBT/N/RWA/1204, G/TBT/N/TZA/1346, G/TBT/N/UGA/2160"," G/TBT/N/BDI/605, G/TBT/N/KEN/1805, G/TBT/N/RWA/1204, G/TBT/N/TZA/1346, G/TBT/N/UGA/2160")</f>
      </c>
      <c r="D139" s="8" t="s">
        <v>543</v>
      </c>
      <c r="E139" s="8" t="s">
        <v>544</v>
      </c>
      <c r="F139" s="8" t="s">
        <v>523</v>
      </c>
      <c r="G139" s="8" t="s">
        <v>524</v>
      </c>
      <c r="H139" s="8" t="s">
        <v>525</v>
      </c>
      <c r="I139" s="8" t="s">
        <v>545</v>
      </c>
      <c r="J139" s="8" t="s">
        <v>21</v>
      </c>
      <c r="K139" s="6"/>
      <c r="L139" s="7">
        <v>45874</v>
      </c>
      <c r="M139" s="6" t="s">
        <v>39</v>
      </c>
      <c r="N139" s="8" t="s">
        <v>546</v>
      </c>
      <c r="O139" s="6">
        <f>HYPERLINK("https://docs.wto.org/imrd/directdoc.asp?DDFDocuments/t/G/TBTN25/BDI605.DOCX", "https://docs.wto.org/imrd/directdoc.asp?DDFDocuments/t/G/TBTN25/BDI605.DOCX")</f>
      </c>
      <c r="P139" s="6"/>
      <c r="Q139" s="6"/>
    </row>
    <row r="140">
      <c r="A140" s="6" t="s">
        <v>155</v>
      </c>
      <c r="B140" s="7">
        <v>45814</v>
      </c>
      <c r="C140" s="9">
        <f>HYPERLINK("https://www.epingalert.org/en/Search?viewData= G/TBT/N/BDI/606, G/TBT/N/KEN/1806, G/TBT/N/RWA/1205, G/TBT/N/TZA/1347, G/TBT/N/UGA/2161"," G/TBT/N/BDI/606, G/TBT/N/KEN/1806, G/TBT/N/RWA/1205, G/TBT/N/TZA/1347, G/TBT/N/UGA/2161")</f>
      </c>
      <c r="D140" s="8" t="s">
        <v>521</v>
      </c>
      <c r="E140" s="8" t="s">
        <v>522</v>
      </c>
      <c r="F140" s="8" t="s">
        <v>523</v>
      </c>
      <c r="G140" s="8" t="s">
        <v>524</v>
      </c>
      <c r="H140" s="8" t="s">
        <v>525</v>
      </c>
      <c r="I140" s="8" t="s">
        <v>545</v>
      </c>
      <c r="J140" s="8" t="s">
        <v>21</v>
      </c>
      <c r="K140" s="6"/>
      <c r="L140" s="7">
        <v>45874</v>
      </c>
      <c r="M140" s="6" t="s">
        <v>39</v>
      </c>
      <c r="N140" s="8" t="s">
        <v>527</v>
      </c>
      <c r="O140" s="6">
        <f>HYPERLINK("https://docs.wto.org/imrd/directdoc.asp?DDFDocuments/t/G/TBTN25/BDI606.DOCX", "https://docs.wto.org/imrd/directdoc.asp?DDFDocuments/t/G/TBTN25/BDI606.DOCX")</f>
      </c>
      <c r="P140" s="6"/>
      <c r="Q140" s="6"/>
    </row>
    <row r="141">
      <c r="A141" s="6" t="s">
        <v>573</v>
      </c>
      <c r="B141" s="7">
        <v>45813</v>
      </c>
      <c r="C141" s="9">
        <f>HYPERLINK("https://www.epingalert.org/en/Search?viewData= G/TBT/N/AUS/142/Add.1"," G/TBT/N/AUS/142/Add.1")</f>
      </c>
      <c r="D141" s="8" t="s">
        <v>574</v>
      </c>
      <c r="E141" s="8" t="s">
        <v>575</v>
      </c>
      <c r="F141" s="8" t="s">
        <v>576</v>
      </c>
      <c r="G141" s="8" t="s">
        <v>21</v>
      </c>
      <c r="H141" s="8" t="s">
        <v>577</v>
      </c>
      <c r="I141" s="8" t="s">
        <v>578</v>
      </c>
      <c r="J141" s="8" t="s">
        <v>579</v>
      </c>
      <c r="K141" s="6"/>
      <c r="L141" s="7" t="s">
        <v>21</v>
      </c>
      <c r="M141" s="6" t="s">
        <v>24</v>
      </c>
      <c r="N141" s="6"/>
      <c r="O141" s="6">
        <f>HYPERLINK("https://docs.wto.org/imrd/directdoc.asp?DDFDocuments/t/G/TBTN22/AUS142A1.DOCX", "https://docs.wto.org/imrd/directdoc.asp?DDFDocuments/t/G/TBTN22/AUS142A1.DOCX")</f>
      </c>
      <c r="P141" s="6">
        <f>HYPERLINK("https://docs.wto.org/imrd/directdoc.asp?DDFDocuments/u/G/TBTN22/AUS142A1.DOCX", "https://docs.wto.org/imrd/directdoc.asp?DDFDocuments/u/G/TBTN22/AUS142A1.DOCX")</f>
      </c>
      <c r="Q141" s="6">
        <f>HYPERLINK("https://docs.wto.org/imrd/directdoc.asp?DDFDocuments/v/G/TBTN22/AUS142A1.DOCX", "https://docs.wto.org/imrd/directdoc.asp?DDFDocuments/v/G/TBTN22/AUS142A1.DOCX")</f>
      </c>
    </row>
    <row r="142">
      <c r="A142" s="6" t="s">
        <v>122</v>
      </c>
      <c r="B142" s="7">
        <v>45813</v>
      </c>
      <c r="C142" s="9">
        <f>HYPERLINK("https://www.epingalert.org/en/Search?viewData= G/SPS/N/THA/773/Add.1"," G/SPS/N/THA/773/Add.1")</f>
      </c>
      <c r="D142" s="8" t="s">
        <v>580</v>
      </c>
      <c r="E142" s="8" t="s">
        <v>581</v>
      </c>
      <c r="F142" s="8" t="s">
        <v>582</v>
      </c>
      <c r="G142" s="8" t="s">
        <v>583</v>
      </c>
      <c r="H142" s="8" t="s">
        <v>21</v>
      </c>
      <c r="I142" s="8" t="s">
        <v>126</v>
      </c>
      <c r="J142" s="8" t="s">
        <v>584</v>
      </c>
      <c r="K142" s="6"/>
      <c r="L142" s="7" t="s">
        <v>21</v>
      </c>
      <c r="M142" s="6" t="s">
        <v>498</v>
      </c>
      <c r="N142" s="6"/>
      <c r="O142" s="6">
        <f>HYPERLINK("https://docs.wto.org/imrd/directdoc.asp?DDFDocuments/t/G/SPS/NTHA773A1.DOCX", "https://docs.wto.org/imrd/directdoc.asp?DDFDocuments/t/G/SPS/NTHA773A1.DOCX")</f>
      </c>
      <c r="P142" s="6">
        <f>HYPERLINK("https://docs.wto.org/imrd/directdoc.asp?DDFDocuments/u/G/SPS/NTHA773A1.DOCX", "https://docs.wto.org/imrd/directdoc.asp?DDFDocuments/u/G/SPS/NTHA773A1.DOCX")</f>
      </c>
      <c r="Q142" s="6">
        <f>HYPERLINK("https://docs.wto.org/imrd/directdoc.asp?DDFDocuments/v/G/SPS/NTHA773A1.DOCX", "https://docs.wto.org/imrd/directdoc.asp?DDFDocuments/v/G/SPS/NTHA773A1.DOCX")</f>
      </c>
    </row>
    <row r="143">
      <c r="A143" s="6" t="s">
        <v>585</v>
      </c>
      <c r="B143" s="7">
        <v>45813</v>
      </c>
      <c r="C143" s="9">
        <f>HYPERLINK("https://www.epingalert.org/en/Search?viewData= G/TBT/N/TPKM/541/Add.1"," G/TBT/N/TPKM/541/Add.1")</f>
      </c>
      <c r="D143" s="8" t="s">
        <v>586</v>
      </c>
      <c r="E143" s="8" t="s">
        <v>587</v>
      </c>
      <c r="F143" s="8" t="s">
        <v>588</v>
      </c>
      <c r="G143" s="8" t="s">
        <v>589</v>
      </c>
      <c r="H143" s="8" t="s">
        <v>590</v>
      </c>
      <c r="I143" s="8" t="s">
        <v>578</v>
      </c>
      <c r="J143" s="8" t="s">
        <v>579</v>
      </c>
      <c r="K143" s="6"/>
      <c r="L143" s="7" t="s">
        <v>21</v>
      </c>
      <c r="M143" s="6" t="s">
        <v>24</v>
      </c>
      <c r="N143" s="8" t="s">
        <v>591</v>
      </c>
      <c r="O143" s="6">
        <f>HYPERLINK("https://docs.wto.org/imrd/directdoc.asp?DDFDocuments/t/G/TBTN24/TPKM541A1.DOCX", "https://docs.wto.org/imrd/directdoc.asp?DDFDocuments/t/G/TBTN24/TPKM541A1.DOCX")</f>
      </c>
      <c r="P143" s="6">
        <f>HYPERLINK("https://docs.wto.org/imrd/directdoc.asp?DDFDocuments/u/G/TBTN24/TPKM541A1.DOCX", "https://docs.wto.org/imrd/directdoc.asp?DDFDocuments/u/G/TBTN24/TPKM541A1.DOCX")</f>
      </c>
      <c r="Q143" s="6">
        <f>HYPERLINK("https://docs.wto.org/imrd/directdoc.asp?DDFDocuments/v/G/TBTN24/TPKM541A1.DOCX", "https://docs.wto.org/imrd/directdoc.asp?DDFDocuments/v/G/TBTN24/TPKM541A1.DOCX")</f>
      </c>
    </row>
    <row r="144">
      <c r="A144" s="6" t="s">
        <v>122</v>
      </c>
      <c r="B144" s="7">
        <v>45813</v>
      </c>
      <c r="C144" s="9">
        <f>HYPERLINK("https://www.epingalert.org/en/Search?viewData= G/SPS/N/THA/774/Add.1"," G/SPS/N/THA/774/Add.1")</f>
      </c>
      <c r="D144" s="8" t="s">
        <v>592</v>
      </c>
      <c r="E144" s="8" t="s">
        <v>593</v>
      </c>
      <c r="F144" s="8" t="s">
        <v>594</v>
      </c>
      <c r="G144" s="8" t="s">
        <v>583</v>
      </c>
      <c r="H144" s="8" t="s">
        <v>21</v>
      </c>
      <c r="I144" s="8" t="s">
        <v>126</v>
      </c>
      <c r="J144" s="8" t="s">
        <v>595</v>
      </c>
      <c r="K144" s="6"/>
      <c r="L144" s="7" t="s">
        <v>21</v>
      </c>
      <c r="M144" s="6" t="s">
        <v>498</v>
      </c>
      <c r="N144" s="8" t="s">
        <v>596</v>
      </c>
      <c r="O144" s="6">
        <f>HYPERLINK("https://docs.wto.org/imrd/directdoc.asp?DDFDocuments/t/G/SPS/NTHA774A1.DOCX", "https://docs.wto.org/imrd/directdoc.asp?DDFDocuments/t/G/SPS/NTHA774A1.DOCX")</f>
      </c>
      <c r="P144" s="6">
        <f>HYPERLINK("https://docs.wto.org/imrd/directdoc.asp?DDFDocuments/u/G/SPS/NTHA774A1.DOCX", "https://docs.wto.org/imrd/directdoc.asp?DDFDocuments/u/G/SPS/NTHA774A1.DOCX")</f>
      </c>
      <c r="Q144" s="6">
        <f>HYPERLINK("https://docs.wto.org/imrd/directdoc.asp?DDFDocuments/v/G/SPS/NTHA774A1.DOCX", "https://docs.wto.org/imrd/directdoc.asp?DDFDocuments/v/G/SPS/NTHA774A1.DOCX")</f>
      </c>
    </row>
    <row r="145">
      <c r="A145" s="6" t="s">
        <v>597</v>
      </c>
      <c r="B145" s="7">
        <v>45813</v>
      </c>
      <c r="C145" s="9">
        <f>HYPERLINK("https://www.epingalert.org/en/Search?viewData= G/TBT/N/EGY/2/Add.31"," G/TBT/N/EGY/2/Add.31")</f>
      </c>
      <c r="D145" s="8" t="s">
        <v>598</v>
      </c>
      <c r="E145" s="8" t="s">
        <v>599</v>
      </c>
      <c r="F145" s="8" t="s">
        <v>600</v>
      </c>
      <c r="G145" s="8" t="s">
        <v>21</v>
      </c>
      <c r="H145" s="8" t="s">
        <v>601</v>
      </c>
      <c r="I145" s="8" t="s">
        <v>21</v>
      </c>
      <c r="J145" s="8" t="s">
        <v>602</v>
      </c>
      <c r="K145" s="6"/>
      <c r="L145" s="7" t="s">
        <v>21</v>
      </c>
      <c r="M145" s="6" t="s">
        <v>24</v>
      </c>
      <c r="N145" s="6"/>
      <c r="O145" s="6">
        <f>HYPERLINK("https://docs.wto.org/imrd/directdoc.asp?DDFDocuments/t/G/TBTN05/EGY2A31.DOCX", "https://docs.wto.org/imrd/directdoc.asp?DDFDocuments/t/G/TBTN05/EGY2A31.DOCX")</f>
      </c>
      <c r="P145" s="6">
        <f>HYPERLINK("https://docs.wto.org/imrd/directdoc.asp?DDFDocuments/u/G/TBTN05/EGY2A31.DOCX", "https://docs.wto.org/imrd/directdoc.asp?DDFDocuments/u/G/TBTN05/EGY2A31.DOCX")</f>
      </c>
      <c r="Q145" s="6">
        <f>HYPERLINK("https://docs.wto.org/imrd/directdoc.asp?DDFDocuments/v/G/TBTN05/EGY2A31.DOCX", "https://docs.wto.org/imrd/directdoc.asp?DDFDocuments/v/G/TBTN05/EGY2A31.DOCX")</f>
      </c>
    </row>
    <row r="146">
      <c r="A146" s="6" t="s">
        <v>122</v>
      </c>
      <c r="B146" s="7">
        <v>45813</v>
      </c>
      <c r="C146" s="9">
        <f>HYPERLINK("https://www.epingalert.org/en/Search?viewData= G/SPS/N/THA/780/Add.1"," G/SPS/N/THA/780/Add.1")</f>
      </c>
      <c r="D146" s="8" t="s">
        <v>580</v>
      </c>
      <c r="E146" s="8" t="s">
        <v>603</v>
      </c>
      <c r="F146" s="8" t="s">
        <v>604</v>
      </c>
      <c r="G146" s="8" t="s">
        <v>583</v>
      </c>
      <c r="H146" s="8" t="s">
        <v>21</v>
      </c>
      <c r="I146" s="8" t="s">
        <v>126</v>
      </c>
      <c r="J146" s="8" t="s">
        <v>605</v>
      </c>
      <c r="K146" s="6"/>
      <c r="L146" s="7" t="s">
        <v>21</v>
      </c>
      <c r="M146" s="6" t="s">
        <v>498</v>
      </c>
      <c r="N146" s="6"/>
      <c r="O146" s="6">
        <f>HYPERLINK("https://docs.wto.org/imrd/directdoc.asp?DDFDocuments/t/G/SPS/NTHA780A1.DOCX", "https://docs.wto.org/imrd/directdoc.asp?DDFDocuments/t/G/SPS/NTHA780A1.DOCX")</f>
      </c>
      <c r="P146" s="6">
        <f>HYPERLINK("https://docs.wto.org/imrd/directdoc.asp?DDFDocuments/u/G/SPS/NTHA780A1.DOCX", "https://docs.wto.org/imrd/directdoc.asp?DDFDocuments/u/G/SPS/NTHA780A1.DOCX")</f>
      </c>
      <c r="Q146" s="6">
        <f>HYPERLINK("https://docs.wto.org/imrd/directdoc.asp?DDFDocuments/v/G/SPS/NTHA780A1.DOCX", "https://docs.wto.org/imrd/directdoc.asp?DDFDocuments/v/G/SPS/NTHA780A1.DOCX")</f>
      </c>
    </row>
    <row r="147">
      <c r="A147" s="6" t="s">
        <v>110</v>
      </c>
      <c r="B147" s="7">
        <v>45813</v>
      </c>
      <c r="C147" s="9">
        <f>HYPERLINK("https://www.epingalert.org/en/Search?viewData= G/SPS/N/CHL/830"," G/SPS/N/CHL/830")</f>
      </c>
      <c r="D147" s="8" t="s">
        <v>606</v>
      </c>
      <c r="E147" s="8" t="s">
        <v>607</v>
      </c>
      <c r="F147" s="8" t="s">
        <v>608</v>
      </c>
      <c r="G147" s="8" t="s">
        <v>609</v>
      </c>
      <c r="H147" s="8" t="s">
        <v>21</v>
      </c>
      <c r="I147" s="8" t="s">
        <v>126</v>
      </c>
      <c r="J147" s="8" t="s">
        <v>610</v>
      </c>
      <c r="K147" s="6" t="s">
        <v>611</v>
      </c>
      <c r="L147" s="7" t="s">
        <v>21</v>
      </c>
      <c r="M147" s="6" t="s">
        <v>129</v>
      </c>
      <c r="N147" s="8" t="s">
        <v>612</v>
      </c>
      <c r="O147" s="6">
        <f>HYPERLINK("https://docs.wto.org/imrd/directdoc.asp?DDFDocuments/t/G/SPS/NCHL830.DOCX", "https://docs.wto.org/imrd/directdoc.asp?DDFDocuments/t/G/SPS/NCHL830.DOCX")</f>
      </c>
      <c r="P147" s="6">
        <f>HYPERLINK("https://docs.wto.org/imrd/directdoc.asp?DDFDocuments/u/G/SPS/NCHL830.DOCX", "https://docs.wto.org/imrd/directdoc.asp?DDFDocuments/u/G/SPS/NCHL830.DOCX")</f>
      </c>
      <c r="Q147" s="6">
        <f>HYPERLINK("https://docs.wto.org/imrd/directdoc.asp?DDFDocuments/v/G/SPS/NCHL830.DOCX", "https://docs.wto.org/imrd/directdoc.asp?DDFDocuments/v/G/SPS/NCHL830.DOCX")</f>
      </c>
    </row>
    <row r="148">
      <c r="A148" s="6" t="s">
        <v>613</v>
      </c>
      <c r="B148" s="7">
        <v>45813</v>
      </c>
      <c r="C148" s="9">
        <f>HYPERLINK("https://www.epingalert.org/en/Search?viewData= G/SPS/N/ARE/295/Add.1"," G/SPS/N/ARE/295/Add.1")</f>
      </c>
      <c r="D148" s="8" t="s">
        <v>614</v>
      </c>
      <c r="E148" s="8" t="s">
        <v>615</v>
      </c>
      <c r="F148" s="8" t="s">
        <v>616</v>
      </c>
      <c r="G148" s="8" t="s">
        <v>21</v>
      </c>
      <c r="H148" s="8" t="s">
        <v>617</v>
      </c>
      <c r="I148" s="8" t="s">
        <v>162</v>
      </c>
      <c r="J148" s="8" t="s">
        <v>618</v>
      </c>
      <c r="K148" s="6"/>
      <c r="L148" s="7">
        <v>45869</v>
      </c>
      <c r="M148" s="6" t="s">
        <v>24</v>
      </c>
      <c r="N148" s="6"/>
      <c r="O148" s="6">
        <f>HYPERLINK("https://docs.wto.org/imrd/directdoc.asp?DDFDocuments/t/G/SPS/NARE295A1.DOCX", "https://docs.wto.org/imrd/directdoc.asp?DDFDocuments/t/G/SPS/NARE295A1.DOCX")</f>
      </c>
      <c r="P148" s="6">
        <f>HYPERLINK("https://docs.wto.org/imrd/directdoc.asp?DDFDocuments/u/G/SPS/NARE295A1.DOCX", "https://docs.wto.org/imrd/directdoc.asp?DDFDocuments/u/G/SPS/NARE295A1.DOCX")</f>
      </c>
      <c r="Q148" s="6">
        <f>HYPERLINK("https://docs.wto.org/imrd/directdoc.asp?DDFDocuments/v/G/SPS/NARE295A1.DOCX", "https://docs.wto.org/imrd/directdoc.asp?DDFDocuments/v/G/SPS/NARE295A1.DOCX")</f>
      </c>
    </row>
    <row r="149">
      <c r="A149" s="6" t="s">
        <v>170</v>
      </c>
      <c r="B149" s="7">
        <v>45813</v>
      </c>
      <c r="C149" s="9">
        <f>HYPERLINK("https://www.epingalert.org/en/Search?viewData= G/TBT/N/MWI/176"," G/TBT/N/MWI/176")</f>
      </c>
      <c r="D149" s="8" t="s">
        <v>619</v>
      </c>
      <c r="E149" s="8" t="s">
        <v>620</v>
      </c>
      <c r="F149" s="8" t="s">
        <v>621</v>
      </c>
      <c r="G149" s="8" t="s">
        <v>622</v>
      </c>
      <c r="H149" s="8" t="s">
        <v>175</v>
      </c>
      <c r="I149" s="8" t="s">
        <v>176</v>
      </c>
      <c r="J149" s="8" t="s">
        <v>21</v>
      </c>
      <c r="K149" s="6"/>
      <c r="L149" s="7">
        <v>45873</v>
      </c>
      <c r="M149" s="6" t="s">
        <v>39</v>
      </c>
      <c r="N149" s="8" t="s">
        <v>623</v>
      </c>
      <c r="O149" s="6">
        <f>HYPERLINK("https://docs.wto.org/imrd/directdoc.asp?DDFDocuments/t/G/TBTN25/MWI176.DOCX", "https://docs.wto.org/imrd/directdoc.asp?DDFDocuments/t/G/TBTN25/MWI176.DOCX")</f>
      </c>
      <c r="P149" s="6">
        <f>HYPERLINK("https://docs.wto.org/imrd/directdoc.asp?DDFDocuments/u/G/TBTN25/MWI176.DOCX", "https://docs.wto.org/imrd/directdoc.asp?DDFDocuments/u/G/TBTN25/MWI176.DOCX")</f>
      </c>
      <c r="Q149" s="6">
        <f>HYPERLINK("https://docs.wto.org/imrd/directdoc.asp?DDFDocuments/v/G/TBTN25/MWI176.DOCX", "https://docs.wto.org/imrd/directdoc.asp?DDFDocuments/v/G/TBTN25/MWI176.DOCX")</f>
      </c>
    </row>
    <row r="150">
      <c r="A150" s="6" t="s">
        <v>33</v>
      </c>
      <c r="B150" s="7">
        <v>45813</v>
      </c>
      <c r="C150" s="9">
        <f>HYPERLINK("https://www.epingalert.org/en/Search?viewData= G/TBT/N/USA/993/Add.1"," G/TBT/N/USA/993/Add.1")</f>
      </c>
      <c r="D150" s="8" t="s">
        <v>624</v>
      </c>
      <c r="E150" s="8" t="s">
        <v>625</v>
      </c>
      <c r="F150" s="8" t="s">
        <v>626</v>
      </c>
      <c r="G150" s="8" t="s">
        <v>21</v>
      </c>
      <c r="H150" s="8" t="s">
        <v>627</v>
      </c>
      <c r="I150" s="8" t="s">
        <v>71</v>
      </c>
      <c r="J150" s="8" t="s">
        <v>21</v>
      </c>
      <c r="K150" s="6"/>
      <c r="L150" s="7" t="s">
        <v>21</v>
      </c>
      <c r="M150" s="6" t="s">
        <v>24</v>
      </c>
      <c r="N150" s="6"/>
      <c r="O150" s="6">
        <f>HYPERLINK("https://docs.wto.org/imrd/directdoc.asp?DDFDocuments/t/G/TBTN15/USA993A1.DOCX", "https://docs.wto.org/imrd/directdoc.asp?DDFDocuments/t/G/TBTN15/USA993A1.DOCX")</f>
      </c>
      <c r="P150" s="6">
        <f>HYPERLINK("https://docs.wto.org/imrd/directdoc.asp?DDFDocuments/u/G/TBTN15/USA993A1.DOCX", "https://docs.wto.org/imrd/directdoc.asp?DDFDocuments/u/G/TBTN15/USA993A1.DOCX")</f>
      </c>
      <c r="Q150" s="6">
        <f>HYPERLINK("https://docs.wto.org/imrd/directdoc.asp?DDFDocuments/v/G/TBTN15/USA993A1.DOCX", "https://docs.wto.org/imrd/directdoc.asp?DDFDocuments/v/G/TBTN15/USA993A1.DOCX")</f>
      </c>
    </row>
    <row r="151">
      <c r="A151" s="6" t="s">
        <v>628</v>
      </c>
      <c r="B151" s="7">
        <v>45813</v>
      </c>
      <c r="C151" s="9">
        <f>HYPERLINK("https://www.epingalert.org/en/Search?viewData= G/SPS/N/EU/860"," G/SPS/N/EU/860")</f>
      </c>
      <c r="D151" s="8" t="s">
        <v>629</v>
      </c>
      <c r="E151" s="8" t="s">
        <v>630</v>
      </c>
      <c r="F151" s="8" t="s">
        <v>631</v>
      </c>
      <c r="G151" s="8" t="s">
        <v>632</v>
      </c>
      <c r="H151" s="8" t="s">
        <v>21</v>
      </c>
      <c r="I151" s="8" t="s">
        <v>22</v>
      </c>
      <c r="J151" s="8" t="s">
        <v>540</v>
      </c>
      <c r="K151" s="6"/>
      <c r="L151" s="7">
        <v>45873</v>
      </c>
      <c r="M151" s="6" t="s">
        <v>39</v>
      </c>
      <c r="N151" s="8" t="s">
        <v>633</v>
      </c>
      <c r="O151" s="6">
        <f>HYPERLINK("https://docs.wto.org/imrd/directdoc.asp?DDFDocuments/t/G/SPS/NEU860.DOCX", "https://docs.wto.org/imrd/directdoc.asp?DDFDocuments/t/G/SPS/NEU860.DOCX")</f>
      </c>
      <c r="P151" s="6">
        <f>HYPERLINK("https://docs.wto.org/imrd/directdoc.asp?DDFDocuments/u/G/SPS/NEU860.DOCX", "https://docs.wto.org/imrd/directdoc.asp?DDFDocuments/u/G/SPS/NEU860.DOCX")</f>
      </c>
      <c r="Q151" s="6">
        <f>HYPERLINK("https://docs.wto.org/imrd/directdoc.asp?DDFDocuments/v/G/SPS/NEU860.DOCX", "https://docs.wto.org/imrd/directdoc.asp?DDFDocuments/v/G/SPS/NEU860.DOCX")</f>
      </c>
    </row>
    <row r="152">
      <c r="A152" s="6" t="s">
        <v>628</v>
      </c>
      <c r="B152" s="7">
        <v>45813</v>
      </c>
      <c r="C152" s="9">
        <f>HYPERLINK("https://www.epingalert.org/en/Search?viewData= G/SPS/N/EU/808/Add.1"," G/SPS/N/EU/808/Add.1")</f>
      </c>
      <c r="D152" s="8" t="s">
        <v>634</v>
      </c>
      <c r="E152" s="8" t="s">
        <v>635</v>
      </c>
      <c r="F152" s="8" t="s">
        <v>636</v>
      </c>
      <c r="G152" s="8" t="s">
        <v>21</v>
      </c>
      <c r="H152" s="8" t="s">
        <v>21</v>
      </c>
      <c r="I152" s="8" t="s">
        <v>162</v>
      </c>
      <c r="J152" s="8" t="s">
        <v>637</v>
      </c>
      <c r="K152" s="6"/>
      <c r="L152" s="7" t="s">
        <v>21</v>
      </c>
      <c r="M152" s="6" t="s">
        <v>24</v>
      </c>
      <c r="N152" s="8" t="s">
        <v>638</v>
      </c>
      <c r="O152" s="6">
        <f>HYPERLINK("https://docs.wto.org/imrd/directdoc.asp?DDFDocuments/t/G/SPS/NEU808A1.DOCX", "https://docs.wto.org/imrd/directdoc.asp?DDFDocuments/t/G/SPS/NEU808A1.DOCX")</f>
      </c>
      <c r="P152" s="6">
        <f>HYPERLINK("https://docs.wto.org/imrd/directdoc.asp?DDFDocuments/u/G/SPS/NEU808A1.DOCX", "https://docs.wto.org/imrd/directdoc.asp?DDFDocuments/u/G/SPS/NEU808A1.DOCX")</f>
      </c>
      <c r="Q152" s="6">
        <f>HYPERLINK("https://docs.wto.org/imrd/directdoc.asp?DDFDocuments/v/G/SPS/NEU808A1.DOCX", "https://docs.wto.org/imrd/directdoc.asp?DDFDocuments/v/G/SPS/NEU808A1.DOCX")</f>
      </c>
    </row>
    <row r="153">
      <c r="A153" s="6" t="s">
        <v>17</v>
      </c>
      <c r="B153" s="7">
        <v>45813</v>
      </c>
      <c r="C153" s="9">
        <f>HYPERLINK("https://www.epingalert.org/en/Search?viewData= G/TBT/N/JPN/853/Add.1"," G/TBT/N/JPN/853/Add.1")</f>
      </c>
      <c r="D153" s="8" t="s">
        <v>639</v>
      </c>
      <c r="E153" s="8" t="s">
        <v>640</v>
      </c>
      <c r="F153" s="8" t="s">
        <v>641</v>
      </c>
      <c r="G153" s="8" t="s">
        <v>21</v>
      </c>
      <c r="H153" s="8" t="s">
        <v>642</v>
      </c>
      <c r="I153" s="8" t="s">
        <v>46</v>
      </c>
      <c r="J153" s="8" t="s">
        <v>21</v>
      </c>
      <c r="K153" s="6"/>
      <c r="L153" s="7" t="s">
        <v>21</v>
      </c>
      <c r="M153" s="6" t="s">
        <v>24</v>
      </c>
      <c r="N153" s="8" t="s">
        <v>643</v>
      </c>
      <c r="O153" s="6">
        <f>HYPERLINK("https://docs.wto.org/imrd/directdoc.asp?DDFDocuments/t/G/TBTN25/JPN853A1.DOCX", "https://docs.wto.org/imrd/directdoc.asp?DDFDocuments/t/G/TBTN25/JPN853A1.DOCX")</f>
      </c>
      <c r="P153" s="6">
        <f>HYPERLINK("https://docs.wto.org/imrd/directdoc.asp?DDFDocuments/u/G/TBTN25/JPN853A1.DOCX", "https://docs.wto.org/imrd/directdoc.asp?DDFDocuments/u/G/TBTN25/JPN853A1.DOCX")</f>
      </c>
      <c r="Q153" s="6">
        <f>HYPERLINK("https://docs.wto.org/imrd/directdoc.asp?DDFDocuments/v/G/TBTN25/JPN853A1.DOCX", "https://docs.wto.org/imrd/directdoc.asp?DDFDocuments/v/G/TBTN25/JPN853A1.DOCX")</f>
      </c>
    </row>
    <row r="154">
      <c r="A154" s="6" t="s">
        <v>33</v>
      </c>
      <c r="B154" s="7">
        <v>45812</v>
      </c>
      <c r="C154" s="9">
        <f>HYPERLINK("https://www.epingalert.org/en/Search?viewData= G/TBT/N/USA/2132/Add.1"," G/TBT/N/USA/2132/Add.1")</f>
      </c>
      <c r="D154" s="8" t="s">
        <v>644</v>
      </c>
      <c r="E154" s="8" t="s">
        <v>645</v>
      </c>
      <c r="F154" s="8" t="s">
        <v>646</v>
      </c>
      <c r="G154" s="8" t="s">
        <v>21</v>
      </c>
      <c r="H154" s="8" t="s">
        <v>647</v>
      </c>
      <c r="I154" s="8" t="s">
        <v>542</v>
      </c>
      <c r="J154" s="8" t="s">
        <v>21</v>
      </c>
      <c r="K154" s="6"/>
      <c r="L154" s="7">
        <v>45867</v>
      </c>
      <c r="M154" s="6" t="s">
        <v>24</v>
      </c>
      <c r="N154" s="8" t="s">
        <v>648</v>
      </c>
      <c r="O154" s="6">
        <f>HYPERLINK("https://docs.wto.org/imrd/directdoc.asp?DDFDocuments/t/G/TBTN24/USA2132A1.DOCX", "https://docs.wto.org/imrd/directdoc.asp?DDFDocuments/t/G/TBTN24/USA2132A1.DOCX")</f>
      </c>
      <c r="P154" s="6">
        <f>HYPERLINK("https://docs.wto.org/imrd/directdoc.asp?DDFDocuments/u/G/TBTN24/USA2132A1.DOCX", "https://docs.wto.org/imrd/directdoc.asp?DDFDocuments/u/G/TBTN24/USA2132A1.DOCX")</f>
      </c>
      <c r="Q154" s="6">
        <f>HYPERLINK("https://docs.wto.org/imrd/directdoc.asp?DDFDocuments/v/G/TBTN24/USA2132A1.DOCX", "https://docs.wto.org/imrd/directdoc.asp?DDFDocuments/v/G/TBTN24/USA2132A1.DOCX")</f>
      </c>
    </row>
    <row r="155">
      <c r="A155" s="6" t="s">
        <v>33</v>
      </c>
      <c r="B155" s="7">
        <v>45812</v>
      </c>
      <c r="C155" s="9">
        <f>HYPERLINK("https://www.epingalert.org/en/Search?viewData= G/TBT/N/USA/138/Rev.1"," G/TBT/N/USA/138/Rev.1")</f>
      </c>
      <c r="D155" s="8" t="s">
        <v>649</v>
      </c>
      <c r="E155" s="8" t="s">
        <v>650</v>
      </c>
      <c r="F155" s="8" t="s">
        <v>651</v>
      </c>
      <c r="G155" s="8" t="s">
        <v>652</v>
      </c>
      <c r="H155" s="8" t="s">
        <v>653</v>
      </c>
      <c r="I155" s="8" t="s">
        <v>38</v>
      </c>
      <c r="J155" s="8" t="s">
        <v>21</v>
      </c>
      <c r="K155" s="6"/>
      <c r="L155" s="7">
        <v>45867</v>
      </c>
      <c r="M155" s="6" t="s">
        <v>120</v>
      </c>
      <c r="N155" s="8" t="s">
        <v>654</v>
      </c>
      <c r="O155" s="6">
        <f>HYPERLINK("https://docs.wto.org/imrd/directdoc.asp?DDFDocuments/t/G/TBTN05/USA138R1.DOCX", "https://docs.wto.org/imrd/directdoc.asp?DDFDocuments/t/G/TBTN05/USA138R1.DOCX")</f>
      </c>
      <c r="P155" s="6">
        <f>HYPERLINK("https://docs.wto.org/imrd/directdoc.asp?DDFDocuments/u/G/TBTN05/USA138R1.DOCX", "https://docs.wto.org/imrd/directdoc.asp?DDFDocuments/u/G/TBTN05/USA138R1.DOCX")</f>
      </c>
      <c r="Q155" s="6">
        <f>HYPERLINK("https://docs.wto.org/imrd/directdoc.asp?DDFDocuments/v/G/TBTN05/USA138R1.DOCX", "https://docs.wto.org/imrd/directdoc.asp?DDFDocuments/v/G/TBTN05/USA138R1.DOCX")</f>
      </c>
    </row>
    <row r="156">
      <c r="A156" s="6" t="s">
        <v>33</v>
      </c>
      <c r="B156" s="7">
        <v>45812</v>
      </c>
      <c r="C156" s="9">
        <f>HYPERLINK("https://www.epingalert.org/en/Search?viewData= G/TBT/N/USA/2206"," G/TBT/N/USA/2206")</f>
      </c>
      <c r="D156" s="8" t="s">
        <v>655</v>
      </c>
      <c r="E156" s="8" t="s">
        <v>656</v>
      </c>
      <c r="F156" s="8" t="s">
        <v>657</v>
      </c>
      <c r="G156" s="8" t="s">
        <v>21</v>
      </c>
      <c r="H156" s="8" t="s">
        <v>658</v>
      </c>
      <c r="I156" s="8" t="s">
        <v>106</v>
      </c>
      <c r="J156" s="8" t="s">
        <v>21</v>
      </c>
      <c r="K156" s="6"/>
      <c r="L156" s="7">
        <v>45867</v>
      </c>
      <c r="M156" s="6" t="s">
        <v>39</v>
      </c>
      <c r="N156" s="8" t="s">
        <v>659</v>
      </c>
      <c r="O156" s="6">
        <f>HYPERLINK("https://docs.wto.org/imrd/directdoc.asp?DDFDocuments/t/G/TBTN25/USA2206.DOCX", "https://docs.wto.org/imrd/directdoc.asp?DDFDocuments/t/G/TBTN25/USA2206.DOCX")</f>
      </c>
      <c r="P156" s="6">
        <f>HYPERLINK("https://docs.wto.org/imrd/directdoc.asp?DDFDocuments/u/G/TBTN25/USA2206.DOCX", "https://docs.wto.org/imrd/directdoc.asp?DDFDocuments/u/G/TBTN25/USA2206.DOCX")</f>
      </c>
      <c r="Q156" s="6">
        <f>HYPERLINK("https://docs.wto.org/imrd/directdoc.asp?DDFDocuments/v/G/TBTN25/USA2206.DOCX", "https://docs.wto.org/imrd/directdoc.asp?DDFDocuments/v/G/TBTN25/USA2206.DOCX")</f>
      </c>
    </row>
    <row r="157">
      <c r="A157" s="6" t="s">
        <v>56</v>
      </c>
      <c r="B157" s="7">
        <v>45812</v>
      </c>
      <c r="C157" s="9">
        <f>HYPERLINK("https://www.epingalert.org/en/Search?viewData= G/SPS/N/CRI/321"," G/SPS/N/CRI/321")</f>
      </c>
      <c r="D157" s="8" t="s">
        <v>660</v>
      </c>
      <c r="E157" s="8" t="s">
        <v>661</v>
      </c>
      <c r="F157" s="8" t="s">
        <v>662</v>
      </c>
      <c r="G157" s="8" t="s">
        <v>663</v>
      </c>
      <c r="H157" s="8" t="s">
        <v>21</v>
      </c>
      <c r="I157" s="8" t="s">
        <v>664</v>
      </c>
      <c r="J157" s="8" t="s">
        <v>665</v>
      </c>
      <c r="K157" s="6" t="s">
        <v>130</v>
      </c>
      <c r="L157" s="7">
        <v>45872</v>
      </c>
      <c r="M157" s="6" t="s">
        <v>39</v>
      </c>
      <c r="N157" s="8" t="s">
        <v>666</v>
      </c>
      <c r="O157" s="6">
        <f>HYPERLINK("https://docs.wto.org/imrd/directdoc.asp?DDFDocuments/t/G/SPS/NCRI321.DOCX", "https://docs.wto.org/imrd/directdoc.asp?DDFDocuments/t/G/SPS/NCRI321.DOCX")</f>
      </c>
      <c r="P157" s="6">
        <f>HYPERLINK("https://docs.wto.org/imrd/directdoc.asp?DDFDocuments/u/G/SPS/NCRI321.DOCX", "https://docs.wto.org/imrd/directdoc.asp?DDFDocuments/u/G/SPS/NCRI321.DOCX")</f>
      </c>
      <c r="Q157" s="6">
        <f>HYPERLINK("https://docs.wto.org/imrd/directdoc.asp?DDFDocuments/v/G/SPS/NCRI321.DOCX", "https://docs.wto.org/imrd/directdoc.asp?DDFDocuments/v/G/SPS/NCRI321.DOCX")</f>
      </c>
    </row>
    <row r="158">
      <c r="A158" s="6" t="s">
        <v>667</v>
      </c>
      <c r="B158" s="7">
        <v>45812</v>
      </c>
      <c r="C158" s="9">
        <f>HYPERLINK("https://www.epingalert.org/en/Search?viewData= G/SPS/N/DOM/74"," G/SPS/N/DOM/74")</f>
      </c>
      <c r="D158" s="8" t="s">
        <v>668</v>
      </c>
      <c r="E158" s="8" t="s">
        <v>669</v>
      </c>
      <c r="F158" s="8" t="s">
        <v>670</v>
      </c>
      <c r="G158" s="8" t="s">
        <v>671</v>
      </c>
      <c r="H158" s="8" t="s">
        <v>21</v>
      </c>
      <c r="I158" s="8" t="s">
        <v>162</v>
      </c>
      <c r="J158" s="8" t="s">
        <v>163</v>
      </c>
      <c r="K158" s="6" t="s">
        <v>21</v>
      </c>
      <c r="L158" s="7">
        <v>45872</v>
      </c>
      <c r="M158" s="6" t="s">
        <v>39</v>
      </c>
      <c r="N158" s="8" t="s">
        <v>672</v>
      </c>
      <c r="O158" s="6">
        <f>HYPERLINK("https://docs.wto.org/imrd/directdoc.asp?DDFDocuments/t/G/SPS/NDOM74.DOCX", "https://docs.wto.org/imrd/directdoc.asp?DDFDocuments/t/G/SPS/NDOM74.DOCX")</f>
      </c>
      <c r="P158" s="6">
        <f>HYPERLINK("https://docs.wto.org/imrd/directdoc.asp?DDFDocuments/u/G/SPS/NDOM74.DOCX", "https://docs.wto.org/imrd/directdoc.asp?DDFDocuments/u/G/SPS/NDOM74.DOCX")</f>
      </c>
      <c r="Q158" s="6">
        <f>HYPERLINK("https://docs.wto.org/imrd/directdoc.asp?DDFDocuments/v/G/SPS/NDOM74.DOCX", "https://docs.wto.org/imrd/directdoc.asp?DDFDocuments/v/G/SPS/NDOM74.DOCX")</f>
      </c>
    </row>
    <row r="159">
      <c r="A159" s="6" t="s">
        <v>33</v>
      </c>
      <c r="B159" s="7">
        <v>45812</v>
      </c>
      <c r="C159" s="9">
        <f>HYPERLINK("https://www.epingalert.org/en/Search?viewData= G/TBT/N/USA/317/Rev.1"," G/TBT/N/USA/317/Rev.1")</f>
      </c>
      <c r="D159" s="8" t="s">
        <v>673</v>
      </c>
      <c r="E159" s="8" t="s">
        <v>674</v>
      </c>
      <c r="F159" s="8" t="s">
        <v>675</v>
      </c>
      <c r="G159" s="8" t="s">
        <v>676</v>
      </c>
      <c r="H159" s="8" t="s">
        <v>677</v>
      </c>
      <c r="I159" s="8" t="s">
        <v>38</v>
      </c>
      <c r="J159" s="8" t="s">
        <v>21</v>
      </c>
      <c r="K159" s="6"/>
      <c r="L159" s="7">
        <v>45867</v>
      </c>
      <c r="M159" s="6" t="s">
        <v>120</v>
      </c>
      <c r="N159" s="8" t="s">
        <v>678</v>
      </c>
      <c r="O159" s="6">
        <f>HYPERLINK("https://docs.wto.org/imrd/directdoc.asp?DDFDocuments/t/G/TBTN07/USA317R1.DOCX", "https://docs.wto.org/imrd/directdoc.asp?DDFDocuments/t/G/TBTN07/USA317R1.DOCX")</f>
      </c>
      <c r="P159" s="6">
        <f>HYPERLINK("https://docs.wto.org/imrd/directdoc.asp?DDFDocuments/u/G/TBTN07/USA317R1.DOCX", "https://docs.wto.org/imrd/directdoc.asp?DDFDocuments/u/G/TBTN07/USA317R1.DOCX")</f>
      </c>
      <c r="Q159" s="6">
        <f>HYPERLINK("https://docs.wto.org/imrd/directdoc.asp?DDFDocuments/v/G/TBTN07/USA317R1.DOCX", "https://docs.wto.org/imrd/directdoc.asp?DDFDocuments/v/G/TBTN07/USA317R1.DOCX")</f>
      </c>
    </row>
    <row r="160">
      <c r="A160" s="6" t="s">
        <v>33</v>
      </c>
      <c r="B160" s="7">
        <v>45812</v>
      </c>
      <c r="C160" s="9">
        <f>HYPERLINK("https://www.epingalert.org/en/Search?viewData= G/TBT/N/USA/2204"," G/TBT/N/USA/2204")</f>
      </c>
      <c r="D160" s="8" t="s">
        <v>679</v>
      </c>
      <c r="E160" s="8" t="s">
        <v>680</v>
      </c>
      <c r="F160" s="8" t="s">
        <v>681</v>
      </c>
      <c r="G160" s="8" t="s">
        <v>21</v>
      </c>
      <c r="H160" s="8" t="s">
        <v>682</v>
      </c>
      <c r="I160" s="8" t="s">
        <v>106</v>
      </c>
      <c r="J160" s="8" t="s">
        <v>21</v>
      </c>
      <c r="K160" s="6"/>
      <c r="L160" s="7">
        <v>45867</v>
      </c>
      <c r="M160" s="6" t="s">
        <v>39</v>
      </c>
      <c r="N160" s="8" t="s">
        <v>683</v>
      </c>
      <c r="O160" s="6">
        <f>HYPERLINK("https://docs.wto.org/imrd/directdoc.asp?DDFDocuments/t/G/TBTN25/USA2204.DOCX", "https://docs.wto.org/imrd/directdoc.asp?DDFDocuments/t/G/TBTN25/USA2204.DOCX")</f>
      </c>
      <c r="P160" s="6">
        <f>HYPERLINK("https://docs.wto.org/imrd/directdoc.asp?DDFDocuments/u/G/TBTN25/USA2204.DOCX", "https://docs.wto.org/imrd/directdoc.asp?DDFDocuments/u/G/TBTN25/USA2204.DOCX")</f>
      </c>
      <c r="Q160" s="6">
        <f>HYPERLINK("https://docs.wto.org/imrd/directdoc.asp?DDFDocuments/v/G/TBTN25/USA2204.DOCX", "https://docs.wto.org/imrd/directdoc.asp?DDFDocuments/v/G/TBTN25/USA2204.DOCX")</f>
      </c>
    </row>
    <row r="161">
      <c r="A161" s="6" t="s">
        <v>684</v>
      </c>
      <c r="B161" s="7">
        <v>45812</v>
      </c>
      <c r="C161" s="9">
        <f>HYPERLINK("https://www.epingalert.org/en/Search?viewData= G/SPS/N/PER/1091"," G/SPS/N/PER/1091")</f>
      </c>
      <c r="D161" s="8" t="s">
        <v>685</v>
      </c>
      <c r="E161" s="8" t="s">
        <v>686</v>
      </c>
      <c r="F161" s="8" t="s">
        <v>687</v>
      </c>
      <c r="G161" s="8" t="s">
        <v>688</v>
      </c>
      <c r="H161" s="8" t="s">
        <v>21</v>
      </c>
      <c r="I161" s="8" t="s">
        <v>88</v>
      </c>
      <c r="J161" s="8" t="s">
        <v>689</v>
      </c>
      <c r="K161" s="6" t="s">
        <v>690</v>
      </c>
      <c r="L161" s="7">
        <v>45871</v>
      </c>
      <c r="M161" s="6" t="s">
        <v>39</v>
      </c>
      <c r="N161" s="8" t="s">
        <v>691</v>
      </c>
      <c r="O161" s="6">
        <f>HYPERLINK("https://docs.wto.org/imrd/directdoc.asp?DDFDocuments/t/G/SPS/NPER1091.DOCX", "https://docs.wto.org/imrd/directdoc.asp?DDFDocuments/t/G/SPS/NPER1091.DOCX")</f>
      </c>
      <c r="P161" s="6">
        <f>HYPERLINK("https://docs.wto.org/imrd/directdoc.asp?DDFDocuments/u/G/SPS/NPER1091.DOCX", "https://docs.wto.org/imrd/directdoc.asp?DDFDocuments/u/G/SPS/NPER1091.DOCX")</f>
      </c>
      <c r="Q161" s="6">
        <f>HYPERLINK("https://docs.wto.org/imrd/directdoc.asp?DDFDocuments/v/G/SPS/NPER1091.DOCX", "https://docs.wto.org/imrd/directdoc.asp?DDFDocuments/v/G/SPS/NPER1091.DOCX")</f>
      </c>
    </row>
    <row r="162">
      <c r="A162" s="6" t="s">
        <v>56</v>
      </c>
      <c r="B162" s="7">
        <v>45812</v>
      </c>
      <c r="C162" s="9">
        <f>HYPERLINK("https://www.epingalert.org/en/Search?viewData= G/SPS/N/CRI/315/Add.1"," G/SPS/N/CRI/315/Add.1")</f>
      </c>
      <c r="D162" s="8" t="s">
        <v>692</v>
      </c>
      <c r="E162" s="8" t="s">
        <v>692</v>
      </c>
      <c r="F162" s="8" t="s">
        <v>693</v>
      </c>
      <c r="G162" s="8" t="s">
        <v>694</v>
      </c>
      <c r="H162" s="8" t="s">
        <v>21</v>
      </c>
      <c r="I162" s="8" t="s">
        <v>695</v>
      </c>
      <c r="J162" s="8" t="s">
        <v>696</v>
      </c>
      <c r="K162" s="6"/>
      <c r="L162" s="7" t="s">
        <v>21</v>
      </c>
      <c r="M162" s="6" t="s">
        <v>24</v>
      </c>
      <c r="N162" s="8" t="s">
        <v>697</v>
      </c>
      <c r="O162" s="6">
        <f>HYPERLINK("https://docs.wto.org/imrd/directdoc.asp?DDFDocuments/t/G/SPS/NCRI315A1.DOCX", "https://docs.wto.org/imrd/directdoc.asp?DDFDocuments/t/G/SPS/NCRI315A1.DOCX")</f>
      </c>
      <c r="P162" s="6">
        <f>HYPERLINK("https://docs.wto.org/imrd/directdoc.asp?DDFDocuments/u/G/SPS/NCRI315A1.DOCX", "https://docs.wto.org/imrd/directdoc.asp?DDFDocuments/u/G/SPS/NCRI315A1.DOCX")</f>
      </c>
      <c r="Q162" s="6">
        <f>HYPERLINK("https://docs.wto.org/imrd/directdoc.asp?DDFDocuments/v/G/SPS/NCRI315A1.DOCX", "https://docs.wto.org/imrd/directdoc.asp?DDFDocuments/v/G/SPS/NCRI315A1.DOCX")</f>
      </c>
    </row>
    <row r="163">
      <c r="A163" s="6" t="s">
        <v>33</v>
      </c>
      <c r="B163" s="7">
        <v>45812</v>
      </c>
      <c r="C163" s="9">
        <f>HYPERLINK("https://www.epingalert.org/en/Search?viewData= G/TBT/N/USA/2066/Add.3"," G/TBT/N/USA/2066/Add.3")</f>
      </c>
      <c r="D163" s="8" t="s">
        <v>698</v>
      </c>
      <c r="E163" s="8" t="s">
        <v>699</v>
      </c>
      <c r="F163" s="8" t="s">
        <v>700</v>
      </c>
      <c r="G163" s="8" t="s">
        <v>21</v>
      </c>
      <c r="H163" s="8" t="s">
        <v>701</v>
      </c>
      <c r="I163" s="8" t="s">
        <v>702</v>
      </c>
      <c r="J163" s="8" t="s">
        <v>21</v>
      </c>
      <c r="K163" s="6"/>
      <c r="L163" s="7" t="s">
        <v>21</v>
      </c>
      <c r="M163" s="6" t="s">
        <v>24</v>
      </c>
      <c r="N163" s="8" t="s">
        <v>703</v>
      </c>
      <c r="O163" s="6">
        <f>HYPERLINK("https://docs.wto.org/imrd/directdoc.asp?DDFDocuments/t/G/TBTN23/USA2066A3.DOCX", "https://docs.wto.org/imrd/directdoc.asp?DDFDocuments/t/G/TBTN23/USA2066A3.DOCX")</f>
      </c>
      <c r="P163" s="6">
        <f>HYPERLINK("https://docs.wto.org/imrd/directdoc.asp?DDFDocuments/u/G/TBTN23/USA2066A3.DOCX", "https://docs.wto.org/imrd/directdoc.asp?DDFDocuments/u/G/TBTN23/USA2066A3.DOCX")</f>
      </c>
      <c r="Q163" s="6">
        <f>HYPERLINK("https://docs.wto.org/imrd/directdoc.asp?DDFDocuments/v/G/TBTN23/USA2066A3.DOCX", "https://docs.wto.org/imrd/directdoc.asp?DDFDocuments/v/G/TBTN23/USA2066A3.DOCX")</f>
      </c>
    </row>
    <row r="164">
      <c r="A164" s="6" t="s">
        <v>33</v>
      </c>
      <c r="B164" s="7">
        <v>45812</v>
      </c>
      <c r="C164" s="9">
        <f>HYPERLINK("https://www.epingalert.org/en/Search?viewData= G/TBT/N/USA/92/Rev.1"," G/TBT/N/USA/92/Rev.1")</f>
      </c>
      <c r="D164" s="8" t="s">
        <v>704</v>
      </c>
      <c r="E164" s="8" t="s">
        <v>705</v>
      </c>
      <c r="F164" s="8" t="s">
        <v>706</v>
      </c>
      <c r="G164" s="8" t="s">
        <v>707</v>
      </c>
      <c r="H164" s="8" t="s">
        <v>708</v>
      </c>
      <c r="I164" s="8" t="s">
        <v>38</v>
      </c>
      <c r="J164" s="8" t="s">
        <v>21</v>
      </c>
      <c r="K164" s="6"/>
      <c r="L164" s="7">
        <v>45867</v>
      </c>
      <c r="M164" s="6" t="s">
        <v>120</v>
      </c>
      <c r="N164" s="8" t="s">
        <v>709</v>
      </c>
      <c r="O164" s="6">
        <f>HYPERLINK("https://docs.wto.org/imrd/directdoc.asp?DDFDocuments/t/G/TBTN04/USA92R1.DOCX", "https://docs.wto.org/imrd/directdoc.asp?DDFDocuments/t/G/TBTN04/USA92R1.DOCX")</f>
      </c>
      <c r="P164" s="6">
        <f>HYPERLINK("https://docs.wto.org/imrd/directdoc.asp?DDFDocuments/u/G/TBTN04/USA92R1.DOCX", "https://docs.wto.org/imrd/directdoc.asp?DDFDocuments/u/G/TBTN04/USA92R1.DOCX")</f>
      </c>
      <c r="Q164" s="6">
        <f>HYPERLINK("https://docs.wto.org/imrd/directdoc.asp?DDFDocuments/v/G/TBTN04/USA92R1.DOCX", "https://docs.wto.org/imrd/directdoc.asp?DDFDocuments/v/G/TBTN04/USA92R1.DOCX")</f>
      </c>
    </row>
    <row r="165">
      <c r="A165" s="6" t="s">
        <v>33</v>
      </c>
      <c r="B165" s="7">
        <v>45812</v>
      </c>
      <c r="C165" s="9">
        <f>HYPERLINK("https://www.epingalert.org/en/Search?viewData= G/TBT/N/USA/1498/Rev.1"," G/TBT/N/USA/1498/Rev.1")</f>
      </c>
      <c r="D165" s="8" t="s">
        <v>710</v>
      </c>
      <c r="E165" s="8" t="s">
        <v>711</v>
      </c>
      <c r="F165" s="8" t="s">
        <v>712</v>
      </c>
      <c r="G165" s="8" t="s">
        <v>21</v>
      </c>
      <c r="H165" s="8" t="s">
        <v>713</v>
      </c>
      <c r="I165" s="8" t="s">
        <v>106</v>
      </c>
      <c r="J165" s="8" t="s">
        <v>21</v>
      </c>
      <c r="K165" s="6"/>
      <c r="L165" s="7">
        <v>45867</v>
      </c>
      <c r="M165" s="6" t="s">
        <v>120</v>
      </c>
      <c r="N165" s="8" t="s">
        <v>714</v>
      </c>
      <c r="O165" s="6">
        <f>HYPERLINK("https://docs.wto.org/imrd/directdoc.asp?DDFDocuments/t/G/TBTN19/USA1498R1.DOCX", "https://docs.wto.org/imrd/directdoc.asp?DDFDocuments/t/G/TBTN19/USA1498R1.DOCX")</f>
      </c>
      <c r="P165" s="6">
        <f>HYPERLINK("https://docs.wto.org/imrd/directdoc.asp?DDFDocuments/u/G/TBTN19/USA1498R1.DOCX", "https://docs.wto.org/imrd/directdoc.asp?DDFDocuments/u/G/TBTN19/USA1498R1.DOCX")</f>
      </c>
      <c r="Q165" s="6">
        <f>HYPERLINK("https://docs.wto.org/imrd/directdoc.asp?DDFDocuments/v/G/TBTN19/USA1498R1.DOCX", "https://docs.wto.org/imrd/directdoc.asp?DDFDocuments/v/G/TBTN19/USA1498R1.DOCX")</f>
      </c>
    </row>
    <row r="166">
      <c r="A166" s="6" t="s">
        <v>33</v>
      </c>
      <c r="B166" s="7">
        <v>45812</v>
      </c>
      <c r="C166" s="9">
        <f>HYPERLINK("https://www.epingalert.org/en/Search?viewData= G/TBT/N/USA/2202"," G/TBT/N/USA/2202")</f>
      </c>
      <c r="D166" s="8" t="s">
        <v>715</v>
      </c>
      <c r="E166" s="8" t="s">
        <v>716</v>
      </c>
      <c r="F166" s="8" t="s">
        <v>717</v>
      </c>
      <c r="G166" s="8" t="s">
        <v>718</v>
      </c>
      <c r="H166" s="8" t="s">
        <v>719</v>
      </c>
      <c r="I166" s="8" t="s">
        <v>720</v>
      </c>
      <c r="J166" s="8" t="s">
        <v>21</v>
      </c>
      <c r="K166" s="6"/>
      <c r="L166" s="7">
        <v>45867</v>
      </c>
      <c r="M166" s="6" t="s">
        <v>39</v>
      </c>
      <c r="N166" s="8" t="s">
        <v>721</v>
      </c>
      <c r="O166" s="6">
        <f>HYPERLINK("https://docs.wto.org/imrd/directdoc.asp?DDFDocuments/t/G/TBTN25/USA2202.DOCX", "https://docs.wto.org/imrd/directdoc.asp?DDFDocuments/t/G/TBTN25/USA2202.DOCX")</f>
      </c>
      <c r="P166" s="6">
        <f>HYPERLINK("https://docs.wto.org/imrd/directdoc.asp?DDFDocuments/u/G/TBTN25/USA2202.DOCX", "https://docs.wto.org/imrd/directdoc.asp?DDFDocuments/u/G/TBTN25/USA2202.DOCX")</f>
      </c>
      <c r="Q166" s="6">
        <f>HYPERLINK("https://docs.wto.org/imrd/directdoc.asp?DDFDocuments/v/G/TBTN25/USA2202.DOCX", "https://docs.wto.org/imrd/directdoc.asp?DDFDocuments/v/G/TBTN25/USA2202.DOCX")</f>
      </c>
    </row>
    <row r="167">
      <c r="A167" s="6" t="s">
        <v>33</v>
      </c>
      <c r="B167" s="7">
        <v>45812</v>
      </c>
      <c r="C167" s="9">
        <f>HYPERLINK("https://www.epingalert.org/en/Search?viewData= G/TBT/N/USA/2205"," G/TBT/N/USA/2205")</f>
      </c>
      <c r="D167" s="8" t="s">
        <v>722</v>
      </c>
      <c r="E167" s="8" t="s">
        <v>723</v>
      </c>
      <c r="F167" s="8" t="s">
        <v>724</v>
      </c>
      <c r="G167" s="8" t="s">
        <v>21</v>
      </c>
      <c r="H167" s="8" t="s">
        <v>682</v>
      </c>
      <c r="I167" s="8" t="s">
        <v>106</v>
      </c>
      <c r="J167" s="8" t="s">
        <v>21</v>
      </c>
      <c r="K167" s="6"/>
      <c r="L167" s="7">
        <v>45867</v>
      </c>
      <c r="M167" s="6" t="s">
        <v>39</v>
      </c>
      <c r="N167" s="8" t="s">
        <v>725</v>
      </c>
      <c r="O167" s="6">
        <f>HYPERLINK("https://docs.wto.org/imrd/directdoc.asp?DDFDocuments/t/G/TBTN25/USA2205.DOCX", "https://docs.wto.org/imrd/directdoc.asp?DDFDocuments/t/G/TBTN25/USA2205.DOCX")</f>
      </c>
      <c r="P167" s="6">
        <f>HYPERLINK("https://docs.wto.org/imrd/directdoc.asp?DDFDocuments/u/G/TBTN25/USA2205.DOCX", "https://docs.wto.org/imrd/directdoc.asp?DDFDocuments/u/G/TBTN25/USA2205.DOCX")</f>
      </c>
      <c r="Q167" s="6">
        <f>HYPERLINK("https://docs.wto.org/imrd/directdoc.asp?DDFDocuments/v/G/TBTN25/USA2205.DOCX", "https://docs.wto.org/imrd/directdoc.asp?DDFDocuments/v/G/TBTN25/USA2205.DOCX")</f>
      </c>
    </row>
    <row r="168">
      <c r="A168" s="6" t="s">
        <v>56</v>
      </c>
      <c r="B168" s="7">
        <v>45812</v>
      </c>
      <c r="C168" s="9">
        <f>HYPERLINK("https://www.epingalert.org/en/Search?viewData= G/SPS/N/CRI/322"," G/SPS/N/CRI/322")</f>
      </c>
      <c r="D168" s="8" t="s">
        <v>726</v>
      </c>
      <c r="E168" s="8" t="s">
        <v>727</v>
      </c>
      <c r="F168" s="8" t="s">
        <v>728</v>
      </c>
      <c r="G168" s="8" t="s">
        <v>729</v>
      </c>
      <c r="H168" s="8" t="s">
        <v>21</v>
      </c>
      <c r="I168" s="8" t="s">
        <v>664</v>
      </c>
      <c r="J168" s="8" t="s">
        <v>730</v>
      </c>
      <c r="K168" s="6" t="s">
        <v>731</v>
      </c>
      <c r="L168" s="7">
        <v>45872</v>
      </c>
      <c r="M168" s="6" t="s">
        <v>39</v>
      </c>
      <c r="N168" s="8" t="s">
        <v>732</v>
      </c>
      <c r="O168" s="6">
        <f>HYPERLINK("https://docs.wto.org/imrd/directdoc.asp?DDFDocuments/t/G/SPS/NCRI322.DOCX", "https://docs.wto.org/imrd/directdoc.asp?DDFDocuments/t/G/SPS/NCRI322.DOCX")</f>
      </c>
      <c r="P168" s="6">
        <f>HYPERLINK("https://docs.wto.org/imrd/directdoc.asp?DDFDocuments/u/G/SPS/NCRI322.DOCX", "https://docs.wto.org/imrd/directdoc.asp?DDFDocuments/u/G/SPS/NCRI322.DOCX")</f>
      </c>
      <c r="Q168" s="6">
        <f>HYPERLINK("https://docs.wto.org/imrd/directdoc.asp?DDFDocuments/v/G/SPS/NCRI322.DOCX", "https://docs.wto.org/imrd/directdoc.asp?DDFDocuments/v/G/SPS/NCRI322.DOCX")</f>
      </c>
    </row>
    <row r="169">
      <c r="A169" s="6" t="s">
        <v>33</v>
      </c>
      <c r="B169" s="7">
        <v>45812</v>
      </c>
      <c r="C169" s="9">
        <f>HYPERLINK("https://www.epingalert.org/en/Search?viewData= G/TBT/N/USA/57/Rev.1"," G/TBT/N/USA/57/Rev.1")</f>
      </c>
      <c r="D169" s="8" t="s">
        <v>733</v>
      </c>
      <c r="E169" s="8" t="s">
        <v>734</v>
      </c>
      <c r="F169" s="8" t="s">
        <v>735</v>
      </c>
      <c r="G169" s="8" t="s">
        <v>718</v>
      </c>
      <c r="H169" s="8" t="s">
        <v>736</v>
      </c>
      <c r="I169" s="8" t="s">
        <v>106</v>
      </c>
      <c r="J169" s="8" t="s">
        <v>21</v>
      </c>
      <c r="K169" s="6"/>
      <c r="L169" s="7">
        <v>45867</v>
      </c>
      <c r="M169" s="6" t="s">
        <v>120</v>
      </c>
      <c r="N169" s="8" t="s">
        <v>737</v>
      </c>
      <c r="O169" s="6">
        <f>HYPERLINK("https://docs.wto.org/imrd/directdoc.asp?DDFDocuments/t/G/TBTN04/USA57R1.DOCX", "https://docs.wto.org/imrd/directdoc.asp?DDFDocuments/t/G/TBTN04/USA57R1.DOCX")</f>
      </c>
      <c r="P169" s="6">
        <f>HYPERLINK("https://docs.wto.org/imrd/directdoc.asp?DDFDocuments/u/G/TBTN04/USA57R1.DOCX", "https://docs.wto.org/imrd/directdoc.asp?DDFDocuments/u/G/TBTN04/USA57R1.DOCX")</f>
      </c>
      <c r="Q169" s="6">
        <f>HYPERLINK("https://docs.wto.org/imrd/directdoc.asp?DDFDocuments/v/G/TBTN04/USA57R1.DOCX", "https://docs.wto.org/imrd/directdoc.asp?DDFDocuments/v/G/TBTN04/USA57R1.DOCX")</f>
      </c>
    </row>
    <row r="170">
      <c r="A170" s="6" t="s">
        <v>33</v>
      </c>
      <c r="B170" s="7">
        <v>45812</v>
      </c>
      <c r="C170" s="9">
        <f>HYPERLINK("https://www.epingalert.org/en/Search?viewData= G/TBT/N/USA/513/Rev.1"," G/TBT/N/USA/513/Rev.1")</f>
      </c>
      <c r="D170" s="8" t="s">
        <v>738</v>
      </c>
      <c r="E170" s="8" t="s">
        <v>739</v>
      </c>
      <c r="F170" s="8" t="s">
        <v>740</v>
      </c>
      <c r="G170" s="8" t="s">
        <v>197</v>
      </c>
      <c r="H170" s="8" t="s">
        <v>741</v>
      </c>
      <c r="I170" s="8" t="s">
        <v>106</v>
      </c>
      <c r="J170" s="8" t="s">
        <v>21</v>
      </c>
      <c r="K170" s="6"/>
      <c r="L170" s="7">
        <v>45867</v>
      </c>
      <c r="M170" s="6" t="s">
        <v>120</v>
      </c>
      <c r="N170" s="8" t="s">
        <v>742</v>
      </c>
      <c r="O170" s="6">
        <f>HYPERLINK("https://docs.wto.org/imrd/directdoc.asp?DDFDocuments/t/G/TBTN10/USA513R1.DOCX", "https://docs.wto.org/imrd/directdoc.asp?DDFDocuments/t/G/TBTN10/USA513R1.DOCX")</f>
      </c>
      <c r="P170" s="6">
        <f>HYPERLINK("https://docs.wto.org/imrd/directdoc.asp?DDFDocuments/u/G/TBTN10/USA513R1.DOCX", "https://docs.wto.org/imrd/directdoc.asp?DDFDocuments/u/G/TBTN10/USA513R1.DOCX")</f>
      </c>
      <c r="Q170" s="6">
        <f>HYPERLINK("https://docs.wto.org/imrd/directdoc.asp?DDFDocuments/v/G/TBTN10/USA513R1.DOCX", "https://docs.wto.org/imrd/directdoc.asp?DDFDocuments/v/G/TBTN10/USA513R1.DOCX")</f>
      </c>
    </row>
    <row r="171">
      <c r="A171" s="6" t="s">
        <v>585</v>
      </c>
      <c r="B171" s="7">
        <v>45812</v>
      </c>
      <c r="C171" s="9">
        <f>HYPERLINK("https://www.epingalert.org/en/Search?viewData= G/SPS/N/TPKM/642/Add.1"," G/SPS/N/TPKM/642/Add.1")</f>
      </c>
      <c r="D171" s="8" t="s">
        <v>743</v>
      </c>
      <c r="E171" s="8" t="s">
        <v>744</v>
      </c>
      <c r="F171" s="8" t="s">
        <v>745</v>
      </c>
      <c r="G171" s="8" t="s">
        <v>746</v>
      </c>
      <c r="H171" s="8" t="s">
        <v>21</v>
      </c>
      <c r="I171" s="8" t="s">
        <v>126</v>
      </c>
      <c r="J171" s="8" t="s">
        <v>747</v>
      </c>
      <c r="K171" s="6"/>
      <c r="L171" s="7" t="s">
        <v>21</v>
      </c>
      <c r="M171" s="6" t="s">
        <v>24</v>
      </c>
      <c r="N171" s="8" t="s">
        <v>748</v>
      </c>
      <c r="O171" s="6">
        <f>HYPERLINK("https://docs.wto.org/imrd/directdoc.asp?DDFDocuments/t/G/SPS/NTPKM642A1.DOCX", "https://docs.wto.org/imrd/directdoc.asp?DDFDocuments/t/G/SPS/NTPKM642A1.DOCX")</f>
      </c>
      <c r="P171" s="6">
        <f>HYPERLINK("https://docs.wto.org/imrd/directdoc.asp?DDFDocuments/u/G/SPS/NTPKM642A1.DOCX", "https://docs.wto.org/imrd/directdoc.asp?DDFDocuments/u/G/SPS/NTPKM642A1.DOCX")</f>
      </c>
      <c r="Q171" s="6">
        <f>HYPERLINK("https://docs.wto.org/imrd/directdoc.asp?DDFDocuments/v/G/SPS/NTPKM642A1.DOCX", "https://docs.wto.org/imrd/directdoc.asp?DDFDocuments/v/G/SPS/NTPKM642A1.DOCX")</f>
      </c>
    </row>
    <row r="172">
      <c r="A172" s="6" t="s">
        <v>33</v>
      </c>
      <c r="B172" s="7">
        <v>45812</v>
      </c>
      <c r="C172" s="9">
        <f>HYPERLINK("https://www.epingalert.org/en/Search?viewData= G/TBT/N/USA/2203"," G/TBT/N/USA/2203")</f>
      </c>
      <c r="D172" s="8" t="s">
        <v>749</v>
      </c>
      <c r="E172" s="8" t="s">
        <v>750</v>
      </c>
      <c r="F172" s="8" t="s">
        <v>751</v>
      </c>
      <c r="G172" s="8" t="s">
        <v>718</v>
      </c>
      <c r="H172" s="8" t="s">
        <v>752</v>
      </c>
      <c r="I172" s="8" t="s">
        <v>753</v>
      </c>
      <c r="J172" s="8" t="s">
        <v>21</v>
      </c>
      <c r="K172" s="6"/>
      <c r="L172" s="7">
        <v>45867</v>
      </c>
      <c r="M172" s="6" t="s">
        <v>39</v>
      </c>
      <c r="N172" s="8" t="s">
        <v>754</v>
      </c>
      <c r="O172" s="6">
        <f>HYPERLINK("https://docs.wto.org/imrd/directdoc.asp?DDFDocuments/t/G/TBTN25/USA2203.DOCX", "https://docs.wto.org/imrd/directdoc.asp?DDFDocuments/t/G/TBTN25/USA2203.DOCX")</f>
      </c>
      <c r="P172" s="6">
        <f>HYPERLINK("https://docs.wto.org/imrd/directdoc.asp?DDFDocuments/u/G/TBTN25/USA2203.DOCX", "https://docs.wto.org/imrd/directdoc.asp?DDFDocuments/u/G/TBTN25/USA2203.DOCX")</f>
      </c>
      <c r="Q172" s="6">
        <f>HYPERLINK("https://docs.wto.org/imrd/directdoc.asp?DDFDocuments/v/G/TBTN25/USA2203.DOCX", "https://docs.wto.org/imrd/directdoc.asp?DDFDocuments/v/G/TBTN25/USA2203.DOCX")</f>
      </c>
    </row>
    <row r="173">
      <c r="A173" s="6" t="s">
        <v>33</v>
      </c>
      <c r="B173" s="7">
        <v>45812</v>
      </c>
      <c r="C173" s="9">
        <f>HYPERLINK("https://www.epingalert.org/en/Search?viewData= G/TBT/N/USA/693/Rev.1"," G/TBT/N/USA/693/Rev.1")</f>
      </c>
      <c r="D173" s="8" t="s">
        <v>755</v>
      </c>
      <c r="E173" s="8" t="s">
        <v>756</v>
      </c>
      <c r="F173" s="8" t="s">
        <v>757</v>
      </c>
      <c r="G173" s="8" t="s">
        <v>758</v>
      </c>
      <c r="H173" s="8" t="s">
        <v>759</v>
      </c>
      <c r="I173" s="8" t="s">
        <v>38</v>
      </c>
      <c r="J173" s="8" t="s">
        <v>21</v>
      </c>
      <c r="K173" s="6"/>
      <c r="L173" s="7">
        <v>45867</v>
      </c>
      <c r="M173" s="6" t="s">
        <v>120</v>
      </c>
      <c r="N173" s="8" t="s">
        <v>760</v>
      </c>
      <c r="O173" s="6">
        <f>HYPERLINK("https://docs.wto.org/imrd/directdoc.asp?DDFDocuments/t/G/TBTN12/USA693R1.DOCX", "https://docs.wto.org/imrd/directdoc.asp?DDFDocuments/t/G/TBTN12/USA693R1.DOCX")</f>
      </c>
      <c r="P173" s="6">
        <f>HYPERLINK("https://docs.wto.org/imrd/directdoc.asp?DDFDocuments/u/G/TBTN12/USA693R1.DOCX", "https://docs.wto.org/imrd/directdoc.asp?DDFDocuments/u/G/TBTN12/USA693R1.DOCX")</f>
      </c>
      <c r="Q173" s="6">
        <f>HYPERLINK("https://docs.wto.org/imrd/directdoc.asp?DDFDocuments/v/G/TBTN12/USA693R1.DOCX", "https://docs.wto.org/imrd/directdoc.asp?DDFDocuments/v/G/TBTN12/USA693R1.DOCX")</f>
      </c>
    </row>
    <row r="174">
      <c r="A174" s="6" t="s">
        <v>33</v>
      </c>
      <c r="B174" s="7">
        <v>45812</v>
      </c>
      <c r="C174" s="9">
        <f>HYPERLINK("https://www.epingalert.org/en/Search?viewData= G/TBT/N/USA/2207"," G/TBT/N/USA/2207")</f>
      </c>
      <c r="D174" s="8" t="s">
        <v>761</v>
      </c>
      <c r="E174" s="8" t="s">
        <v>762</v>
      </c>
      <c r="F174" s="8" t="s">
        <v>763</v>
      </c>
      <c r="G174" s="8" t="s">
        <v>21</v>
      </c>
      <c r="H174" s="8" t="s">
        <v>764</v>
      </c>
      <c r="I174" s="8" t="s">
        <v>765</v>
      </c>
      <c r="J174" s="8" t="s">
        <v>21</v>
      </c>
      <c r="K174" s="6"/>
      <c r="L174" s="7">
        <v>45867</v>
      </c>
      <c r="M174" s="6" t="s">
        <v>39</v>
      </c>
      <c r="N174" s="8" t="s">
        <v>766</v>
      </c>
      <c r="O174" s="6">
        <f>HYPERLINK("https://docs.wto.org/imrd/directdoc.asp?DDFDocuments/t/G/TBTN25/USA2207.DOCX", "https://docs.wto.org/imrd/directdoc.asp?DDFDocuments/t/G/TBTN25/USA2207.DOCX")</f>
      </c>
      <c r="P174" s="6">
        <f>HYPERLINK("https://docs.wto.org/imrd/directdoc.asp?DDFDocuments/u/G/TBTN25/USA2207.DOCX", "https://docs.wto.org/imrd/directdoc.asp?DDFDocuments/u/G/TBTN25/USA2207.DOCX")</f>
      </c>
      <c r="Q174" s="6">
        <f>HYPERLINK("https://docs.wto.org/imrd/directdoc.asp?DDFDocuments/v/G/TBTN25/USA2207.DOCX", "https://docs.wto.org/imrd/directdoc.asp?DDFDocuments/v/G/TBTN25/USA2207.DOCX")</f>
      </c>
    </row>
    <row r="175">
      <c r="A175" s="6" t="s">
        <v>122</v>
      </c>
      <c r="B175" s="7">
        <v>45812</v>
      </c>
      <c r="C175" s="9">
        <f>HYPERLINK("https://www.epingalert.org/en/Search?viewData= G/SPS/N/THA/778/Add.2"," G/SPS/N/THA/778/Add.2")</f>
      </c>
      <c r="D175" s="8" t="s">
        <v>767</v>
      </c>
      <c r="E175" s="8" t="s">
        <v>768</v>
      </c>
      <c r="F175" s="8" t="s">
        <v>125</v>
      </c>
      <c r="G175" s="8" t="s">
        <v>583</v>
      </c>
      <c r="H175" s="8" t="s">
        <v>21</v>
      </c>
      <c r="I175" s="8" t="s">
        <v>126</v>
      </c>
      <c r="J175" s="8" t="s">
        <v>769</v>
      </c>
      <c r="K175" s="6"/>
      <c r="L175" s="7" t="s">
        <v>21</v>
      </c>
      <c r="M175" s="6" t="s">
        <v>498</v>
      </c>
      <c r="N175" s="8" t="s">
        <v>770</v>
      </c>
      <c r="O175" s="6">
        <f>HYPERLINK("https://docs.wto.org/imrd/directdoc.asp?DDFDocuments/t/G/SPS/NTHA778A2.DOCX", "https://docs.wto.org/imrd/directdoc.asp?DDFDocuments/t/G/SPS/NTHA778A2.DOCX")</f>
      </c>
      <c r="P175" s="6">
        <f>HYPERLINK("https://docs.wto.org/imrd/directdoc.asp?DDFDocuments/u/G/SPS/NTHA778A2.DOCX", "https://docs.wto.org/imrd/directdoc.asp?DDFDocuments/u/G/SPS/NTHA778A2.DOCX")</f>
      </c>
      <c r="Q175" s="6">
        <f>HYPERLINK("https://docs.wto.org/imrd/directdoc.asp?DDFDocuments/v/G/SPS/NTHA778A2.DOCX", "https://docs.wto.org/imrd/directdoc.asp?DDFDocuments/v/G/SPS/NTHA778A2.DOCX")</f>
      </c>
    </row>
    <row r="176">
      <c r="A176" s="6" t="s">
        <v>771</v>
      </c>
      <c r="B176" s="7">
        <v>45812</v>
      </c>
      <c r="C176" s="9">
        <f>HYPERLINK("https://www.epingalert.org/en/Search?viewData= G/TBT/N/KGZ/57"," G/TBT/N/KGZ/57")</f>
      </c>
      <c r="D176" s="8" t="s">
        <v>772</v>
      </c>
      <c r="E176" s="8" t="s">
        <v>773</v>
      </c>
      <c r="F176" s="8" t="s">
        <v>774</v>
      </c>
      <c r="G176" s="8" t="s">
        <v>775</v>
      </c>
      <c r="H176" s="8" t="s">
        <v>776</v>
      </c>
      <c r="I176" s="8" t="s">
        <v>71</v>
      </c>
      <c r="J176" s="8" t="s">
        <v>21</v>
      </c>
      <c r="K176" s="6"/>
      <c r="L176" s="7">
        <v>45879</v>
      </c>
      <c r="M176" s="6" t="s">
        <v>39</v>
      </c>
      <c r="N176" s="8" t="s">
        <v>777</v>
      </c>
      <c r="O176" s="6">
        <f>HYPERLINK("https://docs.wto.org/imrd/directdoc.asp?DDFDocuments/t/G/TBTN25/KGZ57.DOCX", "https://docs.wto.org/imrd/directdoc.asp?DDFDocuments/t/G/TBTN25/KGZ57.DOCX")</f>
      </c>
      <c r="P176" s="6">
        <f>HYPERLINK("https://docs.wto.org/imrd/directdoc.asp?DDFDocuments/u/G/TBTN25/KGZ57.DOCX", "https://docs.wto.org/imrd/directdoc.asp?DDFDocuments/u/G/TBTN25/KGZ57.DOCX")</f>
      </c>
      <c r="Q176" s="6">
        <f>HYPERLINK("https://docs.wto.org/imrd/directdoc.asp?DDFDocuments/v/G/TBTN25/KGZ57.DOCX", "https://docs.wto.org/imrd/directdoc.asp?DDFDocuments/v/G/TBTN25/KGZ57.DOCX")</f>
      </c>
    </row>
    <row r="177">
      <c r="A177" s="6" t="s">
        <v>33</v>
      </c>
      <c r="B177" s="7">
        <v>45811</v>
      </c>
      <c r="C177" s="9">
        <f>HYPERLINK("https://www.epingalert.org/en/Search?viewData= G/TBT/N/USA/2201"," G/TBT/N/USA/2201")</f>
      </c>
      <c r="D177" s="8" t="s">
        <v>778</v>
      </c>
      <c r="E177" s="8" t="s">
        <v>779</v>
      </c>
      <c r="F177" s="8" t="s">
        <v>780</v>
      </c>
      <c r="G177" s="8" t="s">
        <v>21</v>
      </c>
      <c r="H177" s="8" t="s">
        <v>781</v>
      </c>
      <c r="I177" s="8" t="s">
        <v>782</v>
      </c>
      <c r="J177" s="8" t="s">
        <v>21</v>
      </c>
      <c r="K177" s="6"/>
      <c r="L177" s="7">
        <v>45845</v>
      </c>
      <c r="M177" s="6" t="s">
        <v>39</v>
      </c>
      <c r="N177" s="8" t="s">
        <v>783</v>
      </c>
      <c r="O177" s="6">
        <f>HYPERLINK("https://docs.wto.org/imrd/directdoc.asp?DDFDocuments/t/G/TBTN25/USA2201.DOCX", "https://docs.wto.org/imrd/directdoc.asp?DDFDocuments/t/G/TBTN25/USA2201.DOCX")</f>
      </c>
      <c r="P177" s="6">
        <f>HYPERLINK("https://docs.wto.org/imrd/directdoc.asp?DDFDocuments/u/G/TBTN25/USA2201.DOCX", "https://docs.wto.org/imrd/directdoc.asp?DDFDocuments/u/G/TBTN25/USA2201.DOCX")</f>
      </c>
      <c r="Q177" s="6">
        <f>HYPERLINK("https://docs.wto.org/imrd/directdoc.asp?DDFDocuments/v/G/TBTN25/USA2201.DOCX", "https://docs.wto.org/imrd/directdoc.asp?DDFDocuments/v/G/TBTN25/USA2201.DOCX")</f>
      </c>
    </row>
    <row r="178">
      <c r="A178" s="6" t="s">
        <v>33</v>
      </c>
      <c r="B178" s="7">
        <v>45811</v>
      </c>
      <c r="C178" s="9">
        <f>HYPERLINK("https://www.epingalert.org/en/Search?viewData= G/SPS/N/USA/3517"," G/SPS/N/USA/3517")</f>
      </c>
      <c r="D178" s="8" t="s">
        <v>784</v>
      </c>
      <c r="E178" s="8" t="s">
        <v>785</v>
      </c>
      <c r="F178" s="8" t="s">
        <v>786</v>
      </c>
      <c r="G178" s="8" t="s">
        <v>21</v>
      </c>
      <c r="H178" s="8" t="s">
        <v>21</v>
      </c>
      <c r="I178" s="8" t="s">
        <v>162</v>
      </c>
      <c r="J178" s="8" t="s">
        <v>787</v>
      </c>
      <c r="K178" s="6"/>
      <c r="L178" s="7" t="s">
        <v>21</v>
      </c>
      <c r="M178" s="6" t="s">
        <v>39</v>
      </c>
      <c r="N178" s="8" t="s">
        <v>788</v>
      </c>
      <c r="O178" s="6">
        <f>HYPERLINK("https://docs.wto.org/imrd/directdoc.asp?DDFDocuments/t/G/SPS/NUSA3517.DOCX", "https://docs.wto.org/imrd/directdoc.asp?DDFDocuments/t/G/SPS/NUSA3517.DOCX")</f>
      </c>
      <c r="P178" s="6">
        <f>HYPERLINK("https://docs.wto.org/imrd/directdoc.asp?DDFDocuments/u/G/SPS/NUSA3517.DOCX", "https://docs.wto.org/imrd/directdoc.asp?DDFDocuments/u/G/SPS/NUSA3517.DOCX")</f>
      </c>
      <c r="Q178" s="6">
        <f>HYPERLINK("https://docs.wto.org/imrd/directdoc.asp?DDFDocuments/v/G/SPS/NUSA3517.DOCX", "https://docs.wto.org/imrd/directdoc.asp?DDFDocuments/v/G/SPS/NUSA3517.DOCX")</f>
      </c>
    </row>
    <row r="179">
      <c r="A179" s="6" t="s">
        <v>291</v>
      </c>
      <c r="B179" s="7">
        <v>45811</v>
      </c>
      <c r="C179" s="9">
        <f>HYPERLINK("https://www.epingalert.org/en/Search?viewData= G/TBT/N/BDI/600, G/TBT/N/KEN/1800, G/TBT/N/RWA/1199, G/TBT/N/TZA/1340, G/TBT/N/UGA/2154"," G/TBT/N/BDI/600, G/TBT/N/KEN/1800, G/TBT/N/RWA/1199, G/TBT/N/TZA/1340, G/TBT/N/UGA/2154")</f>
      </c>
      <c r="D179" s="8" t="s">
        <v>789</v>
      </c>
      <c r="E179" s="8" t="s">
        <v>790</v>
      </c>
      <c r="F179" s="8" t="s">
        <v>791</v>
      </c>
      <c r="G179" s="8" t="s">
        <v>792</v>
      </c>
      <c r="H179" s="8" t="s">
        <v>793</v>
      </c>
      <c r="I179" s="8" t="s">
        <v>794</v>
      </c>
      <c r="J179" s="8" t="s">
        <v>21</v>
      </c>
      <c r="K179" s="6"/>
      <c r="L179" s="7">
        <v>45871</v>
      </c>
      <c r="M179" s="6" t="s">
        <v>39</v>
      </c>
      <c r="N179" s="8" t="s">
        <v>795</v>
      </c>
      <c r="O179" s="6">
        <f>HYPERLINK("https://docs.wto.org/imrd/directdoc.asp?DDFDocuments/t/G/TBTN25/BDI600.DOCX", "https://docs.wto.org/imrd/directdoc.asp?DDFDocuments/t/G/TBTN25/BDI600.DOCX")</f>
      </c>
      <c r="P179" s="6">
        <f>HYPERLINK("https://docs.wto.org/imrd/directdoc.asp?DDFDocuments/u/G/TBTN25/BDI600.DOCX", "https://docs.wto.org/imrd/directdoc.asp?DDFDocuments/u/G/TBTN25/BDI600.DOCX")</f>
      </c>
      <c r="Q179" s="6">
        <f>HYPERLINK("https://docs.wto.org/imrd/directdoc.asp?DDFDocuments/v/G/TBTN25/BDI600.DOCX", "https://docs.wto.org/imrd/directdoc.asp?DDFDocuments/v/G/TBTN25/BDI600.DOCX")</f>
      </c>
    </row>
    <row r="180">
      <c r="A180" s="6" t="s">
        <v>138</v>
      </c>
      <c r="B180" s="7">
        <v>45811</v>
      </c>
      <c r="C180" s="9">
        <f>HYPERLINK("https://www.epingalert.org/en/Search?viewData= G/TBT/N/BDI/601, G/TBT/N/KEN/1801, G/TBT/N/RWA/1200, G/TBT/N/TZA/1341, G/TBT/N/UGA/2155"," G/TBT/N/BDI/601, G/TBT/N/KEN/1801, G/TBT/N/RWA/1200, G/TBT/N/TZA/1341, G/TBT/N/UGA/2155")</f>
      </c>
      <c r="D180" s="8" t="s">
        <v>796</v>
      </c>
      <c r="E180" s="8" t="s">
        <v>797</v>
      </c>
      <c r="F180" s="8" t="s">
        <v>791</v>
      </c>
      <c r="G180" s="8" t="s">
        <v>792</v>
      </c>
      <c r="H180" s="8" t="s">
        <v>793</v>
      </c>
      <c r="I180" s="8" t="s">
        <v>794</v>
      </c>
      <c r="J180" s="8" t="s">
        <v>21</v>
      </c>
      <c r="K180" s="6"/>
      <c r="L180" s="7">
        <v>45871</v>
      </c>
      <c r="M180" s="6" t="s">
        <v>39</v>
      </c>
      <c r="N180" s="8" t="s">
        <v>798</v>
      </c>
      <c r="O180" s="6">
        <f>HYPERLINK("https://docs.wto.org/imrd/directdoc.asp?DDFDocuments/t/G/TBTN25/BDI601.DOCX", "https://docs.wto.org/imrd/directdoc.asp?DDFDocuments/t/G/TBTN25/BDI601.DOCX")</f>
      </c>
      <c r="P180" s="6">
        <f>HYPERLINK("https://docs.wto.org/imrd/directdoc.asp?DDFDocuments/u/G/TBTN25/BDI601.DOCX", "https://docs.wto.org/imrd/directdoc.asp?DDFDocuments/u/G/TBTN25/BDI601.DOCX")</f>
      </c>
      <c r="Q180" s="6">
        <f>HYPERLINK("https://docs.wto.org/imrd/directdoc.asp?DDFDocuments/v/G/TBTN25/BDI601.DOCX", "https://docs.wto.org/imrd/directdoc.asp?DDFDocuments/v/G/TBTN25/BDI601.DOCX")</f>
      </c>
    </row>
    <row r="181">
      <c r="A181" s="6" t="s">
        <v>138</v>
      </c>
      <c r="B181" s="7">
        <v>45811</v>
      </c>
      <c r="C181" s="9">
        <f>HYPERLINK("https://www.epingalert.org/en/Search?viewData= G/TBT/N/BDI/602, G/TBT/N/KEN/1802, G/TBT/N/RWA/1201, G/TBT/N/TZA/1342, G/TBT/N/UGA/2156"," G/TBT/N/BDI/602, G/TBT/N/KEN/1802, G/TBT/N/RWA/1201, G/TBT/N/TZA/1342, G/TBT/N/UGA/2156")</f>
      </c>
      <c r="D181" s="8" t="s">
        <v>799</v>
      </c>
      <c r="E181" s="8" t="s">
        <v>800</v>
      </c>
      <c r="F181" s="8" t="s">
        <v>801</v>
      </c>
      <c r="G181" s="8" t="s">
        <v>792</v>
      </c>
      <c r="H181" s="8" t="s">
        <v>793</v>
      </c>
      <c r="I181" s="8" t="s">
        <v>794</v>
      </c>
      <c r="J181" s="8" t="s">
        <v>21</v>
      </c>
      <c r="K181" s="6"/>
      <c r="L181" s="7">
        <v>45871</v>
      </c>
      <c r="M181" s="6" t="s">
        <v>39</v>
      </c>
      <c r="N181" s="8" t="s">
        <v>802</v>
      </c>
      <c r="O181" s="6">
        <f>HYPERLINK("https://docs.wto.org/imrd/directdoc.asp?DDFDocuments/t/G/TBTN25/BDI602.DOCX", "https://docs.wto.org/imrd/directdoc.asp?DDFDocuments/t/G/TBTN25/BDI602.DOCX")</f>
      </c>
      <c r="P181" s="6">
        <f>HYPERLINK("https://docs.wto.org/imrd/directdoc.asp?DDFDocuments/u/G/TBTN25/BDI602.DOCX", "https://docs.wto.org/imrd/directdoc.asp?DDFDocuments/u/G/TBTN25/BDI602.DOCX")</f>
      </c>
      <c r="Q181" s="6">
        <f>HYPERLINK("https://docs.wto.org/imrd/directdoc.asp?DDFDocuments/v/G/TBTN25/BDI602.DOCX", "https://docs.wto.org/imrd/directdoc.asp?DDFDocuments/v/G/TBTN25/BDI602.DOCX")</f>
      </c>
    </row>
    <row r="182">
      <c r="A182" s="6" t="s">
        <v>291</v>
      </c>
      <c r="B182" s="7">
        <v>45811</v>
      </c>
      <c r="C182" s="9">
        <f>HYPERLINK("https://www.epingalert.org/en/Search?viewData= G/TBT/N/BDI/601, G/TBT/N/KEN/1801, G/TBT/N/RWA/1200, G/TBT/N/TZA/1341, G/TBT/N/UGA/2155"," G/TBT/N/BDI/601, G/TBT/N/KEN/1801, G/TBT/N/RWA/1200, G/TBT/N/TZA/1341, G/TBT/N/UGA/2155")</f>
      </c>
      <c r="D182" s="8" t="s">
        <v>796</v>
      </c>
      <c r="E182" s="8" t="s">
        <v>797</v>
      </c>
      <c r="F182" s="8" t="s">
        <v>791</v>
      </c>
      <c r="G182" s="8" t="s">
        <v>792</v>
      </c>
      <c r="H182" s="8" t="s">
        <v>793</v>
      </c>
      <c r="I182" s="8" t="s">
        <v>794</v>
      </c>
      <c r="J182" s="8" t="s">
        <v>21</v>
      </c>
      <c r="K182" s="6"/>
      <c r="L182" s="7">
        <v>45871</v>
      </c>
      <c r="M182" s="6" t="s">
        <v>39</v>
      </c>
      <c r="N182" s="8" t="s">
        <v>798</v>
      </c>
      <c r="O182" s="6">
        <f>HYPERLINK("https://docs.wto.org/imrd/directdoc.asp?DDFDocuments/t/G/TBTN25/BDI601.DOCX", "https://docs.wto.org/imrd/directdoc.asp?DDFDocuments/t/G/TBTN25/BDI601.DOCX")</f>
      </c>
      <c r="P182" s="6">
        <f>HYPERLINK("https://docs.wto.org/imrd/directdoc.asp?DDFDocuments/u/G/TBTN25/BDI601.DOCX", "https://docs.wto.org/imrd/directdoc.asp?DDFDocuments/u/G/TBTN25/BDI601.DOCX")</f>
      </c>
      <c r="Q182" s="6">
        <f>HYPERLINK("https://docs.wto.org/imrd/directdoc.asp?DDFDocuments/v/G/TBTN25/BDI601.DOCX", "https://docs.wto.org/imrd/directdoc.asp?DDFDocuments/v/G/TBTN25/BDI601.DOCX")</f>
      </c>
    </row>
    <row r="183">
      <c r="A183" s="6" t="s">
        <v>110</v>
      </c>
      <c r="B183" s="7">
        <v>45811</v>
      </c>
      <c r="C183" s="9">
        <f>HYPERLINK("https://www.epingalert.org/en/Search?viewData= G/SPS/N/CHL/828/Add.1"," G/SPS/N/CHL/828/Add.1")</f>
      </c>
      <c r="D183" s="8" t="s">
        <v>803</v>
      </c>
      <c r="E183" s="8" t="s">
        <v>803</v>
      </c>
      <c r="F183" s="8" t="s">
        <v>804</v>
      </c>
      <c r="G183" s="8" t="s">
        <v>805</v>
      </c>
      <c r="H183" s="8" t="s">
        <v>21</v>
      </c>
      <c r="I183" s="8" t="s">
        <v>126</v>
      </c>
      <c r="J183" s="8" t="s">
        <v>806</v>
      </c>
      <c r="K183" s="6"/>
      <c r="L183" s="7" t="s">
        <v>21</v>
      </c>
      <c r="M183" s="6" t="s">
        <v>24</v>
      </c>
      <c r="N183" s="8" t="s">
        <v>807</v>
      </c>
      <c r="O183" s="6">
        <f>HYPERLINK("https://docs.wto.org/imrd/directdoc.asp?DDFDocuments/t/G/SPS/NCHL828A1.DOCX", "https://docs.wto.org/imrd/directdoc.asp?DDFDocuments/t/G/SPS/NCHL828A1.DOCX")</f>
      </c>
      <c r="P183" s="6">
        <f>HYPERLINK("https://docs.wto.org/imrd/directdoc.asp?DDFDocuments/u/G/SPS/NCHL828A1.DOCX", "https://docs.wto.org/imrd/directdoc.asp?DDFDocuments/u/G/SPS/NCHL828A1.DOCX")</f>
      </c>
      <c r="Q183" s="6">
        <f>HYPERLINK("https://docs.wto.org/imrd/directdoc.asp?DDFDocuments/v/G/SPS/NCHL828A1.DOCX", "https://docs.wto.org/imrd/directdoc.asp?DDFDocuments/v/G/SPS/NCHL828A1.DOCX")</f>
      </c>
    </row>
    <row r="184">
      <c r="A184" s="6" t="s">
        <v>25</v>
      </c>
      <c r="B184" s="7">
        <v>45811</v>
      </c>
      <c r="C184" s="9">
        <f>HYPERLINK("https://www.epingalert.org/en/Search?viewData= G/SPS/N/BRA/2175/Add.2/Corr.1"," G/SPS/N/BRA/2175/Add.2/Corr.1")</f>
      </c>
      <c r="D184" s="8" t="s">
        <v>808</v>
      </c>
      <c r="E184" s="8" t="s">
        <v>809</v>
      </c>
      <c r="F184" s="8" t="s">
        <v>810</v>
      </c>
      <c r="G184" s="8" t="s">
        <v>21</v>
      </c>
      <c r="H184" s="8" t="s">
        <v>21</v>
      </c>
      <c r="I184" s="8" t="s">
        <v>664</v>
      </c>
      <c r="J184" s="8" t="s">
        <v>811</v>
      </c>
      <c r="K184" s="6"/>
      <c r="L184" s="7" t="s">
        <v>21</v>
      </c>
      <c r="M184" s="6" t="s">
        <v>32</v>
      </c>
      <c r="N184" s="8" t="s">
        <v>812</v>
      </c>
      <c r="O184" s="6">
        <f>HYPERLINK("https://docs.wto.org/imrd/directdoc.asp?DDFDocuments/t/G/SPS/NBRA2175A2C1.DOCX", "https://docs.wto.org/imrd/directdoc.asp?DDFDocuments/t/G/SPS/NBRA2175A2C1.DOCX")</f>
      </c>
      <c r="P184" s="6">
        <f>HYPERLINK("https://docs.wto.org/imrd/directdoc.asp?DDFDocuments/u/G/SPS/NBRA2175A2C1.DOCX", "https://docs.wto.org/imrd/directdoc.asp?DDFDocuments/u/G/SPS/NBRA2175A2C1.DOCX")</f>
      </c>
      <c r="Q184" s="6">
        <f>HYPERLINK("https://docs.wto.org/imrd/directdoc.asp?DDFDocuments/v/G/SPS/NBRA2175A2C1.DOCX", "https://docs.wto.org/imrd/directdoc.asp?DDFDocuments/v/G/SPS/NBRA2175A2C1.DOCX")</f>
      </c>
    </row>
    <row r="185">
      <c r="A185" s="6" t="s">
        <v>33</v>
      </c>
      <c r="B185" s="7">
        <v>45811</v>
      </c>
      <c r="C185" s="9">
        <f>HYPERLINK("https://www.epingalert.org/en/Search?viewData= G/SPS/N/USA/3518"," G/SPS/N/USA/3518")</f>
      </c>
      <c r="D185" s="8" t="s">
        <v>813</v>
      </c>
      <c r="E185" s="8" t="s">
        <v>814</v>
      </c>
      <c r="F185" s="8" t="s">
        <v>815</v>
      </c>
      <c r="G185" s="8" t="s">
        <v>21</v>
      </c>
      <c r="H185" s="8" t="s">
        <v>21</v>
      </c>
      <c r="I185" s="8" t="s">
        <v>162</v>
      </c>
      <c r="J185" s="8" t="s">
        <v>816</v>
      </c>
      <c r="K185" s="6"/>
      <c r="L185" s="7" t="s">
        <v>21</v>
      </c>
      <c r="M185" s="6" t="s">
        <v>39</v>
      </c>
      <c r="N185" s="8" t="s">
        <v>817</v>
      </c>
      <c r="O185" s="6">
        <f>HYPERLINK("https://docs.wto.org/imrd/directdoc.asp?DDFDocuments/t/G/SPS/NUSA3518.DOCX", "https://docs.wto.org/imrd/directdoc.asp?DDFDocuments/t/G/SPS/NUSA3518.DOCX")</f>
      </c>
      <c r="P185" s="6">
        <f>HYPERLINK("https://docs.wto.org/imrd/directdoc.asp?DDFDocuments/u/G/SPS/NUSA3518.DOCX", "https://docs.wto.org/imrd/directdoc.asp?DDFDocuments/u/G/SPS/NUSA3518.DOCX")</f>
      </c>
      <c r="Q185" s="6">
        <f>HYPERLINK("https://docs.wto.org/imrd/directdoc.asp?DDFDocuments/v/G/SPS/NUSA3518.DOCX", "https://docs.wto.org/imrd/directdoc.asp?DDFDocuments/v/G/SPS/NUSA3518.DOCX")</f>
      </c>
    </row>
    <row r="186">
      <c r="A186" s="6" t="s">
        <v>818</v>
      </c>
      <c r="B186" s="7">
        <v>45811</v>
      </c>
      <c r="C186" s="9">
        <f>HYPERLINK("https://www.epingalert.org/en/Search?viewData= G/SPS/N/GBR/95"," G/SPS/N/GBR/95")</f>
      </c>
      <c r="D186" s="8" t="s">
        <v>819</v>
      </c>
      <c r="E186" s="8" t="s">
        <v>820</v>
      </c>
      <c r="F186" s="8" t="s">
        <v>821</v>
      </c>
      <c r="G186" s="8" t="s">
        <v>822</v>
      </c>
      <c r="H186" s="8" t="s">
        <v>21</v>
      </c>
      <c r="I186" s="8" t="s">
        <v>22</v>
      </c>
      <c r="J186" s="8" t="s">
        <v>540</v>
      </c>
      <c r="K186" s="6" t="s">
        <v>21</v>
      </c>
      <c r="L186" s="7">
        <v>45871</v>
      </c>
      <c r="M186" s="6" t="s">
        <v>39</v>
      </c>
      <c r="N186" s="6"/>
      <c r="O186" s="6">
        <f>HYPERLINK("https://docs.wto.org/imrd/directdoc.asp?DDFDocuments/t/G/SPS/NGBR95.DOCX", "https://docs.wto.org/imrd/directdoc.asp?DDFDocuments/t/G/SPS/NGBR95.DOCX")</f>
      </c>
      <c r="P186" s="6">
        <f>HYPERLINK("https://docs.wto.org/imrd/directdoc.asp?DDFDocuments/u/G/SPS/NGBR95.DOCX", "https://docs.wto.org/imrd/directdoc.asp?DDFDocuments/u/G/SPS/NGBR95.DOCX")</f>
      </c>
      <c r="Q186" s="6">
        <f>HYPERLINK("https://docs.wto.org/imrd/directdoc.asp?DDFDocuments/v/G/SPS/NGBR95.DOCX", "https://docs.wto.org/imrd/directdoc.asp?DDFDocuments/v/G/SPS/NGBR95.DOCX")</f>
      </c>
    </row>
    <row r="187">
      <c r="A187" s="6" t="s">
        <v>299</v>
      </c>
      <c r="B187" s="7">
        <v>45811</v>
      </c>
      <c r="C187" s="9">
        <f>HYPERLINK("https://www.epingalert.org/en/Search?viewData= G/SPS/N/RUS/317"," G/SPS/N/RUS/317")</f>
      </c>
      <c r="D187" s="8" t="s">
        <v>823</v>
      </c>
      <c r="E187" s="8" t="s">
        <v>824</v>
      </c>
      <c r="F187" s="8" t="s">
        <v>825</v>
      </c>
      <c r="G187" s="8" t="s">
        <v>826</v>
      </c>
      <c r="H187" s="8" t="s">
        <v>21</v>
      </c>
      <c r="I187" s="8" t="s">
        <v>126</v>
      </c>
      <c r="J187" s="8" t="s">
        <v>827</v>
      </c>
      <c r="K187" s="6" t="s">
        <v>828</v>
      </c>
      <c r="L187" s="7" t="s">
        <v>21</v>
      </c>
      <c r="M187" s="6" t="s">
        <v>129</v>
      </c>
      <c r="N187" s="8" t="s">
        <v>829</v>
      </c>
      <c r="O187" s="6">
        <f>HYPERLINK("https://docs.wto.org/imrd/directdoc.asp?DDFDocuments/t/G/SPS/NRUS317.DOCX", "https://docs.wto.org/imrd/directdoc.asp?DDFDocuments/t/G/SPS/NRUS317.DOCX")</f>
      </c>
      <c r="P187" s="6">
        <f>HYPERLINK("https://docs.wto.org/imrd/directdoc.asp?DDFDocuments/u/G/SPS/NRUS317.DOCX", "https://docs.wto.org/imrd/directdoc.asp?DDFDocuments/u/G/SPS/NRUS317.DOCX")</f>
      </c>
      <c r="Q187" s="6">
        <f>HYPERLINK("https://docs.wto.org/imrd/directdoc.asp?DDFDocuments/v/G/SPS/NRUS317.DOCX", "https://docs.wto.org/imrd/directdoc.asp?DDFDocuments/v/G/SPS/NRUS317.DOCX")</f>
      </c>
    </row>
    <row r="188">
      <c r="A188" s="6" t="s">
        <v>444</v>
      </c>
      <c r="B188" s="7">
        <v>45811</v>
      </c>
      <c r="C188" s="9">
        <f>HYPERLINK("https://www.epingalert.org/en/Search?viewData= G/TBT/N/BDI/601, G/TBT/N/KEN/1801, G/TBT/N/RWA/1200, G/TBT/N/TZA/1341, G/TBT/N/UGA/2155"," G/TBT/N/BDI/601, G/TBT/N/KEN/1801, G/TBT/N/RWA/1200, G/TBT/N/TZA/1341, G/TBT/N/UGA/2155")</f>
      </c>
      <c r="D188" s="8" t="s">
        <v>796</v>
      </c>
      <c r="E188" s="8" t="s">
        <v>797</v>
      </c>
      <c r="F188" s="8" t="s">
        <v>791</v>
      </c>
      <c r="G188" s="8" t="s">
        <v>792</v>
      </c>
      <c r="H188" s="8" t="s">
        <v>793</v>
      </c>
      <c r="I188" s="8" t="s">
        <v>794</v>
      </c>
      <c r="J188" s="8" t="s">
        <v>21</v>
      </c>
      <c r="K188" s="6"/>
      <c r="L188" s="7">
        <v>45871</v>
      </c>
      <c r="M188" s="6" t="s">
        <v>39</v>
      </c>
      <c r="N188" s="8" t="s">
        <v>798</v>
      </c>
      <c r="O188" s="6">
        <f>HYPERLINK("https://docs.wto.org/imrd/directdoc.asp?DDFDocuments/t/G/TBTN25/BDI601.DOCX", "https://docs.wto.org/imrd/directdoc.asp?DDFDocuments/t/G/TBTN25/BDI601.DOCX")</f>
      </c>
      <c r="P188" s="6">
        <f>HYPERLINK("https://docs.wto.org/imrd/directdoc.asp?DDFDocuments/u/G/TBTN25/BDI601.DOCX", "https://docs.wto.org/imrd/directdoc.asp?DDFDocuments/u/G/TBTN25/BDI601.DOCX")</f>
      </c>
      <c r="Q188" s="6">
        <f>HYPERLINK("https://docs.wto.org/imrd/directdoc.asp?DDFDocuments/v/G/TBTN25/BDI601.DOCX", "https://docs.wto.org/imrd/directdoc.asp?DDFDocuments/v/G/TBTN25/BDI601.DOCX")</f>
      </c>
    </row>
    <row r="189">
      <c r="A189" s="6" t="s">
        <v>155</v>
      </c>
      <c r="B189" s="7">
        <v>45811</v>
      </c>
      <c r="C189" s="9">
        <f>HYPERLINK("https://www.epingalert.org/en/Search?viewData= G/TBT/N/BDI/603, G/TBT/N/KEN/1803, G/TBT/N/RWA/1202, G/TBT/N/TZA/1343, G/TBT/N/UGA/2157"," G/TBT/N/BDI/603, G/TBT/N/KEN/1803, G/TBT/N/RWA/1202, G/TBT/N/TZA/1343, G/TBT/N/UGA/2157")</f>
      </c>
      <c r="D189" s="8" t="s">
        <v>830</v>
      </c>
      <c r="E189" s="8" t="s">
        <v>831</v>
      </c>
      <c r="F189" s="8" t="s">
        <v>832</v>
      </c>
      <c r="G189" s="8" t="s">
        <v>792</v>
      </c>
      <c r="H189" s="8" t="s">
        <v>793</v>
      </c>
      <c r="I189" s="8" t="s">
        <v>794</v>
      </c>
      <c r="J189" s="8" t="s">
        <v>21</v>
      </c>
      <c r="K189" s="6"/>
      <c r="L189" s="7">
        <v>45871</v>
      </c>
      <c r="M189" s="6" t="s">
        <v>39</v>
      </c>
      <c r="N189" s="8" t="s">
        <v>833</v>
      </c>
      <c r="O189" s="6">
        <f>HYPERLINK("https://docs.wto.org/imrd/directdoc.asp?DDFDocuments/t/G/TBTN25/BDI603.DOCX", "https://docs.wto.org/imrd/directdoc.asp?DDFDocuments/t/G/TBTN25/BDI603.DOCX")</f>
      </c>
      <c r="P189" s="6">
        <f>HYPERLINK("https://docs.wto.org/imrd/directdoc.asp?DDFDocuments/u/G/TBTN25/BDI603.DOCX", "https://docs.wto.org/imrd/directdoc.asp?DDFDocuments/u/G/TBTN25/BDI603.DOCX")</f>
      </c>
      <c r="Q189" s="6">
        <f>HYPERLINK("https://docs.wto.org/imrd/directdoc.asp?DDFDocuments/v/G/TBTN25/BDI603.DOCX", "https://docs.wto.org/imrd/directdoc.asp?DDFDocuments/v/G/TBTN25/BDI603.DOCX")</f>
      </c>
    </row>
    <row r="190">
      <c r="A190" s="6" t="s">
        <v>153</v>
      </c>
      <c r="B190" s="7">
        <v>45811</v>
      </c>
      <c r="C190" s="9">
        <f>HYPERLINK("https://www.epingalert.org/en/Search?viewData= G/TBT/N/BDI/603, G/TBT/N/KEN/1803, G/TBT/N/RWA/1202, G/TBT/N/TZA/1343, G/TBT/N/UGA/2157"," G/TBT/N/BDI/603, G/TBT/N/KEN/1803, G/TBT/N/RWA/1202, G/TBT/N/TZA/1343, G/TBT/N/UGA/2157")</f>
      </c>
      <c r="D190" s="8" t="s">
        <v>830</v>
      </c>
      <c r="E190" s="8" t="s">
        <v>831</v>
      </c>
      <c r="F190" s="8" t="s">
        <v>832</v>
      </c>
      <c r="G190" s="8" t="s">
        <v>792</v>
      </c>
      <c r="H190" s="8" t="s">
        <v>793</v>
      </c>
      <c r="I190" s="8" t="s">
        <v>794</v>
      </c>
      <c r="J190" s="8" t="s">
        <v>21</v>
      </c>
      <c r="K190" s="6"/>
      <c r="L190" s="7">
        <v>45871</v>
      </c>
      <c r="M190" s="6" t="s">
        <v>39</v>
      </c>
      <c r="N190" s="8" t="s">
        <v>833</v>
      </c>
      <c r="O190" s="6">
        <f>HYPERLINK("https://docs.wto.org/imrd/directdoc.asp?DDFDocuments/t/G/TBTN25/BDI603.DOCX", "https://docs.wto.org/imrd/directdoc.asp?DDFDocuments/t/G/TBTN25/BDI603.DOCX")</f>
      </c>
      <c r="P190" s="6">
        <f>HYPERLINK("https://docs.wto.org/imrd/directdoc.asp?DDFDocuments/u/G/TBTN25/BDI603.DOCX", "https://docs.wto.org/imrd/directdoc.asp?DDFDocuments/u/G/TBTN25/BDI603.DOCX")</f>
      </c>
      <c r="Q190" s="6">
        <f>HYPERLINK("https://docs.wto.org/imrd/directdoc.asp?DDFDocuments/v/G/TBTN25/BDI603.DOCX", "https://docs.wto.org/imrd/directdoc.asp?DDFDocuments/v/G/TBTN25/BDI603.DOCX")</f>
      </c>
    </row>
    <row r="191">
      <c r="A191" s="6" t="s">
        <v>834</v>
      </c>
      <c r="B191" s="7">
        <v>45811</v>
      </c>
      <c r="C191" s="9">
        <f>HYPERLINK("https://www.epingalert.org/en/Search?viewData= G/TBT/N/KWT/610/Add.1"," G/TBT/N/KWT/610/Add.1")</f>
      </c>
      <c r="D191" s="8" t="s">
        <v>835</v>
      </c>
      <c r="E191" s="8" t="s">
        <v>836</v>
      </c>
      <c r="F191" s="8" t="s">
        <v>837</v>
      </c>
      <c r="G191" s="8" t="s">
        <v>21</v>
      </c>
      <c r="H191" s="8" t="s">
        <v>838</v>
      </c>
      <c r="I191" s="8" t="s">
        <v>46</v>
      </c>
      <c r="J191" s="8" t="s">
        <v>21</v>
      </c>
      <c r="K191" s="6"/>
      <c r="L191" s="7" t="s">
        <v>21</v>
      </c>
      <c r="M191" s="6" t="s">
        <v>24</v>
      </c>
      <c r="N191" s="8" t="s">
        <v>839</v>
      </c>
      <c r="O191" s="6">
        <f>HYPERLINK("https://docs.wto.org/imrd/directdoc.asp?DDFDocuments/t/G/TBTN22/KWT610A1.DOCX", "https://docs.wto.org/imrd/directdoc.asp?DDFDocuments/t/G/TBTN22/KWT610A1.DOCX")</f>
      </c>
      <c r="P191" s="6">
        <f>HYPERLINK("https://docs.wto.org/imrd/directdoc.asp?DDFDocuments/u/G/TBTN22/KWT610A1.DOCX", "https://docs.wto.org/imrd/directdoc.asp?DDFDocuments/u/G/TBTN22/KWT610A1.DOCX")</f>
      </c>
      <c r="Q191" s="6">
        <f>HYPERLINK("https://docs.wto.org/imrd/directdoc.asp?DDFDocuments/v/G/TBTN22/KWT610A1.DOCX", "https://docs.wto.org/imrd/directdoc.asp?DDFDocuments/v/G/TBTN22/KWT610A1.DOCX")</f>
      </c>
    </row>
    <row r="192">
      <c r="A192" s="6" t="s">
        <v>155</v>
      </c>
      <c r="B192" s="7">
        <v>45811</v>
      </c>
      <c r="C192" s="9">
        <f>HYPERLINK("https://www.epingalert.org/en/Search?viewData= G/TBT/N/BDI/600, G/TBT/N/KEN/1800, G/TBT/N/RWA/1199, G/TBT/N/TZA/1340, G/TBT/N/UGA/2154"," G/TBT/N/BDI/600, G/TBT/N/KEN/1800, G/TBT/N/RWA/1199, G/TBT/N/TZA/1340, G/TBT/N/UGA/2154")</f>
      </c>
      <c r="D192" s="8" t="s">
        <v>789</v>
      </c>
      <c r="E192" s="8" t="s">
        <v>790</v>
      </c>
      <c r="F192" s="8" t="s">
        <v>791</v>
      </c>
      <c r="G192" s="8" t="s">
        <v>792</v>
      </c>
      <c r="H192" s="8" t="s">
        <v>793</v>
      </c>
      <c r="I192" s="8" t="s">
        <v>794</v>
      </c>
      <c r="J192" s="8" t="s">
        <v>21</v>
      </c>
      <c r="K192" s="6"/>
      <c r="L192" s="7">
        <v>45871</v>
      </c>
      <c r="M192" s="6" t="s">
        <v>39</v>
      </c>
      <c r="N192" s="8" t="s">
        <v>795</v>
      </c>
      <c r="O192" s="6">
        <f>HYPERLINK("https://docs.wto.org/imrd/directdoc.asp?DDFDocuments/t/G/TBTN25/BDI600.DOCX", "https://docs.wto.org/imrd/directdoc.asp?DDFDocuments/t/G/TBTN25/BDI600.DOCX")</f>
      </c>
      <c r="P192" s="6">
        <f>HYPERLINK("https://docs.wto.org/imrd/directdoc.asp?DDFDocuments/u/G/TBTN25/BDI600.DOCX", "https://docs.wto.org/imrd/directdoc.asp?DDFDocuments/u/G/TBTN25/BDI600.DOCX")</f>
      </c>
      <c r="Q192" s="6">
        <f>HYPERLINK("https://docs.wto.org/imrd/directdoc.asp?DDFDocuments/v/G/TBTN25/BDI600.DOCX", "https://docs.wto.org/imrd/directdoc.asp?DDFDocuments/v/G/TBTN25/BDI600.DOCX")</f>
      </c>
    </row>
    <row r="193">
      <c r="A193" s="6" t="s">
        <v>444</v>
      </c>
      <c r="B193" s="7">
        <v>45811</v>
      </c>
      <c r="C193" s="9">
        <f>HYPERLINK("https://www.epingalert.org/en/Search?viewData= G/TBT/N/BDI/602, G/TBT/N/KEN/1802, G/TBT/N/RWA/1201, G/TBT/N/TZA/1342, G/TBT/N/UGA/2156"," G/TBT/N/BDI/602, G/TBT/N/KEN/1802, G/TBT/N/RWA/1201, G/TBT/N/TZA/1342, G/TBT/N/UGA/2156")</f>
      </c>
      <c r="D193" s="8" t="s">
        <v>799</v>
      </c>
      <c r="E193" s="8" t="s">
        <v>800</v>
      </c>
      <c r="F193" s="8" t="s">
        <v>801</v>
      </c>
      <c r="G193" s="8" t="s">
        <v>792</v>
      </c>
      <c r="H193" s="8" t="s">
        <v>793</v>
      </c>
      <c r="I193" s="8" t="s">
        <v>794</v>
      </c>
      <c r="J193" s="8" t="s">
        <v>21</v>
      </c>
      <c r="K193" s="6"/>
      <c r="L193" s="7">
        <v>45871</v>
      </c>
      <c r="M193" s="6" t="s">
        <v>39</v>
      </c>
      <c r="N193" s="8" t="s">
        <v>802</v>
      </c>
      <c r="O193" s="6">
        <f>HYPERLINK("https://docs.wto.org/imrd/directdoc.asp?DDFDocuments/t/G/TBTN25/BDI602.DOCX", "https://docs.wto.org/imrd/directdoc.asp?DDFDocuments/t/G/TBTN25/BDI602.DOCX")</f>
      </c>
      <c r="P193" s="6">
        <f>HYPERLINK("https://docs.wto.org/imrd/directdoc.asp?DDFDocuments/u/G/TBTN25/BDI602.DOCX", "https://docs.wto.org/imrd/directdoc.asp?DDFDocuments/u/G/TBTN25/BDI602.DOCX")</f>
      </c>
      <c r="Q193" s="6">
        <f>HYPERLINK("https://docs.wto.org/imrd/directdoc.asp?DDFDocuments/v/G/TBTN25/BDI602.DOCX", "https://docs.wto.org/imrd/directdoc.asp?DDFDocuments/v/G/TBTN25/BDI602.DOCX")</f>
      </c>
    </row>
    <row r="194">
      <c r="A194" s="6" t="s">
        <v>153</v>
      </c>
      <c r="B194" s="7">
        <v>45811</v>
      </c>
      <c r="C194" s="9">
        <f>HYPERLINK("https://www.epingalert.org/en/Search?viewData= G/TBT/N/BDI/602, G/TBT/N/KEN/1802, G/TBT/N/RWA/1201, G/TBT/N/TZA/1342, G/TBT/N/UGA/2156"," G/TBT/N/BDI/602, G/TBT/N/KEN/1802, G/TBT/N/RWA/1201, G/TBT/N/TZA/1342, G/TBT/N/UGA/2156")</f>
      </c>
      <c r="D194" s="8" t="s">
        <v>799</v>
      </c>
      <c r="E194" s="8" t="s">
        <v>800</v>
      </c>
      <c r="F194" s="8" t="s">
        <v>801</v>
      </c>
      <c r="G194" s="8" t="s">
        <v>792</v>
      </c>
      <c r="H194" s="8" t="s">
        <v>793</v>
      </c>
      <c r="I194" s="8" t="s">
        <v>794</v>
      </c>
      <c r="J194" s="8" t="s">
        <v>21</v>
      </c>
      <c r="K194" s="6"/>
      <c r="L194" s="7">
        <v>45871</v>
      </c>
      <c r="M194" s="6" t="s">
        <v>39</v>
      </c>
      <c r="N194" s="8" t="s">
        <v>802</v>
      </c>
      <c r="O194" s="6">
        <f>HYPERLINK("https://docs.wto.org/imrd/directdoc.asp?DDFDocuments/t/G/TBTN25/BDI602.DOCX", "https://docs.wto.org/imrd/directdoc.asp?DDFDocuments/t/G/TBTN25/BDI602.DOCX")</f>
      </c>
      <c r="P194" s="6">
        <f>HYPERLINK("https://docs.wto.org/imrd/directdoc.asp?DDFDocuments/u/G/TBTN25/BDI602.DOCX", "https://docs.wto.org/imrd/directdoc.asp?DDFDocuments/u/G/TBTN25/BDI602.DOCX")</f>
      </c>
      <c r="Q194" s="6">
        <f>HYPERLINK("https://docs.wto.org/imrd/directdoc.asp?DDFDocuments/v/G/TBTN25/BDI602.DOCX", "https://docs.wto.org/imrd/directdoc.asp?DDFDocuments/v/G/TBTN25/BDI602.DOCX")</f>
      </c>
    </row>
    <row r="195">
      <c r="A195" s="6" t="s">
        <v>444</v>
      </c>
      <c r="B195" s="7">
        <v>45811</v>
      </c>
      <c r="C195" s="9">
        <f>HYPERLINK("https://www.epingalert.org/en/Search?viewData= G/TBT/N/BDI/603, G/TBT/N/KEN/1803, G/TBT/N/RWA/1202, G/TBT/N/TZA/1343, G/TBT/N/UGA/2157"," G/TBT/N/BDI/603, G/TBT/N/KEN/1803, G/TBT/N/RWA/1202, G/TBT/N/TZA/1343, G/TBT/N/UGA/2157")</f>
      </c>
      <c r="D195" s="8" t="s">
        <v>830</v>
      </c>
      <c r="E195" s="8" t="s">
        <v>831</v>
      </c>
      <c r="F195" s="8" t="s">
        <v>832</v>
      </c>
      <c r="G195" s="8" t="s">
        <v>792</v>
      </c>
      <c r="H195" s="8" t="s">
        <v>793</v>
      </c>
      <c r="I195" s="8" t="s">
        <v>794</v>
      </c>
      <c r="J195" s="8" t="s">
        <v>21</v>
      </c>
      <c r="K195" s="6"/>
      <c r="L195" s="7">
        <v>45871</v>
      </c>
      <c r="M195" s="6" t="s">
        <v>39</v>
      </c>
      <c r="N195" s="8" t="s">
        <v>833</v>
      </c>
      <c r="O195" s="6">
        <f>HYPERLINK("https://docs.wto.org/imrd/directdoc.asp?DDFDocuments/t/G/TBTN25/BDI603.DOCX", "https://docs.wto.org/imrd/directdoc.asp?DDFDocuments/t/G/TBTN25/BDI603.DOCX")</f>
      </c>
      <c r="P195" s="6">
        <f>HYPERLINK("https://docs.wto.org/imrd/directdoc.asp?DDFDocuments/u/G/TBTN25/BDI603.DOCX", "https://docs.wto.org/imrd/directdoc.asp?DDFDocuments/u/G/TBTN25/BDI603.DOCX")</f>
      </c>
      <c r="Q195" s="6">
        <f>HYPERLINK("https://docs.wto.org/imrd/directdoc.asp?DDFDocuments/v/G/TBTN25/BDI603.DOCX", "https://docs.wto.org/imrd/directdoc.asp?DDFDocuments/v/G/TBTN25/BDI603.DOCX")</f>
      </c>
    </row>
    <row r="196">
      <c r="A196" s="6" t="s">
        <v>299</v>
      </c>
      <c r="B196" s="7">
        <v>45811</v>
      </c>
      <c r="C196" s="9">
        <f>HYPERLINK("https://www.epingalert.org/en/Search?viewData= G/SPS/N/RUS/318"," G/SPS/N/RUS/318")</f>
      </c>
      <c r="D196" s="8" t="s">
        <v>840</v>
      </c>
      <c r="E196" s="8" t="s">
        <v>841</v>
      </c>
      <c r="F196" s="8" t="s">
        <v>842</v>
      </c>
      <c r="G196" s="8" t="s">
        <v>843</v>
      </c>
      <c r="H196" s="8" t="s">
        <v>21</v>
      </c>
      <c r="I196" s="8" t="s">
        <v>126</v>
      </c>
      <c r="J196" s="8" t="s">
        <v>844</v>
      </c>
      <c r="K196" s="6" t="s">
        <v>845</v>
      </c>
      <c r="L196" s="7" t="s">
        <v>21</v>
      </c>
      <c r="M196" s="6" t="s">
        <v>129</v>
      </c>
      <c r="N196" s="8" t="s">
        <v>846</v>
      </c>
      <c r="O196" s="6">
        <f>HYPERLINK("https://docs.wto.org/imrd/directdoc.asp?DDFDocuments/t/G/SPS/NRUS318.DOCX", "https://docs.wto.org/imrd/directdoc.asp?DDFDocuments/t/G/SPS/NRUS318.DOCX")</f>
      </c>
      <c r="P196" s="6">
        <f>HYPERLINK("https://docs.wto.org/imrd/directdoc.asp?DDFDocuments/u/G/SPS/NRUS318.DOCX", "https://docs.wto.org/imrd/directdoc.asp?DDFDocuments/u/G/SPS/NRUS318.DOCX")</f>
      </c>
      <c r="Q196" s="6">
        <f>HYPERLINK("https://docs.wto.org/imrd/directdoc.asp?DDFDocuments/v/G/SPS/NRUS318.DOCX", "https://docs.wto.org/imrd/directdoc.asp?DDFDocuments/v/G/SPS/NRUS318.DOCX")</f>
      </c>
    </row>
    <row r="197">
      <c r="A197" s="6" t="s">
        <v>155</v>
      </c>
      <c r="B197" s="7">
        <v>45811</v>
      </c>
      <c r="C197" s="9">
        <f>HYPERLINK("https://www.epingalert.org/en/Search?viewData= G/TBT/N/BDI/602, G/TBT/N/KEN/1802, G/TBT/N/RWA/1201, G/TBT/N/TZA/1342, G/TBT/N/UGA/2156"," G/TBT/N/BDI/602, G/TBT/N/KEN/1802, G/TBT/N/RWA/1201, G/TBT/N/TZA/1342, G/TBT/N/UGA/2156")</f>
      </c>
      <c r="D197" s="8" t="s">
        <v>799</v>
      </c>
      <c r="E197" s="8" t="s">
        <v>800</v>
      </c>
      <c r="F197" s="8" t="s">
        <v>801</v>
      </c>
      <c r="G197" s="8" t="s">
        <v>792</v>
      </c>
      <c r="H197" s="8" t="s">
        <v>793</v>
      </c>
      <c r="I197" s="8" t="s">
        <v>794</v>
      </c>
      <c r="J197" s="8" t="s">
        <v>21</v>
      </c>
      <c r="K197" s="6"/>
      <c r="L197" s="7">
        <v>45871</v>
      </c>
      <c r="M197" s="6" t="s">
        <v>39</v>
      </c>
      <c r="N197" s="8" t="s">
        <v>802</v>
      </c>
      <c r="O197" s="6">
        <f>HYPERLINK("https://docs.wto.org/imrd/directdoc.asp?DDFDocuments/t/G/TBTN25/BDI602.DOCX", "https://docs.wto.org/imrd/directdoc.asp?DDFDocuments/t/G/TBTN25/BDI602.DOCX")</f>
      </c>
      <c r="P197" s="6">
        <f>HYPERLINK("https://docs.wto.org/imrd/directdoc.asp?DDFDocuments/u/G/TBTN25/BDI602.DOCX", "https://docs.wto.org/imrd/directdoc.asp?DDFDocuments/u/G/TBTN25/BDI602.DOCX")</f>
      </c>
      <c r="Q197" s="6">
        <f>HYPERLINK("https://docs.wto.org/imrd/directdoc.asp?DDFDocuments/v/G/TBTN25/BDI602.DOCX", "https://docs.wto.org/imrd/directdoc.asp?DDFDocuments/v/G/TBTN25/BDI602.DOCX")</f>
      </c>
    </row>
    <row r="198">
      <c r="A198" s="6" t="s">
        <v>56</v>
      </c>
      <c r="B198" s="7">
        <v>45811</v>
      </c>
      <c r="C198" s="9">
        <f>HYPERLINK("https://www.epingalert.org/en/Search?viewData= G/SPS/N/CRI/320"," G/SPS/N/CRI/320")</f>
      </c>
      <c r="D198" s="8" t="s">
        <v>847</v>
      </c>
      <c r="E198" s="8" t="s">
        <v>848</v>
      </c>
      <c r="F198" s="8" t="s">
        <v>849</v>
      </c>
      <c r="G198" s="8" t="s">
        <v>21</v>
      </c>
      <c r="H198" s="8" t="s">
        <v>21</v>
      </c>
      <c r="I198" s="8" t="s">
        <v>664</v>
      </c>
      <c r="J198" s="8" t="s">
        <v>730</v>
      </c>
      <c r="K198" s="6" t="s">
        <v>850</v>
      </c>
      <c r="L198" s="7">
        <v>45871</v>
      </c>
      <c r="M198" s="6" t="s">
        <v>39</v>
      </c>
      <c r="N198" s="8" t="s">
        <v>851</v>
      </c>
      <c r="O198" s="6">
        <f>HYPERLINK("https://docs.wto.org/imrd/directdoc.asp?DDFDocuments/t/G/SPS/NCRI320.DOCX", "https://docs.wto.org/imrd/directdoc.asp?DDFDocuments/t/G/SPS/NCRI320.DOCX")</f>
      </c>
      <c r="P198" s="6">
        <f>HYPERLINK("https://docs.wto.org/imrd/directdoc.asp?DDFDocuments/u/G/SPS/NCRI320.DOCX", "https://docs.wto.org/imrd/directdoc.asp?DDFDocuments/u/G/SPS/NCRI320.DOCX")</f>
      </c>
      <c r="Q198" s="6">
        <f>HYPERLINK("https://docs.wto.org/imrd/directdoc.asp?DDFDocuments/v/G/SPS/NCRI320.DOCX", "https://docs.wto.org/imrd/directdoc.asp?DDFDocuments/v/G/SPS/NCRI320.DOCX")</f>
      </c>
    </row>
    <row r="199">
      <c r="A199" s="6" t="s">
        <v>771</v>
      </c>
      <c r="B199" s="7">
        <v>45811</v>
      </c>
      <c r="C199" s="9">
        <f>HYPERLINK("https://www.epingalert.org/en/Search?viewData= G/TBT/N/KGZ/56"," G/TBT/N/KGZ/56")</f>
      </c>
      <c r="D199" s="8" t="s">
        <v>852</v>
      </c>
      <c r="E199" s="8" t="s">
        <v>853</v>
      </c>
      <c r="F199" s="8" t="s">
        <v>854</v>
      </c>
      <c r="G199" s="8" t="s">
        <v>21</v>
      </c>
      <c r="H199" s="8" t="s">
        <v>855</v>
      </c>
      <c r="I199" s="8" t="s">
        <v>856</v>
      </c>
      <c r="J199" s="8" t="s">
        <v>571</v>
      </c>
      <c r="K199" s="6"/>
      <c r="L199" s="7">
        <v>45838</v>
      </c>
      <c r="M199" s="6" t="s">
        <v>39</v>
      </c>
      <c r="N199" s="8" t="s">
        <v>857</v>
      </c>
      <c r="O199" s="6">
        <f>HYPERLINK("https://docs.wto.org/imrd/directdoc.asp?DDFDocuments/t/G/TBTN25/KGZ56.DOCX", "https://docs.wto.org/imrd/directdoc.asp?DDFDocuments/t/G/TBTN25/KGZ56.DOCX")</f>
      </c>
      <c r="P199" s="6">
        <f>HYPERLINK("https://docs.wto.org/imrd/directdoc.asp?DDFDocuments/u/G/TBTN25/KGZ56.DOCX", "https://docs.wto.org/imrd/directdoc.asp?DDFDocuments/u/G/TBTN25/KGZ56.DOCX")</f>
      </c>
      <c r="Q199" s="6">
        <f>HYPERLINK("https://docs.wto.org/imrd/directdoc.asp?DDFDocuments/v/G/TBTN25/KGZ56.DOCX", "https://docs.wto.org/imrd/directdoc.asp?DDFDocuments/v/G/TBTN25/KGZ56.DOCX")</f>
      </c>
    </row>
    <row r="200">
      <c r="A200" s="6" t="s">
        <v>33</v>
      </c>
      <c r="B200" s="7">
        <v>45811</v>
      </c>
      <c r="C200" s="9">
        <f>HYPERLINK("https://www.epingalert.org/en/Search?viewData= G/SPS/N/USA/3516"," G/SPS/N/USA/3516")</f>
      </c>
      <c r="D200" s="8" t="s">
        <v>858</v>
      </c>
      <c r="E200" s="8" t="s">
        <v>859</v>
      </c>
      <c r="F200" s="8" t="s">
        <v>860</v>
      </c>
      <c r="G200" s="8" t="s">
        <v>861</v>
      </c>
      <c r="H200" s="8" t="s">
        <v>862</v>
      </c>
      <c r="I200" s="8" t="s">
        <v>22</v>
      </c>
      <c r="J200" s="8" t="s">
        <v>540</v>
      </c>
      <c r="K200" s="6" t="s">
        <v>21</v>
      </c>
      <c r="L200" s="7">
        <v>45826</v>
      </c>
      <c r="M200" s="6" t="s">
        <v>39</v>
      </c>
      <c r="N200" s="8" t="s">
        <v>863</v>
      </c>
      <c r="O200" s="6">
        <f>HYPERLINK("https://docs.wto.org/imrd/directdoc.asp?DDFDocuments/t/G/SPS/NUSA3516.DOCX", "https://docs.wto.org/imrd/directdoc.asp?DDFDocuments/t/G/SPS/NUSA3516.DOCX")</f>
      </c>
      <c r="P200" s="6">
        <f>HYPERLINK("https://docs.wto.org/imrd/directdoc.asp?DDFDocuments/u/G/SPS/NUSA3516.DOCX", "https://docs.wto.org/imrd/directdoc.asp?DDFDocuments/u/G/SPS/NUSA3516.DOCX")</f>
      </c>
      <c r="Q200" s="6">
        <f>HYPERLINK("https://docs.wto.org/imrd/directdoc.asp?DDFDocuments/v/G/SPS/NUSA3516.DOCX", "https://docs.wto.org/imrd/directdoc.asp?DDFDocuments/v/G/SPS/NUSA3516.DOCX")</f>
      </c>
    </row>
    <row r="201">
      <c r="A201" s="6" t="s">
        <v>291</v>
      </c>
      <c r="B201" s="7">
        <v>45811</v>
      </c>
      <c r="C201" s="9">
        <f>HYPERLINK("https://www.epingalert.org/en/Search?viewData= G/TBT/N/BDI/603, G/TBT/N/KEN/1803, G/TBT/N/RWA/1202, G/TBT/N/TZA/1343, G/TBT/N/UGA/2157"," G/TBT/N/BDI/603, G/TBT/N/KEN/1803, G/TBT/N/RWA/1202, G/TBT/N/TZA/1343, G/TBT/N/UGA/2157")</f>
      </c>
      <c r="D201" s="8" t="s">
        <v>830</v>
      </c>
      <c r="E201" s="8" t="s">
        <v>831</v>
      </c>
      <c r="F201" s="8" t="s">
        <v>832</v>
      </c>
      <c r="G201" s="8" t="s">
        <v>792</v>
      </c>
      <c r="H201" s="8" t="s">
        <v>793</v>
      </c>
      <c r="I201" s="8" t="s">
        <v>794</v>
      </c>
      <c r="J201" s="8" t="s">
        <v>21</v>
      </c>
      <c r="K201" s="6"/>
      <c r="L201" s="7">
        <v>45871</v>
      </c>
      <c r="M201" s="6" t="s">
        <v>39</v>
      </c>
      <c r="N201" s="8" t="s">
        <v>833</v>
      </c>
      <c r="O201" s="6">
        <f>HYPERLINK("https://docs.wto.org/imrd/directdoc.asp?DDFDocuments/t/G/TBTN25/BDI603.DOCX", "https://docs.wto.org/imrd/directdoc.asp?DDFDocuments/t/G/TBTN25/BDI603.DOCX")</f>
      </c>
      <c r="P201" s="6">
        <f>HYPERLINK("https://docs.wto.org/imrd/directdoc.asp?DDFDocuments/u/G/TBTN25/BDI603.DOCX", "https://docs.wto.org/imrd/directdoc.asp?DDFDocuments/u/G/TBTN25/BDI603.DOCX")</f>
      </c>
      <c r="Q201" s="6">
        <f>HYPERLINK("https://docs.wto.org/imrd/directdoc.asp?DDFDocuments/v/G/TBTN25/BDI603.DOCX", "https://docs.wto.org/imrd/directdoc.asp?DDFDocuments/v/G/TBTN25/BDI603.DOCX")</f>
      </c>
    </row>
    <row r="202">
      <c r="A202" s="6" t="s">
        <v>864</v>
      </c>
      <c r="B202" s="7">
        <v>45811</v>
      </c>
      <c r="C202" s="9">
        <f>HYPERLINK("https://www.epingalert.org/en/Search?viewData= G/TBT/N/SWE/159"," G/TBT/N/SWE/159")</f>
      </c>
      <c r="D202" s="8" t="s">
        <v>865</v>
      </c>
      <c r="E202" s="8" t="s">
        <v>866</v>
      </c>
      <c r="F202" s="8" t="s">
        <v>867</v>
      </c>
      <c r="G202" s="8" t="s">
        <v>21</v>
      </c>
      <c r="H202" s="8" t="s">
        <v>868</v>
      </c>
      <c r="I202" s="8" t="s">
        <v>869</v>
      </c>
      <c r="J202" s="8" t="s">
        <v>21</v>
      </c>
      <c r="K202" s="6"/>
      <c r="L202" s="7">
        <v>45871</v>
      </c>
      <c r="M202" s="6" t="s">
        <v>39</v>
      </c>
      <c r="N202" s="8" t="s">
        <v>870</v>
      </c>
      <c r="O202" s="6">
        <f>HYPERLINK("https://docs.wto.org/imrd/directdoc.asp?DDFDocuments/t/G/TBTN25/SWE159.DOCX", "https://docs.wto.org/imrd/directdoc.asp?DDFDocuments/t/G/TBTN25/SWE159.DOCX")</f>
      </c>
      <c r="P202" s="6">
        <f>HYPERLINK("https://docs.wto.org/imrd/directdoc.asp?DDFDocuments/u/G/TBTN25/SWE159.DOCX", "https://docs.wto.org/imrd/directdoc.asp?DDFDocuments/u/G/TBTN25/SWE159.DOCX")</f>
      </c>
      <c r="Q202" s="6">
        <f>HYPERLINK("https://docs.wto.org/imrd/directdoc.asp?DDFDocuments/v/G/TBTN25/SWE159.DOCX", "https://docs.wto.org/imrd/directdoc.asp?DDFDocuments/v/G/TBTN25/SWE159.DOCX")</f>
      </c>
    </row>
    <row r="203">
      <c r="A203" s="6" t="s">
        <v>138</v>
      </c>
      <c r="B203" s="7">
        <v>45811</v>
      </c>
      <c r="C203" s="9">
        <f>HYPERLINK("https://www.epingalert.org/en/Search?viewData= G/TBT/N/BDI/600, G/TBT/N/KEN/1800, G/TBT/N/RWA/1199, G/TBT/N/TZA/1340, G/TBT/N/UGA/2154"," G/TBT/N/BDI/600, G/TBT/N/KEN/1800, G/TBT/N/RWA/1199, G/TBT/N/TZA/1340, G/TBT/N/UGA/2154")</f>
      </c>
      <c r="D203" s="8" t="s">
        <v>789</v>
      </c>
      <c r="E203" s="8" t="s">
        <v>790</v>
      </c>
      <c r="F203" s="8" t="s">
        <v>791</v>
      </c>
      <c r="G203" s="8" t="s">
        <v>792</v>
      </c>
      <c r="H203" s="8" t="s">
        <v>793</v>
      </c>
      <c r="I203" s="8" t="s">
        <v>794</v>
      </c>
      <c r="J203" s="8" t="s">
        <v>21</v>
      </c>
      <c r="K203" s="6"/>
      <c r="L203" s="7">
        <v>45871</v>
      </c>
      <c r="M203" s="6" t="s">
        <v>39</v>
      </c>
      <c r="N203" s="8" t="s">
        <v>795</v>
      </c>
      <c r="O203" s="6">
        <f>HYPERLINK("https://docs.wto.org/imrd/directdoc.asp?DDFDocuments/t/G/TBTN25/BDI600.DOCX", "https://docs.wto.org/imrd/directdoc.asp?DDFDocuments/t/G/TBTN25/BDI600.DOCX")</f>
      </c>
      <c r="P203" s="6">
        <f>HYPERLINK("https://docs.wto.org/imrd/directdoc.asp?DDFDocuments/u/G/TBTN25/BDI600.DOCX", "https://docs.wto.org/imrd/directdoc.asp?DDFDocuments/u/G/TBTN25/BDI600.DOCX")</f>
      </c>
      <c r="Q203" s="6">
        <f>HYPERLINK("https://docs.wto.org/imrd/directdoc.asp?DDFDocuments/v/G/TBTN25/BDI600.DOCX", "https://docs.wto.org/imrd/directdoc.asp?DDFDocuments/v/G/TBTN25/BDI600.DOCX")</f>
      </c>
    </row>
    <row r="204">
      <c r="A204" s="6" t="s">
        <v>155</v>
      </c>
      <c r="B204" s="7">
        <v>45811</v>
      </c>
      <c r="C204" s="9">
        <f>HYPERLINK("https://www.epingalert.org/en/Search?viewData= G/TBT/N/BDI/601, G/TBT/N/KEN/1801, G/TBT/N/RWA/1200, G/TBT/N/TZA/1341, G/TBT/N/UGA/2155"," G/TBT/N/BDI/601, G/TBT/N/KEN/1801, G/TBT/N/RWA/1200, G/TBT/N/TZA/1341, G/TBT/N/UGA/2155")</f>
      </c>
      <c r="D204" s="8" t="s">
        <v>796</v>
      </c>
      <c r="E204" s="8" t="s">
        <v>797</v>
      </c>
      <c r="F204" s="8" t="s">
        <v>791</v>
      </c>
      <c r="G204" s="8" t="s">
        <v>792</v>
      </c>
      <c r="H204" s="8" t="s">
        <v>793</v>
      </c>
      <c r="I204" s="8" t="s">
        <v>794</v>
      </c>
      <c r="J204" s="8" t="s">
        <v>21</v>
      </c>
      <c r="K204" s="6"/>
      <c r="L204" s="7">
        <v>45871</v>
      </c>
      <c r="M204" s="6" t="s">
        <v>39</v>
      </c>
      <c r="N204" s="8" t="s">
        <v>798</v>
      </c>
      <c r="O204" s="6">
        <f>HYPERLINK("https://docs.wto.org/imrd/directdoc.asp?DDFDocuments/t/G/TBTN25/BDI601.DOCX", "https://docs.wto.org/imrd/directdoc.asp?DDFDocuments/t/G/TBTN25/BDI601.DOCX")</f>
      </c>
      <c r="P204" s="6">
        <f>HYPERLINK("https://docs.wto.org/imrd/directdoc.asp?DDFDocuments/u/G/TBTN25/BDI601.DOCX", "https://docs.wto.org/imrd/directdoc.asp?DDFDocuments/u/G/TBTN25/BDI601.DOCX")</f>
      </c>
      <c r="Q204" s="6">
        <f>HYPERLINK("https://docs.wto.org/imrd/directdoc.asp?DDFDocuments/v/G/TBTN25/BDI601.DOCX", "https://docs.wto.org/imrd/directdoc.asp?DDFDocuments/v/G/TBTN25/BDI601.DOCX")</f>
      </c>
    </row>
    <row r="205">
      <c r="A205" s="6" t="s">
        <v>138</v>
      </c>
      <c r="B205" s="7">
        <v>45811</v>
      </c>
      <c r="C205" s="9">
        <f>HYPERLINK("https://www.epingalert.org/en/Search?viewData= G/TBT/N/BDI/603, G/TBT/N/KEN/1803, G/TBT/N/RWA/1202, G/TBT/N/TZA/1343, G/TBT/N/UGA/2157"," G/TBT/N/BDI/603, G/TBT/N/KEN/1803, G/TBT/N/RWA/1202, G/TBT/N/TZA/1343, G/TBT/N/UGA/2157")</f>
      </c>
      <c r="D205" s="8" t="s">
        <v>830</v>
      </c>
      <c r="E205" s="8" t="s">
        <v>831</v>
      </c>
      <c r="F205" s="8" t="s">
        <v>832</v>
      </c>
      <c r="G205" s="8" t="s">
        <v>792</v>
      </c>
      <c r="H205" s="8" t="s">
        <v>793</v>
      </c>
      <c r="I205" s="8" t="s">
        <v>794</v>
      </c>
      <c r="J205" s="8" t="s">
        <v>21</v>
      </c>
      <c r="K205" s="6"/>
      <c r="L205" s="7">
        <v>45871</v>
      </c>
      <c r="M205" s="6" t="s">
        <v>39</v>
      </c>
      <c r="N205" s="8" t="s">
        <v>833</v>
      </c>
      <c r="O205" s="6">
        <f>HYPERLINK("https://docs.wto.org/imrd/directdoc.asp?DDFDocuments/t/G/TBTN25/BDI603.DOCX", "https://docs.wto.org/imrd/directdoc.asp?DDFDocuments/t/G/TBTN25/BDI603.DOCX")</f>
      </c>
      <c r="P205" s="6">
        <f>HYPERLINK("https://docs.wto.org/imrd/directdoc.asp?DDFDocuments/u/G/TBTN25/BDI603.DOCX", "https://docs.wto.org/imrd/directdoc.asp?DDFDocuments/u/G/TBTN25/BDI603.DOCX")</f>
      </c>
      <c r="Q205" s="6">
        <f>HYPERLINK("https://docs.wto.org/imrd/directdoc.asp?DDFDocuments/v/G/TBTN25/BDI603.DOCX", "https://docs.wto.org/imrd/directdoc.asp?DDFDocuments/v/G/TBTN25/BDI603.DOCX")</f>
      </c>
    </row>
    <row r="206">
      <c r="A206" s="6" t="s">
        <v>291</v>
      </c>
      <c r="B206" s="7">
        <v>45811</v>
      </c>
      <c r="C206" s="9">
        <f>HYPERLINK("https://www.epingalert.org/en/Search?viewData= G/TBT/N/BDI/602, G/TBT/N/KEN/1802, G/TBT/N/RWA/1201, G/TBT/N/TZA/1342, G/TBT/N/UGA/2156"," G/TBT/N/BDI/602, G/TBT/N/KEN/1802, G/TBT/N/RWA/1201, G/TBT/N/TZA/1342, G/TBT/N/UGA/2156")</f>
      </c>
      <c r="D206" s="8" t="s">
        <v>799</v>
      </c>
      <c r="E206" s="8" t="s">
        <v>800</v>
      </c>
      <c r="F206" s="8" t="s">
        <v>801</v>
      </c>
      <c r="G206" s="8" t="s">
        <v>792</v>
      </c>
      <c r="H206" s="8" t="s">
        <v>793</v>
      </c>
      <c r="I206" s="8" t="s">
        <v>794</v>
      </c>
      <c r="J206" s="8" t="s">
        <v>21</v>
      </c>
      <c r="K206" s="6"/>
      <c r="L206" s="7">
        <v>45871</v>
      </c>
      <c r="M206" s="6" t="s">
        <v>39</v>
      </c>
      <c r="N206" s="8" t="s">
        <v>802</v>
      </c>
      <c r="O206" s="6">
        <f>HYPERLINK("https://docs.wto.org/imrd/directdoc.asp?DDFDocuments/t/G/TBTN25/BDI602.DOCX", "https://docs.wto.org/imrd/directdoc.asp?DDFDocuments/t/G/TBTN25/BDI602.DOCX")</f>
      </c>
      <c r="P206" s="6">
        <f>HYPERLINK("https://docs.wto.org/imrd/directdoc.asp?DDFDocuments/u/G/TBTN25/BDI602.DOCX", "https://docs.wto.org/imrd/directdoc.asp?DDFDocuments/u/G/TBTN25/BDI602.DOCX")</f>
      </c>
      <c r="Q206" s="6">
        <f>HYPERLINK("https://docs.wto.org/imrd/directdoc.asp?DDFDocuments/v/G/TBTN25/BDI602.DOCX", "https://docs.wto.org/imrd/directdoc.asp?DDFDocuments/v/G/TBTN25/BDI602.DOCX")</f>
      </c>
    </row>
    <row r="207">
      <c r="A207" s="6" t="s">
        <v>597</v>
      </c>
      <c r="B207" s="7">
        <v>45811</v>
      </c>
      <c r="C207" s="9">
        <f>HYPERLINK("https://www.epingalert.org/en/Search?viewData= G/TBT/N/EGY/321/Add.1"," G/TBT/N/EGY/321/Add.1")</f>
      </c>
      <c r="D207" s="8" t="s">
        <v>871</v>
      </c>
      <c r="E207" s="8" t="s">
        <v>872</v>
      </c>
      <c r="F207" s="8" t="s">
        <v>873</v>
      </c>
      <c r="G207" s="8" t="s">
        <v>21</v>
      </c>
      <c r="H207" s="8" t="s">
        <v>21</v>
      </c>
      <c r="I207" s="8" t="s">
        <v>46</v>
      </c>
      <c r="J207" s="8" t="s">
        <v>21</v>
      </c>
      <c r="K207" s="6"/>
      <c r="L207" s="7" t="s">
        <v>21</v>
      </c>
      <c r="M207" s="6" t="s">
        <v>24</v>
      </c>
      <c r="N207" s="6"/>
      <c r="O207" s="6">
        <f>HYPERLINK("https://docs.wto.org/imrd/directdoc.asp?DDFDocuments/t/G/TBTN22/EGY321A1.DOCX", "https://docs.wto.org/imrd/directdoc.asp?DDFDocuments/t/G/TBTN22/EGY321A1.DOCX")</f>
      </c>
      <c r="P207" s="6">
        <f>HYPERLINK("https://docs.wto.org/imrd/directdoc.asp?DDFDocuments/u/G/TBTN22/EGY321A1.DOCX", "https://docs.wto.org/imrd/directdoc.asp?DDFDocuments/u/G/TBTN22/EGY321A1.DOCX")</f>
      </c>
      <c r="Q207" s="6">
        <f>HYPERLINK("https://docs.wto.org/imrd/directdoc.asp?DDFDocuments/v/G/TBTN22/EGY321A1.DOCX", "https://docs.wto.org/imrd/directdoc.asp?DDFDocuments/v/G/TBTN22/EGY321A1.DOCX")</f>
      </c>
    </row>
    <row r="208">
      <c r="A208" s="6" t="s">
        <v>874</v>
      </c>
      <c r="B208" s="7">
        <v>45811</v>
      </c>
      <c r="C208" s="9">
        <f>HYPERLINK("https://www.epingalert.org/en/Search?viewData= G/TBT/N/MNG/19"," G/TBT/N/MNG/19")</f>
      </c>
      <c r="D208" s="8" t="s">
        <v>875</v>
      </c>
      <c r="E208" s="8" t="s">
        <v>876</v>
      </c>
      <c r="F208" s="8" t="s">
        <v>877</v>
      </c>
      <c r="G208" s="8" t="s">
        <v>21</v>
      </c>
      <c r="H208" s="8" t="s">
        <v>21</v>
      </c>
      <c r="I208" s="8" t="s">
        <v>878</v>
      </c>
      <c r="J208" s="8" t="s">
        <v>21</v>
      </c>
      <c r="K208" s="6"/>
      <c r="L208" s="7">
        <v>45870</v>
      </c>
      <c r="M208" s="6" t="s">
        <v>39</v>
      </c>
      <c r="N208" s="8" t="s">
        <v>879</v>
      </c>
      <c r="O208" s="6">
        <f>HYPERLINK("https://docs.wto.org/imrd/directdoc.asp?DDFDocuments/t/G/TBTN25/MNG19.DOCX", "https://docs.wto.org/imrd/directdoc.asp?DDFDocuments/t/G/TBTN25/MNG19.DOCX")</f>
      </c>
      <c r="P208" s="6">
        <f>HYPERLINK("https://docs.wto.org/imrd/directdoc.asp?DDFDocuments/u/G/TBTN25/MNG19.DOCX", "https://docs.wto.org/imrd/directdoc.asp?DDFDocuments/u/G/TBTN25/MNG19.DOCX")</f>
      </c>
      <c r="Q208" s="6">
        <f>HYPERLINK("https://docs.wto.org/imrd/directdoc.asp?DDFDocuments/v/G/TBTN25/MNG19.DOCX", "https://docs.wto.org/imrd/directdoc.asp?DDFDocuments/v/G/TBTN25/MNG19.DOCX")</f>
      </c>
    </row>
    <row r="209">
      <c r="A209" s="6" t="s">
        <v>880</v>
      </c>
      <c r="B209" s="7">
        <v>45811</v>
      </c>
      <c r="C209" s="9">
        <f>HYPERLINK("https://www.epingalert.org/en/Search?viewData= G/TBT/N/CAN/746"," G/TBT/N/CAN/746")</f>
      </c>
      <c r="D209" s="8" t="s">
        <v>881</v>
      </c>
      <c r="E209" s="8" t="s">
        <v>882</v>
      </c>
      <c r="F209" s="8" t="s">
        <v>883</v>
      </c>
      <c r="G209" s="8" t="s">
        <v>21</v>
      </c>
      <c r="H209" s="8" t="s">
        <v>884</v>
      </c>
      <c r="I209" s="8" t="s">
        <v>46</v>
      </c>
      <c r="J209" s="8" t="s">
        <v>21</v>
      </c>
      <c r="K209" s="6"/>
      <c r="L209" s="7">
        <v>45877</v>
      </c>
      <c r="M209" s="6" t="s">
        <v>39</v>
      </c>
      <c r="N209" s="6"/>
      <c r="O209" s="6">
        <f>HYPERLINK("https://docs.wto.org/imrd/directdoc.asp?DDFDocuments/t/G/TBTN25/CAN746.DOCX", "https://docs.wto.org/imrd/directdoc.asp?DDFDocuments/t/G/TBTN25/CAN746.DOCX")</f>
      </c>
      <c r="P209" s="6">
        <f>HYPERLINK("https://docs.wto.org/imrd/directdoc.asp?DDFDocuments/u/G/TBTN25/CAN746.DOCX", "https://docs.wto.org/imrd/directdoc.asp?DDFDocuments/u/G/TBTN25/CAN746.DOCX")</f>
      </c>
      <c r="Q209" s="6">
        <f>HYPERLINK("https://docs.wto.org/imrd/directdoc.asp?DDFDocuments/v/G/TBTN25/CAN746.DOCX", "https://docs.wto.org/imrd/directdoc.asp?DDFDocuments/v/G/TBTN25/CAN746.DOCX")</f>
      </c>
    </row>
    <row r="210">
      <c r="A210" s="6" t="s">
        <v>885</v>
      </c>
      <c r="B210" s="7">
        <v>45811</v>
      </c>
      <c r="C210" s="9">
        <f>HYPERLINK("https://www.epingalert.org/en/Search?viewData= G/TBT/N/COL/255/Add.2"," G/TBT/N/COL/255/Add.2")</f>
      </c>
      <c r="D210" s="8" t="s">
        <v>886</v>
      </c>
      <c r="E210" s="8" t="s">
        <v>887</v>
      </c>
      <c r="F210" s="8" t="s">
        <v>888</v>
      </c>
      <c r="G210" s="8" t="s">
        <v>21</v>
      </c>
      <c r="H210" s="8" t="s">
        <v>889</v>
      </c>
      <c r="I210" s="8" t="s">
        <v>71</v>
      </c>
      <c r="J210" s="8" t="s">
        <v>890</v>
      </c>
      <c r="K210" s="6"/>
      <c r="L210" s="7">
        <v>45871</v>
      </c>
      <c r="M210" s="6" t="s">
        <v>24</v>
      </c>
      <c r="N210" s="8" t="s">
        <v>891</v>
      </c>
      <c r="O210" s="6">
        <f>HYPERLINK("https://docs.wto.org/imrd/directdoc.asp?DDFDocuments/t/G/TBTN22/COL255A2.DOCX", "https://docs.wto.org/imrd/directdoc.asp?DDFDocuments/t/G/TBTN22/COL255A2.DOCX")</f>
      </c>
      <c r="P210" s="6">
        <f>HYPERLINK("https://docs.wto.org/imrd/directdoc.asp?DDFDocuments/u/G/TBTN22/COL255A2.DOCX", "https://docs.wto.org/imrd/directdoc.asp?DDFDocuments/u/G/TBTN22/COL255A2.DOCX")</f>
      </c>
      <c r="Q210" s="6">
        <f>HYPERLINK("https://docs.wto.org/imrd/directdoc.asp?DDFDocuments/v/G/TBTN22/COL255A2.DOCX", "https://docs.wto.org/imrd/directdoc.asp?DDFDocuments/v/G/TBTN22/COL255A2.DOCX")</f>
      </c>
    </row>
    <row r="211">
      <c r="A211" s="6" t="s">
        <v>41</v>
      </c>
      <c r="B211" s="7">
        <v>45811</v>
      </c>
      <c r="C211" s="9">
        <f>HYPERLINK("https://www.epingalert.org/en/Search?viewData= G/TBT/N/IND/364"," G/TBT/N/IND/364")</f>
      </c>
      <c r="D211" s="8" t="s">
        <v>892</v>
      </c>
      <c r="E211" s="8" t="s">
        <v>893</v>
      </c>
      <c r="F211" s="8" t="s">
        <v>894</v>
      </c>
      <c r="G211" s="8" t="s">
        <v>21</v>
      </c>
      <c r="H211" s="8" t="s">
        <v>895</v>
      </c>
      <c r="I211" s="8" t="s">
        <v>211</v>
      </c>
      <c r="J211" s="8" t="s">
        <v>21</v>
      </c>
      <c r="K211" s="6"/>
      <c r="L211" s="7">
        <v>45871</v>
      </c>
      <c r="M211" s="6" t="s">
        <v>39</v>
      </c>
      <c r="N211" s="8" t="s">
        <v>896</v>
      </c>
      <c r="O211" s="6">
        <f>HYPERLINK("https://docs.wto.org/imrd/directdoc.asp?DDFDocuments/t/G/TBTN25/IND364.DOCX", "https://docs.wto.org/imrd/directdoc.asp?DDFDocuments/t/G/TBTN25/IND364.DOCX")</f>
      </c>
      <c r="P211" s="6">
        <f>HYPERLINK("https://docs.wto.org/imrd/directdoc.asp?DDFDocuments/u/G/TBTN25/IND364.DOCX", "https://docs.wto.org/imrd/directdoc.asp?DDFDocuments/u/G/TBTN25/IND364.DOCX")</f>
      </c>
      <c r="Q211" s="6">
        <f>HYPERLINK("https://docs.wto.org/imrd/directdoc.asp?DDFDocuments/v/G/TBTN25/IND364.DOCX", "https://docs.wto.org/imrd/directdoc.asp?DDFDocuments/v/G/TBTN25/IND364.DOCX")</f>
      </c>
    </row>
    <row r="212">
      <c r="A212" s="6" t="s">
        <v>864</v>
      </c>
      <c r="B212" s="7">
        <v>45811</v>
      </c>
      <c r="C212" s="9">
        <f>HYPERLINK("https://www.epingalert.org/en/Search?viewData= G/TBT/N/SWE/160"," G/TBT/N/SWE/160")</f>
      </c>
      <c r="D212" s="8" t="s">
        <v>897</v>
      </c>
      <c r="E212" s="8" t="s">
        <v>898</v>
      </c>
      <c r="F212" s="8" t="s">
        <v>899</v>
      </c>
      <c r="G212" s="8" t="s">
        <v>21</v>
      </c>
      <c r="H212" s="8" t="s">
        <v>868</v>
      </c>
      <c r="I212" s="8" t="s">
        <v>71</v>
      </c>
      <c r="J212" s="8" t="s">
        <v>21</v>
      </c>
      <c r="K212" s="6"/>
      <c r="L212" s="7">
        <v>45871</v>
      </c>
      <c r="M212" s="6" t="s">
        <v>39</v>
      </c>
      <c r="N212" s="8" t="s">
        <v>900</v>
      </c>
      <c r="O212" s="6">
        <f>HYPERLINK("https://docs.wto.org/imrd/directdoc.asp?DDFDocuments/t/G/TBTN25/SWE160.DOCX", "https://docs.wto.org/imrd/directdoc.asp?DDFDocuments/t/G/TBTN25/SWE160.DOCX")</f>
      </c>
      <c r="P212" s="6">
        <f>HYPERLINK("https://docs.wto.org/imrd/directdoc.asp?DDFDocuments/u/G/TBTN25/SWE160.DOCX", "https://docs.wto.org/imrd/directdoc.asp?DDFDocuments/u/G/TBTN25/SWE160.DOCX")</f>
      </c>
      <c r="Q212" s="6">
        <f>HYPERLINK("https://docs.wto.org/imrd/directdoc.asp?DDFDocuments/v/G/TBTN25/SWE160.DOCX", "https://docs.wto.org/imrd/directdoc.asp?DDFDocuments/v/G/TBTN25/SWE160.DOCX")</f>
      </c>
    </row>
    <row r="213">
      <c r="A213" s="6" t="s">
        <v>153</v>
      </c>
      <c r="B213" s="7">
        <v>45811</v>
      </c>
      <c r="C213" s="9">
        <f>HYPERLINK("https://www.epingalert.org/en/Search?viewData= G/TBT/N/BDI/600, G/TBT/N/KEN/1800, G/TBT/N/RWA/1199, G/TBT/N/TZA/1340, G/TBT/N/UGA/2154"," G/TBT/N/BDI/600, G/TBT/N/KEN/1800, G/TBT/N/RWA/1199, G/TBT/N/TZA/1340, G/TBT/N/UGA/2154")</f>
      </c>
      <c r="D213" s="8" t="s">
        <v>789</v>
      </c>
      <c r="E213" s="8" t="s">
        <v>790</v>
      </c>
      <c r="F213" s="8" t="s">
        <v>791</v>
      </c>
      <c r="G213" s="8" t="s">
        <v>792</v>
      </c>
      <c r="H213" s="8" t="s">
        <v>793</v>
      </c>
      <c r="I213" s="8" t="s">
        <v>794</v>
      </c>
      <c r="J213" s="8" t="s">
        <v>21</v>
      </c>
      <c r="K213" s="6"/>
      <c r="L213" s="7">
        <v>45871</v>
      </c>
      <c r="M213" s="6" t="s">
        <v>39</v>
      </c>
      <c r="N213" s="8" t="s">
        <v>795</v>
      </c>
      <c r="O213" s="6">
        <f>HYPERLINK("https://docs.wto.org/imrd/directdoc.asp?DDFDocuments/t/G/TBTN25/BDI600.DOCX", "https://docs.wto.org/imrd/directdoc.asp?DDFDocuments/t/G/TBTN25/BDI600.DOCX")</f>
      </c>
      <c r="P213" s="6">
        <f>HYPERLINK("https://docs.wto.org/imrd/directdoc.asp?DDFDocuments/u/G/TBTN25/BDI600.DOCX", "https://docs.wto.org/imrd/directdoc.asp?DDFDocuments/u/G/TBTN25/BDI600.DOCX")</f>
      </c>
      <c r="Q213" s="6">
        <f>HYPERLINK("https://docs.wto.org/imrd/directdoc.asp?DDFDocuments/v/G/TBTN25/BDI600.DOCX", "https://docs.wto.org/imrd/directdoc.asp?DDFDocuments/v/G/TBTN25/BDI600.DOCX")</f>
      </c>
    </row>
    <row r="214">
      <c r="A214" s="6" t="s">
        <v>110</v>
      </c>
      <c r="B214" s="7">
        <v>45811</v>
      </c>
      <c r="C214" s="9">
        <f>HYPERLINK("https://www.epingalert.org/en/Search?viewData= G/TBT/N/CHL/518/Add.2"," G/TBT/N/CHL/518/Add.2")</f>
      </c>
      <c r="D214" s="8" t="s">
        <v>901</v>
      </c>
      <c r="E214" s="8" t="s">
        <v>902</v>
      </c>
      <c r="F214" s="8" t="s">
        <v>903</v>
      </c>
      <c r="G214" s="8" t="s">
        <v>904</v>
      </c>
      <c r="H214" s="8" t="s">
        <v>838</v>
      </c>
      <c r="I214" s="8" t="s">
        <v>115</v>
      </c>
      <c r="J214" s="8" t="s">
        <v>21</v>
      </c>
      <c r="K214" s="6"/>
      <c r="L214" s="7" t="s">
        <v>21</v>
      </c>
      <c r="M214" s="6" t="s">
        <v>24</v>
      </c>
      <c r="N214" s="6"/>
      <c r="O214" s="6">
        <f>HYPERLINK("https://docs.wto.org/imrd/directdoc.asp?DDFDocuments/t/G/TBTN20/CHL518A2.DOCX", "https://docs.wto.org/imrd/directdoc.asp?DDFDocuments/t/G/TBTN20/CHL518A2.DOCX")</f>
      </c>
      <c r="P214" s="6">
        <f>HYPERLINK("https://docs.wto.org/imrd/directdoc.asp?DDFDocuments/u/G/TBTN20/CHL518A2.DOCX", "https://docs.wto.org/imrd/directdoc.asp?DDFDocuments/u/G/TBTN20/CHL518A2.DOCX")</f>
      </c>
      <c r="Q214" s="6">
        <f>HYPERLINK("https://docs.wto.org/imrd/directdoc.asp?DDFDocuments/v/G/TBTN20/CHL518A2.DOCX", "https://docs.wto.org/imrd/directdoc.asp?DDFDocuments/v/G/TBTN20/CHL518A2.DOCX")</f>
      </c>
    </row>
    <row r="215">
      <c r="A215" s="6" t="s">
        <v>667</v>
      </c>
      <c r="B215" s="7">
        <v>45811</v>
      </c>
      <c r="C215" s="9">
        <f>HYPERLINK("https://www.epingalert.org/en/Search?viewData= G/TBT/N/DOM/227/Rev.1/Add.1"," G/TBT/N/DOM/227/Rev.1/Add.1")</f>
      </c>
      <c r="D215" s="8" t="s">
        <v>905</v>
      </c>
      <c r="E215" s="8" t="s">
        <v>902</v>
      </c>
      <c r="F215" s="8" t="s">
        <v>906</v>
      </c>
      <c r="G215" s="8" t="s">
        <v>907</v>
      </c>
      <c r="H215" s="8" t="s">
        <v>908</v>
      </c>
      <c r="I215" s="8" t="s">
        <v>909</v>
      </c>
      <c r="J215" s="8" t="s">
        <v>910</v>
      </c>
      <c r="K215" s="6"/>
      <c r="L215" s="7" t="s">
        <v>21</v>
      </c>
      <c r="M215" s="6" t="s">
        <v>24</v>
      </c>
      <c r="N215" s="8" t="s">
        <v>911</v>
      </c>
      <c r="O215" s="6">
        <f>HYPERLINK("https://docs.wto.org/imrd/directdoc.asp?DDFDocuments/t/G/TBTN18/DOM227R1A1.DOCX", "https://docs.wto.org/imrd/directdoc.asp?DDFDocuments/t/G/TBTN18/DOM227R1A1.DOCX")</f>
      </c>
      <c r="P215" s="6">
        <f>HYPERLINK("https://docs.wto.org/imrd/directdoc.asp?DDFDocuments/u/G/TBTN18/DOM227R1A1.DOCX", "https://docs.wto.org/imrd/directdoc.asp?DDFDocuments/u/G/TBTN18/DOM227R1A1.DOCX")</f>
      </c>
      <c r="Q215" s="6">
        <f>HYPERLINK("https://docs.wto.org/imrd/directdoc.asp?DDFDocuments/v/G/TBTN18/DOM227R1A1.DOCX", "https://docs.wto.org/imrd/directdoc.asp?DDFDocuments/v/G/TBTN18/DOM227R1A1.DOCX")</f>
      </c>
    </row>
    <row r="216">
      <c r="A216" s="6" t="s">
        <v>444</v>
      </c>
      <c r="B216" s="7">
        <v>45811</v>
      </c>
      <c r="C216" s="9">
        <f>HYPERLINK("https://www.epingalert.org/en/Search?viewData= G/TBT/N/BDI/600, G/TBT/N/KEN/1800, G/TBT/N/RWA/1199, G/TBT/N/TZA/1340, G/TBT/N/UGA/2154"," G/TBT/N/BDI/600, G/TBT/N/KEN/1800, G/TBT/N/RWA/1199, G/TBT/N/TZA/1340, G/TBT/N/UGA/2154")</f>
      </c>
      <c r="D216" s="8" t="s">
        <v>789</v>
      </c>
      <c r="E216" s="8" t="s">
        <v>790</v>
      </c>
      <c r="F216" s="8" t="s">
        <v>791</v>
      </c>
      <c r="G216" s="8" t="s">
        <v>792</v>
      </c>
      <c r="H216" s="8" t="s">
        <v>793</v>
      </c>
      <c r="I216" s="8" t="s">
        <v>794</v>
      </c>
      <c r="J216" s="8" t="s">
        <v>21</v>
      </c>
      <c r="K216" s="6"/>
      <c r="L216" s="7">
        <v>45871</v>
      </c>
      <c r="M216" s="6" t="s">
        <v>39</v>
      </c>
      <c r="N216" s="8" t="s">
        <v>795</v>
      </c>
      <c r="O216" s="6">
        <f>HYPERLINK("https://docs.wto.org/imrd/directdoc.asp?DDFDocuments/t/G/TBTN25/BDI600.DOCX", "https://docs.wto.org/imrd/directdoc.asp?DDFDocuments/t/G/TBTN25/BDI600.DOCX")</f>
      </c>
      <c r="P216" s="6">
        <f>HYPERLINK("https://docs.wto.org/imrd/directdoc.asp?DDFDocuments/u/G/TBTN25/BDI600.DOCX", "https://docs.wto.org/imrd/directdoc.asp?DDFDocuments/u/G/TBTN25/BDI600.DOCX")</f>
      </c>
      <c r="Q216" s="6">
        <f>HYPERLINK("https://docs.wto.org/imrd/directdoc.asp?DDFDocuments/v/G/TBTN25/BDI600.DOCX", "https://docs.wto.org/imrd/directdoc.asp?DDFDocuments/v/G/TBTN25/BDI600.DOCX")</f>
      </c>
    </row>
    <row r="217">
      <c r="A217" s="6" t="s">
        <v>153</v>
      </c>
      <c r="B217" s="7">
        <v>45811</v>
      </c>
      <c r="C217" s="9">
        <f>HYPERLINK("https://www.epingalert.org/en/Search?viewData= G/TBT/N/BDI/601, G/TBT/N/KEN/1801, G/TBT/N/RWA/1200, G/TBT/N/TZA/1341, G/TBT/N/UGA/2155"," G/TBT/N/BDI/601, G/TBT/N/KEN/1801, G/TBT/N/RWA/1200, G/TBT/N/TZA/1341, G/TBT/N/UGA/2155")</f>
      </c>
      <c r="D217" s="8" t="s">
        <v>796</v>
      </c>
      <c r="E217" s="8" t="s">
        <v>797</v>
      </c>
      <c r="F217" s="8" t="s">
        <v>791</v>
      </c>
      <c r="G217" s="8" t="s">
        <v>792</v>
      </c>
      <c r="H217" s="8" t="s">
        <v>793</v>
      </c>
      <c r="I217" s="8" t="s">
        <v>794</v>
      </c>
      <c r="J217" s="8" t="s">
        <v>21</v>
      </c>
      <c r="K217" s="6"/>
      <c r="L217" s="7">
        <v>45871</v>
      </c>
      <c r="M217" s="6" t="s">
        <v>39</v>
      </c>
      <c r="N217" s="8" t="s">
        <v>798</v>
      </c>
      <c r="O217" s="6">
        <f>HYPERLINK("https://docs.wto.org/imrd/directdoc.asp?DDFDocuments/t/G/TBTN25/BDI601.DOCX", "https://docs.wto.org/imrd/directdoc.asp?DDFDocuments/t/G/TBTN25/BDI601.DOCX")</f>
      </c>
      <c r="P217" s="6">
        <f>HYPERLINK("https://docs.wto.org/imrd/directdoc.asp?DDFDocuments/u/G/TBTN25/BDI601.DOCX", "https://docs.wto.org/imrd/directdoc.asp?DDFDocuments/u/G/TBTN25/BDI601.DOCX")</f>
      </c>
      <c r="Q217" s="6">
        <f>HYPERLINK("https://docs.wto.org/imrd/directdoc.asp?DDFDocuments/v/G/TBTN25/BDI601.DOCX", "https://docs.wto.org/imrd/directdoc.asp?DDFDocuments/v/G/TBTN25/BDI601.DOCX")</f>
      </c>
    </row>
    <row r="218">
      <c r="A218" s="6" t="s">
        <v>885</v>
      </c>
      <c r="B218" s="7">
        <v>45810</v>
      </c>
      <c r="C218" s="9">
        <f>HYPERLINK("https://www.epingalert.org/en/Search?viewData= G/SPS/N/COL/391"," G/SPS/N/COL/391")</f>
      </c>
      <c r="D218" s="8" t="s">
        <v>912</v>
      </c>
      <c r="E218" s="8" t="s">
        <v>913</v>
      </c>
      <c r="F218" s="8" t="s">
        <v>914</v>
      </c>
      <c r="G218" s="8" t="s">
        <v>21</v>
      </c>
      <c r="H218" s="8" t="s">
        <v>21</v>
      </c>
      <c r="I218" s="8" t="s">
        <v>126</v>
      </c>
      <c r="J218" s="8" t="s">
        <v>915</v>
      </c>
      <c r="K218" s="6" t="s">
        <v>916</v>
      </c>
      <c r="L218" s="7">
        <v>45870</v>
      </c>
      <c r="M218" s="6" t="s">
        <v>39</v>
      </c>
      <c r="N218" s="8" t="s">
        <v>917</v>
      </c>
      <c r="O218" s="6">
        <f>HYPERLINK("https://docs.wto.org/imrd/directdoc.asp?DDFDocuments/t/G/SPS/NCOL391.DOCX", "https://docs.wto.org/imrd/directdoc.asp?DDFDocuments/t/G/SPS/NCOL391.DOCX")</f>
      </c>
      <c r="P218" s="6">
        <f>HYPERLINK("https://docs.wto.org/imrd/directdoc.asp?DDFDocuments/u/G/SPS/NCOL391.DOCX", "https://docs.wto.org/imrd/directdoc.asp?DDFDocuments/u/G/SPS/NCOL391.DOCX")</f>
      </c>
      <c r="Q218" s="6">
        <f>HYPERLINK("https://docs.wto.org/imrd/directdoc.asp?DDFDocuments/v/G/SPS/NCOL391.DOCX", "https://docs.wto.org/imrd/directdoc.asp?DDFDocuments/v/G/SPS/NCOL391.DOCX")</f>
      </c>
    </row>
    <row r="219">
      <c r="A219" s="6" t="s">
        <v>684</v>
      </c>
      <c r="B219" s="7">
        <v>45810</v>
      </c>
      <c r="C219" s="9">
        <f>HYPERLINK("https://www.epingalert.org/en/Search?viewData= G/SPS/N/PER/1090"," G/SPS/N/PER/1090")</f>
      </c>
      <c r="D219" s="8" t="s">
        <v>918</v>
      </c>
      <c r="E219" s="8" t="s">
        <v>919</v>
      </c>
      <c r="F219" s="8" t="s">
        <v>920</v>
      </c>
      <c r="G219" s="8" t="s">
        <v>921</v>
      </c>
      <c r="H219" s="8" t="s">
        <v>21</v>
      </c>
      <c r="I219" s="8" t="s">
        <v>88</v>
      </c>
      <c r="J219" s="8" t="s">
        <v>922</v>
      </c>
      <c r="K219" s="6" t="s">
        <v>585</v>
      </c>
      <c r="L219" s="7">
        <v>45894</v>
      </c>
      <c r="M219" s="6" t="s">
        <v>39</v>
      </c>
      <c r="N219" s="8" t="s">
        <v>923</v>
      </c>
      <c r="O219" s="6">
        <f>HYPERLINK("https://docs.wto.org/imrd/directdoc.asp?DDFDocuments/t/G/SPS/NPER1090.DOCX", "https://docs.wto.org/imrd/directdoc.asp?DDFDocuments/t/G/SPS/NPER1090.DOCX")</f>
      </c>
      <c r="P219" s="6">
        <f>HYPERLINK("https://docs.wto.org/imrd/directdoc.asp?DDFDocuments/u/G/SPS/NPER1090.DOCX", "https://docs.wto.org/imrd/directdoc.asp?DDFDocuments/u/G/SPS/NPER1090.DOCX")</f>
      </c>
      <c r="Q219" s="6">
        <f>HYPERLINK("https://docs.wto.org/imrd/directdoc.asp?DDFDocuments/v/G/SPS/NPER1090.DOCX", "https://docs.wto.org/imrd/directdoc.asp?DDFDocuments/v/G/SPS/NPER1090.DOCX")</f>
      </c>
    </row>
    <row r="220">
      <c r="A220" s="6" t="s">
        <v>122</v>
      </c>
      <c r="B220" s="7">
        <v>45810</v>
      </c>
      <c r="C220" s="9">
        <f>HYPERLINK("https://www.epingalert.org/en/Search?viewData= G/TBT/N/THA/743/Add.1"," G/TBT/N/THA/743/Add.1")</f>
      </c>
      <c r="D220" s="8" t="s">
        <v>924</v>
      </c>
      <c r="E220" s="8" t="s">
        <v>925</v>
      </c>
      <c r="F220" s="8" t="s">
        <v>926</v>
      </c>
      <c r="G220" s="8" t="s">
        <v>21</v>
      </c>
      <c r="H220" s="8" t="s">
        <v>21</v>
      </c>
      <c r="I220" s="8" t="s">
        <v>136</v>
      </c>
      <c r="J220" s="8" t="s">
        <v>927</v>
      </c>
      <c r="K220" s="6"/>
      <c r="L220" s="7" t="s">
        <v>21</v>
      </c>
      <c r="M220" s="6" t="s">
        <v>24</v>
      </c>
      <c r="N220" s="8" t="s">
        <v>928</v>
      </c>
      <c r="O220" s="6">
        <f>HYPERLINK("https://docs.wto.org/imrd/directdoc.asp?DDFDocuments/t/G/TBTN24/THA743A1.DOCX", "https://docs.wto.org/imrd/directdoc.asp?DDFDocuments/t/G/TBTN24/THA743A1.DOCX")</f>
      </c>
      <c r="P220" s="6">
        <f>HYPERLINK("https://docs.wto.org/imrd/directdoc.asp?DDFDocuments/u/G/TBTN24/THA743A1.DOCX", "https://docs.wto.org/imrd/directdoc.asp?DDFDocuments/u/G/TBTN24/THA743A1.DOCX")</f>
      </c>
      <c r="Q220" s="6">
        <f>HYPERLINK("https://docs.wto.org/imrd/directdoc.asp?DDFDocuments/v/G/TBTN24/THA743A1.DOCX", "https://docs.wto.org/imrd/directdoc.asp?DDFDocuments/v/G/TBTN24/THA743A1.DOCX")</f>
      </c>
    </row>
    <row r="221">
      <c r="A221" s="6" t="s">
        <v>684</v>
      </c>
      <c r="B221" s="7">
        <v>45810</v>
      </c>
      <c r="C221" s="9">
        <f>HYPERLINK("https://www.epingalert.org/en/Search?viewData= G/SPS/N/PER/1089"," G/SPS/N/PER/1089")</f>
      </c>
      <c r="D221" s="8" t="s">
        <v>929</v>
      </c>
      <c r="E221" s="8" t="s">
        <v>930</v>
      </c>
      <c r="F221" s="8" t="s">
        <v>931</v>
      </c>
      <c r="G221" s="8" t="s">
        <v>921</v>
      </c>
      <c r="H221" s="8" t="s">
        <v>21</v>
      </c>
      <c r="I221" s="8" t="s">
        <v>88</v>
      </c>
      <c r="J221" s="8" t="s">
        <v>689</v>
      </c>
      <c r="K221" s="6" t="s">
        <v>932</v>
      </c>
      <c r="L221" s="7">
        <v>45894</v>
      </c>
      <c r="M221" s="6" t="s">
        <v>39</v>
      </c>
      <c r="N221" s="8" t="s">
        <v>933</v>
      </c>
      <c r="O221" s="6">
        <f>HYPERLINK("https://docs.wto.org/imrd/directdoc.asp?DDFDocuments/t/G/SPS/NPER1089.DOCX", "https://docs.wto.org/imrd/directdoc.asp?DDFDocuments/t/G/SPS/NPER1089.DOCX")</f>
      </c>
      <c r="P221" s="6">
        <f>HYPERLINK("https://docs.wto.org/imrd/directdoc.asp?DDFDocuments/u/G/SPS/NPER1089.DOCX", "https://docs.wto.org/imrd/directdoc.asp?DDFDocuments/u/G/SPS/NPER1089.DOCX")</f>
      </c>
      <c r="Q221" s="6">
        <f>HYPERLINK("https://docs.wto.org/imrd/directdoc.asp?DDFDocuments/v/G/SPS/NPER1089.DOCX", "https://docs.wto.org/imrd/directdoc.asp?DDFDocuments/v/G/SPS/NPER1089.DOCX")</f>
      </c>
    </row>
    <row r="222">
      <c r="A222" s="6" t="s">
        <v>41</v>
      </c>
      <c r="B222" s="7">
        <v>45810</v>
      </c>
      <c r="C222" s="9">
        <f>HYPERLINK("https://www.epingalert.org/en/Search?viewData= G/TBT/N/IND/363"," G/TBT/N/IND/363")</f>
      </c>
      <c r="D222" s="8" t="s">
        <v>934</v>
      </c>
      <c r="E222" s="8" t="s">
        <v>935</v>
      </c>
      <c r="F222" s="8" t="s">
        <v>936</v>
      </c>
      <c r="G222" s="8" t="s">
        <v>21</v>
      </c>
      <c r="H222" s="8" t="s">
        <v>895</v>
      </c>
      <c r="I222" s="8" t="s">
        <v>211</v>
      </c>
      <c r="J222" s="8" t="s">
        <v>21</v>
      </c>
      <c r="K222" s="6"/>
      <c r="L222" s="7">
        <v>45870</v>
      </c>
      <c r="M222" s="6" t="s">
        <v>39</v>
      </c>
      <c r="N222" s="8" t="s">
        <v>937</v>
      </c>
      <c r="O222" s="6">
        <f>HYPERLINK("https://docs.wto.org/imrd/directdoc.asp?DDFDocuments/t/G/TBTN25/IND363.DOCX", "https://docs.wto.org/imrd/directdoc.asp?DDFDocuments/t/G/TBTN25/IND363.DOCX")</f>
      </c>
      <c r="P222" s="6">
        <f>HYPERLINK("https://docs.wto.org/imrd/directdoc.asp?DDFDocuments/u/G/TBTN25/IND363.DOCX", "https://docs.wto.org/imrd/directdoc.asp?DDFDocuments/u/G/TBTN25/IND363.DOCX")</f>
      </c>
      <c r="Q222" s="6">
        <f>HYPERLINK("https://docs.wto.org/imrd/directdoc.asp?DDFDocuments/v/G/TBTN25/IND363.DOCX", "https://docs.wto.org/imrd/directdoc.asp?DDFDocuments/v/G/TBTN25/IND363.DOCX")</f>
      </c>
    </row>
    <row r="223">
      <c r="A223" s="6" t="s">
        <v>585</v>
      </c>
      <c r="B223" s="7">
        <v>45810</v>
      </c>
      <c r="C223" s="9">
        <f>HYPERLINK("https://www.epingalert.org/en/Search?viewData= G/SPS/N/TPKM/641/Add.1"," G/SPS/N/TPKM/641/Add.1")</f>
      </c>
      <c r="D223" s="8" t="s">
        <v>938</v>
      </c>
      <c r="E223" s="8" t="s">
        <v>939</v>
      </c>
      <c r="F223" s="8" t="s">
        <v>940</v>
      </c>
      <c r="G223" s="8" t="s">
        <v>941</v>
      </c>
      <c r="H223" s="8" t="s">
        <v>21</v>
      </c>
      <c r="I223" s="8" t="s">
        <v>664</v>
      </c>
      <c r="J223" s="8" t="s">
        <v>942</v>
      </c>
      <c r="K223" s="6"/>
      <c r="L223" s="7" t="s">
        <v>21</v>
      </c>
      <c r="M223" s="6" t="s">
        <v>24</v>
      </c>
      <c r="N223" s="8" t="s">
        <v>943</v>
      </c>
      <c r="O223" s="6">
        <f>HYPERLINK("https://docs.wto.org/imrd/directdoc.asp?DDFDocuments/t/G/SPS/NTPKM641A1.DOCX", "https://docs.wto.org/imrd/directdoc.asp?DDFDocuments/t/G/SPS/NTPKM641A1.DOCX")</f>
      </c>
      <c r="P223" s="6">
        <f>HYPERLINK("https://docs.wto.org/imrd/directdoc.asp?DDFDocuments/u/G/SPS/NTPKM641A1.DOCX", "https://docs.wto.org/imrd/directdoc.asp?DDFDocuments/u/G/SPS/NTPKM641A1.DOCX")</f>
      </c>
      <c r="Q223" s="6">
        <f>HYPERLINK("https://docs.wto.org/imrd/directdoc.asp?DDFDocuments/v/G/SPS/NTPKM641A1.DOCX", "https://docs.wto.org/imrd/directdoc.asp?DDFDocuments/v/G/SPS/NTPKM641A1.DOCX")</f>
      </c>
    </row>
    <row r="224">
      <c r="A224" s="6" t="s">
        <v>33</v>
      </c>
      <c r="B224" s="7">
        <v>45810</v>
      </c>
      <c r="C224" s="9">
        <f>HYPERLINK("https://www.epingalert.org/en/Search?viewData= G/TBT/N/USA/552/Rev.3/Add.5"," G/TBT/N/USA/552/Rev.3/Add.5")</f>
      </c>
      <c r="D224" s="8" t="s">
        <v>944</v>
      </c>
      <c r="E224" s="8" t="s">
        <v>945</v>
      </c>
      <c r="F224" s="8" t="s">
        <v>946</v>
      </c>
      <c r="G224" s="8" t="s">
        <v>947</v>
      </c>
      <c r="H224" s="8" t="s">
        <v>948</v>
      </c>
      <c r="I224" s="8" t="s">
        <v>949</v>
      </c>
      <c r="J224" s="8" t="s">
        <v>21</v>
      </c>
      <c r="K224" s="6"/>
      <c r="L224" s="7">
        <v>45838</v>
      </c>
      <c r="M224" s="6" t="s">
        <v>24</v>
      </c>
      <c r="N224" s="8" t="s">
        <v>950</v>
      </c>
      <c r="O224" s="6">
        <f>HYPERLINK("https://docs.wto.org/imrd/directdoc.asp?DDFDocuments/t/G/TBTN10/USA552R3A5.DOCX", "https://docs.wto.org/imrd/directdoc.asp?DDFDocuments/t/G/TBTN10/USA552R3A5.DOCX")</f>
      </c>
      <c r="P224" s="6">
        <f>HYPERLINK("https://docs.wto.org/imrd/directdoc.asp?DDFDocuments/u/G/TBTN10/USA552R3A5.DOCX", "https://docs.wto.org/imrd/directdoc.asp?DDFDocuments/u/G/TBTN10/USA552R3A5.DOCX")</f>
      </c>
      <c r="Q224" s="6">
        <f>HYPERLINK("https://docs.wto.org/imrd/directdoc.asp?DDFDocuments/v/G/TBTN10/USA552R3A5.DOCX", "https://docs.wto.org/imrd/directdoc.asp?DDFDocuments/v/G/TBTN10/USA552R3A5.DOCX")</f>
      </c>
    </row>
    <row r="225">
      <c r="A225" s="6" t="s">
        <v>33</v>
      </c>
      <c r="B225" s="7">
        <v>45810</v>
      </c>
      <c r="C225" s="9">
        <f>HYPERLINK("https://www.epingalert.org/en/Search?viewData= G/SPS/N/USA/3310/Add.2"," G/SPS/N/USA/3310/Add.2")</f>
      </c>
      <c r="D225" s="8" t="s">
        <v>951</v>
      </c>
      <c r="E225" s="8" t="s">
        <v>952</v>
      </c>
      <c r="F225" s="8" t="s">
        <v>953</v>
      </c>
      <c r="G225" s="8" t="s">
        <v>954</v>
      </c>
      <c r="H225" s="8" t="s">
        <v>955</v>
      </c>
      <c r="I225" s="8" t="s">
        <v>162</v>
      </c>
      <c r="J225" s="8" t="s">
        <v>956</v>
      </c>
      <c r="K225" s="6"/>
      <c r="L225" s="7" t="s">
        <v>21</v>
      </c>
      <c r="M225" s="6" t="s">
        <v>24</v>
      </c>
      <c r="N225" s="8" t="s">
        <v>957</v>
      </c>
      <c r="O225" s="6">
        <f>HYPERLINK("https://docs.wto.org/imrd/directdoc.asp?DDFDocuments/t/G/SPS/NUSA3310A2.DOCX", "https://docs.wto.org/imrd/directdoc.asp?DDFDocuments/t/G/SPS/NUSA3310A2.DOCX")</f>
      </c>
      <c r="P225" s="6">
        <f>HYPERLINK("https://docs.wto.org/imrd/directdoc.asp?DDFDocuments/u/G/SPS/NUSA3310A2.DOCX", "https://docs.wto.org/imrd/directdoc.asp?DDFDocuments/u/G/SPS/NUSA3310A2.DOCX")</f>
      </c>
      <c r="Q225" s="6">
        <f>HYPERLINK("https://docs.wto.org/imrd/directdoc.asp?DDFDocuments/v/G/SPS/NUSA3310A2.DOCX", "https://docs.wto.org/imrd/directdoc.asp?DDFDocuments/v/G/SPS/NUSA3310A2.DOCX")</f>
      </c>
    </row>
    <row r="226">
      <c r="A226" s="6" t="s">
        <v>56</v>
      </c>
      <c r="B226" s="7">
        <v>45810</v>
      </c>
      <c r="C226" s="9">
        <f>HYPERLINK("https://www.epingalert.org/en/Search?viewData= G/TBT/N/CRI/118/Add.3"," G/TBT/N/CRI/118/Add.3")</f>
      </c>
      <c r="D226" s="8" t="s">
        <v>958</v>
      </c>
      <c r="E226" s="8" t="s">
        <v>959</v>
      </c>
      <c r="F226" s="8" t="s">
        <v>960</v>
      </c>
      <c r="G226" s="8" t="s">
        <v>21</v>
      </c>
      <c r="H226" s="8" t="s">
        <v>961</v>
      </c>
      <c r="I226" s="8" t="s">
        <v>71</v>
      </c>
      <c r="J226" s="8" t="s">
        <v>927</v>
      </c>
      <c r="K226" s="6"/>
      <c r="L226" s="7" t="s">
        <v>21</v>
      </c>
      <c r="M226" s="6" t="s">
        <v>24</v>
      </c>
      <c r="N226" s="8" t="s">
        <v>962</v>
      </c>
      <c r="O226" s="6">
        <f>HYPERLINK("https://docs.wto.org/imrd/directdoc.asp?DDFDocuments/t/G/TBTN11/CRI118A3.DOCX", "https://docs.wto.org/imrd/directdoc.asp?DDFDocuments/t/G/TBTN11/CRI118A3.DOCX")</f>
      </c>
      <c r="P226" s="6">
        <f>HYPERLINK("https://docs.wto.org/imrd/directdoc.asp?DDFDocuments/u/G/TBTN11/CRI118A3.DOCX", "https://docs.wto.org/imrd/directdoc.asp?DDFDocuments/u/G/TBTN11/CRI118A3.DOCX")</f>
      </c>
      <c r="Q226" s="6">
        <f>HYPERLINK("https://docs.wto.org/imrd/directdoc.asp?DDFDocuments/v/G/TBTN11/CRI118A3.DOCX", "https://docs.wto.org/imrd/directdoc.asp?DDFDocuments/v/G/TBTN11/CRI118A3.DOCX")</f>
      </c>
    </row>
    <row r="227">
      <c r="A227" s="6" t="s">
        <v>395</v>
      </c>
      <c r="B227" s="7">
        <v>45810</v>
      </c>
      <c r="C227" s="9">
        <f>HYPERLINK("https://www.epingalert.org/en/Search?viewData= G/SPS/N/UKR/243"," G/SPS/N/UKR/243")</f>
      </c>
      <c r="D227" s="8" t="s">
        <v>963</v>
      </c>
      <c r="E227" s="8" t="s">
        <v>964</v>
      </c>
      <c r="F227" s="8" t="s">
        <v>965</v>
      </c>
      <c r="G227" s="8" t="s">
        <v>21</v>
      </c>
      <c r="H227" s="8" t="s">
        <v>21</v>
      </c>
      <c r="I227" s="8" t="s">
        <v>966</v>
      </c>
      <c r="J227" s="8" t="s">
        <v>540</v>
      </c>
      <c r="K227" s="6" t="s">
        <v>21</v>
      </c>
      <c r="L227" s="7">
        <v>45870</v>
      </c>
      <c r="M227" s="6" t="s">
        <v>39</v>
      </c>
      <c r="N227" s="8" t="s">
        <v>967</v>
      </c>
      <c r="O227" s="6">
        <f>HYPERLINK("https://docs.wto.org/imrd/directdoc.asp?DDFDocuments/t/G/SPS/NUKR243.DOCX", "https://docs.wto.org/imrd/directdoc.asp?DDFDocuments/t/G/SPS/NUKR243.DOCX")</f>
      </c>
      <c r="P227" s="6">
        <f>HYPERLINK("https://docs.wto.org/imrd/directdoc.asp?DDFDocuments/u/G/SPS/NUKR243.DOCX", "https://docs.wto.org/imrd/directdoc.asp?DDFDocuments/u/G/SPS/NUKR243.DOCX")</f>
      </c>
      <c r="Q227" s="6">
        <f>HYPERLINK("https://docs.wto.org/imrd/directdoc.asp?DDFDocuments/v/G/SPS/NUKR243.DOCX", "https://docs.wto.org/imrd/directdoc.asp?DDFDocuments/v/G/SPS/NUKR243.DOCX")</f>
      </c>
    </row>
    <row r="228">
      <c r="A228" s="6" t="s">
        <v>122</v>
      </c>
      <c r="B228" s="7">
        <v>45810</v>
      </c>
      <c r="C228" s="9">
        <f>HYPERLINK("https://www.epingalert.org/en/Search?viewData= G/TBT/N/THA/781"," G/TBT/N/THA/781")</f>
      </c>
      <c r="D228" s="8" t="s">
        <v>968</v>
      </c>
      <c r="E228" s="8" t="s">
        <v>969</v>
      </c>
      <c r="F228" s="8" t="s">
        <v>970</v>
      </c>
      <c r="G228" s="8" t="s">
        <v>21</v>
      </c>
      <c r="H228" s="8" t="s">
        <v>83</v>
      </c>
      <c r="I228" s="8" t="s">
        <v>46</v>
      </c>
      <c r="J228" s="8" t="s">
        <v>31</v>
      </c>
      <c r="K228" s="6"/>
      <c r="L228" s="7" t="s">
        <v>21</v>
      </c>
      <c r="M228" s="6" t="s">
        <v>39</v>
      </c>
      <c r="N228" s="8" t="s">
        <v>971</v>
      </c>
      <c r="O228" s="6">
        <f>HYPERLINK("https://docs.wto.org/imrd/directdoc.asp?DDFDocuments/t/G/TBTN25/THA781.DOCX", "https://docs.wto.org/imrd/directdoc.asp?DDFDocuments/t/G/TBTN25/THA781.DOCX")</f>
      </c>
      <c r="P228" s="6"/>
      <c r="Q228" s="6">
        <f>HYPERLINK("https://docs.wto.org/imrd/directdoc.asp?DDFDocuments/v/G/TBTN25/THA781.DOCX", "https://docs.wto.org/imrd/directdoc.asp?DDFDocuments/v/G/TBTN25/THA781.DOCX")</f>
      </c>
    </row>
    <row r="229">
      <c r="A229" s="6" t="s">
        <v>885</v>
      </c>
      <c r="B229" s="7">
        <v>45810</v>
      </c>
      <c r="C229" s="9">
        <f>HYPERLINK("https://www.epingalert.org/en/Search?viewData= G/SPS/N/COL/378/Add.1"," G/SPS/N/COL/378/Add.1")</f>
      </c>
      <c r="D229" s="8" t="s">
        <v>972</v>
      </c>
      <c r="E229" s="8" t="s">
        <v>972</v>
      </c>
      <c r="F229" s="8" t="s">
        <v>973</v>
      </c>
      <c r="G229" s="8" t="s">
        <v>974</v>
      </c>
      <c r="H229" s="8" t="s">
        <v>21</v>
      </c>
      <c r="I229" s="8" t="s">
        <v>975</v>
      </c>
      <c r="J229" s="8" t="s">
        <v>976</v>
      </c>
      <c r="K229" s="6"/>
      <c r="L229" s="7" t="s">
        <v>21</v>
      </c>
      <c r="M229" s="6" t="s">
        <v>498</v>
      </c>
      <c r="N229" s="8" t="s">
        <v>977</v>
      </c>
      <c r="O229" s="6">
        <f>HYPERLINK("https://docs.wto.org/imrd/directdoc.asp?DDFDocuments/t/G/SPS/NCOL378A1.DOCX", "https://docs.wto.org/imrd/directdoc.asp?DDFDocuments/t/G/SPS/NCOL378A1.DOCX")</f>
      </c>
      <c r="P229" s="6">
        <f>HYPERLINK("https://docs.wto.org/imrd/directdoc.asp?DDFDocuments/u/G/SPS/NCOL378A1.DOCX", "https://docs.wto.org/imrd/directdoc.asp?DDFDocuments/u/G/SPS/NCOL378A1.DOCX")</f>
      </c>
      <c r="Q229" s="6">
        <f>HYPERLINK("https://docs.wto.org/imrd/directdoc.asp?DDFDocuments/v/G/SPS/NCOL378A1.DOCX", "https://docs.wto.org/imrd/directdoc.asp?DDFDocuments/v/G/SPS/NCOL378A1.DOCX")</f>
      </c>
    </row>
    <row r="230">
      <c r="A230" s="6" t="s">
        <v>56</v>
      </c>
      <c r="B230" s="7">
        <v>45810</v>
      </c>
      <c r="C230" s="9">
        <f>HYPERLINK("https://www.epingalert.org/en/Search?viewData= G/TBT/N/CRI/205"," G/TBT/N/CRI/205")</f>
      </c>
      <c r="D230" s="8" t="s">
        <v>978</v>
      </c>
      <c r="E230" s="8" t="s">
        <v>979</v>
      </c>
      <c r="F230" s="8" t="s">
        <v>980</v>
      </c>
      <c r="G230" s="8" t="s">
        <v>981</v>
      </c>
      <c r="H230" s="8" t="s">
        <v>982</v>
      </c>
      <c r="I230" s="8" t="s">
        <v>71</v>
      </c>
      <c r="J230" s="8" t="s">
        <v>31</v>
      </c>
      <c r="K230" s="6"/>
      <c r="L230" s="7">
        <v>45870</v>
      </c>
      <c r="M230" s="6" t="s">
        <v>39</v>
      </c>
      <c r="N230" s="8" t="s">
        <v>983</v>
      </c>
      <c r="O230" s="6">
        <f>HYPERLINK("https://docs.wto.org/imrd/directdoc.asp?DDFDocuments/t/G/TBTN25/CRI205.DOCX", "https://docs.wto.org/imrd/directdoc.asp?DDFDocuments/t/G/TBTN25/CRI205.DOCX")</f>
      </c>
      <c r="P230" s="6">
        <f>HYPERLINK("https://docs.wto.org/imrd/directdoc.asp?DDFDocuments/u/G/TBTN25/CRI205.DOCX", "https://docs.wto.org/imrd/directdoc.asp?DDFDocuments/u/G/TBTN25/CRI205.DOCX")</f>
      </c>
      <c r="Q230" s="6">
        <f>HYPERLINK("https://docs.wto.org/imrd/directdoc.asp?DDFDocuments/v/G/TBTN25/CRI205.DOCX", "https://docs.wto.org/imrd/directdoc.asp?DDFDocuments/v/G/TBTN25/CRI205.DOCX")</f>
      </c>
    </row>
  </sheetData>
  <headerFooter/>
</worksheet>
</file>