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golfur\Documents\GitHub\engx-project-group20\skjölin frá Birgi\Files\"/>
    </mc:Choice>
  </mc:AlternateContent>
  <xr:revisionPtr revIDLastSave="0" documentId="13_ncr:1_{C3EBB1D3-DAD7-47BE-BC0D-4F91BCA5D9E8}" xr6:coauthVersionLast="47" xr6:coauthVersionMax="47" xr10:uidLastSave="{00000000-0000-0000-0000-000000000000}"/>
  <bookViews>
    <workbookView xWindow="-120" yWindow="-120" windowWidth="29040" windowHeight="15840" tabRatio="803" firstSheet="6" activeTab="7" xr2:uid="{00000000-000D-0000-FFFF-FFFF00000000}"/>
  </bookViews>
  <sheets>
    <sheet name="2.1 Stafróf" sheetId="2" r:id="rId1"/>
    <sheet name="2.2 Listi" sheetId="3" r:id="rId2"/>
    <sheet name="2.3 Kerfi" sheetId="4" r:id="rId3"/>
    <sheet name="Kafli3.1 Yfirlit" sheetId="7" r:id="rId4"/>
    <sheet name="Kafli3.2 Efnahagur" sheetId="5" r:id="rId5"/>
    <sheet name="kafli 3.3 sjóðstr." sheetId="8" r:id="rId6"/>
    <sheet name="4.1 Samtyggingad." sheetId="16" r:id="rId7"/>
    <sheet name="funddata sam" sheetId="20" r:id="rId8"/>
    <sheet name="Kafli 4.2 Kennitölur (samtr)" sheetId="9" r:id="rId9"/>
    <sheet name="kafli 5.1 Séreignad." sheetId="12" r:id="rId10"/>
    <sheet name="funddata ser" sheetId="19" r:id="rId11"/>
    <sheet name="SF" sheetId="18" r:id="rId12"/>
    <sheet name="Kafli 5.2 kenntölur" sheetId="13" r:id="rId13"/>
    <sheet name="6.1 Sundurliðun" sheetId="15" r:id="rId14"/>
    <sheet name="7.1 Séreign" sheetId="17" r:id="rId15"/>
    <sheet name="funddata hluti 3" sheetId="21" r:id="rId16"/>
  </sheets>
  <definedNames>
    <definedName name="_xlnm.Print_Area" localSheetId="0">'2.1 Stafróf'!$A$1:$D$44</definedName>
    <definedName name="_xlnm.Print_Area" localSheetId="1">'2.2 Listi'!$A$1:$I$52</definedName>
    <definedName name="_xlnm.Print_Area" localSheetId="2">'2.3 Kerfi'!$A$1:$J$54</definedName>
    <definedName name="_xlnm.Print_Area" localSheetId="6">'4.1 Samtyggingad.'!$A$1:$AW$160</definedName>
    <definedName name="_xlnm.Print_Area" localSheetId="13">'6.1 Sundurliðun'!$A$1:$CJ$38</definedName>
    <definedName name="_xlnm.Print_Area" localSheetId="5">'kafli 3.3 sjóðstr.'!$A$1:$AO$42</definedName>
    <definedName name="_xlnm.Print_Area" localSheetId="8">'Kafli 4.2 Kennitölur (samtr)'!$A$1:$AW$59</definedName>
    <definedName name="_xlnm.Print_Area" localSheetId="9">'kafli 5.1 Séreignad.'!$A$1:$AX$162</definedName>
    <definedName name="_xlnm.Print_Area" localSheetId="12">'Kafli 5.2 kenntölur'!$A$1:$AX$57</definedName>
    <definedName name="_xlnm.Print_Area" localSheetId="3">'Kafli3.1 Yfirlit'!$A$1:$AO$62</definedName>
    <definedName name="_xlnm.Print_Area" localSheetId="4">'Kafli3.2 Efnahagur'!$A$1:$AO$58</definedName>
    <definedName name="_xlnm.Print_Titles" localSheetId="6">'4.1 Samtyggingad.'!$A:$A</definedName>
    <definedName name="_xlnm.Print_Titles" localSheetId="13">'6.1 Sundurliðun'!$A:$B</definedName>
    <definedName name="_xlnm.Print_Titles" localSheetId="5">'kafli 3.3 sjóðstr.'!$A:$A</definedName>
    <definedName name="_xlnm.Print_Titles" localSheetId="8">'Kafli 4.2 Kennitölur (samtr)'!$A:$B</definedName>
    <definedName name="_xlnm.Print_Titles" localSheetId="9">'kafli 5.1 Séreignad.'!$A:$B</definedName>
    <definedName name="_xlnm.Print_Titles" localSheetId="12">'Kafli 5.2 kenntölur'!$A:$B</definedName>
    <definedName name="_xlnm.Print_Titles" localSheetId="3">'Kafli3.1 Yfirlit'!$A:$A</definedName>
    <definedName name="_xlnm.Print_Titles" localSheetId="4">'Kafli3.2 Efnahagur'!$A:$A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105" i="19" l="1"/>
  <c r="AX105" i="19"/>
  <c r="AW105" i="19"/>
  <c r="AV105" i="19"/>
  <c r="AQ105" i="19"/>
  <c r="AP105" i="19"/>
  <c r="AO105" i="19"/>
  <c r="AN105" i="19"/>
  <c r="AM105" i="19"/>
  <c r="AK105" i="19"/>
  <c r="O105" i="19"/>
  <c r="N105" i="19"/>
  <c r="M105" i="19"/>
  <c r="L105" i="19"/>
  <c r="K105" i="19"/>
  <c r="J105" i="19"/>
  <c r="I105" i="19"/>
  <c r="F32" i="5" l="1"/>
  <c r="F38" i="5"/>
  <c r="AA9" i="5"/>
  <c r="AS16" i="13"/>
  <c r="AT16" i="13"/>
  <c r="AU16" i="13"/>
  <c r="AS29" i="13"/>
  <c r="AT29" i="13"/>
  <c r="AU29" i="13"/>
  <c r="AS64" i="13"/>
  <c r="AT64" i="13"/>
  <c r="AU64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I73" i="13"/>
  <c r="AO73" i="13"/>
  <c r="AP73" i="13"/>
  <c r="AQ73" i="13"/>
  <c r="AR73" i="13"/>
  <c r="N73" i="13"/>
  <c r="M73" i="13"/>
  <c r="AO6" i="8"/>
  <c r="AO7" i="8"/>
  <c r="AO8" i="8"/>
  <c r="AO9" i="8"/>
  <c r="AO10" i="8"/>
  <c r="AO11" i="8"/>
  <c r="AO12" i="8"/>
  <c r="AO13" i="8"/>
  <c r="AO14" i="8"/>
  <c r="AO18" i="8"/>
  <c r="AO19" i="8"/>
  <c r="AO20" i="8"/>
  <c r="AO21" i="8"/>
  <c r="AO22" i="8"/>
  <c r="AO30" i="8"/>
  <c r="AO31" i="8"/>
  <c r="AO32" i="8"/>
  <c r="AO33" i="8"/>
  <c r="AO34" i="8"/>
  <c r="AO35" i="8"/>
  <c r="AO36" i="8"/>
  <c r="AO37" i="8"/>
  <c r="AO40" i="8"/>
  <c r="AO42" i="8"/>
  <c r="E43" i="8"/>
  <c r="G42" i="3"/>
  <c r="E42" i="3"/>
  <c r="D5" i="17"/>
  <c r="C30" i="17"/>
  <c r="D30" i="17"/>
  <c r="E30" i="17"/>
  <c r="F30" i="17"/>
  <c r="G30" i="17"/>
  <c r="B30" i="17"/>
  <c r="G19" i="17"/>
  <c r="F19" i="17"/>
  <c r="F4" i="17" s="1"/>
  <c r="F5" i="17" s="1"/>
  <c r="E19" i="17"/>
  <c r="D19" i="17"/>
  <c r="C19" i="17"/>
  <c r="B19" i="17"/>
  <c r="B4" i="17" s="1"/>
  <c r="B5" i="17" s="1"/>
  <c r="C7" i="17"/>
  <c r="G7" i="17"/>
  <c r="E7" i="17"/>
  <c r="B7" i="17" l="1"/>
  <c r="D7" i="17"/>
  <c r="F7" i="17"/>
  <c r="AT60" i="9"/>
  <c r="AW60" i="9"/>
  <c r="AW5" i="9" s="1"/>
  <c r="AV60" i="9"/>
  <c r="AV5" i="9" s="1"/>
  <c r="BS21" i="15"/>
  <c r="AO37" i="15"/>
  <c r="AT13" i="16"/>
  <c r="AV13" i="16"/>
  <c r="AW13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V144" i="16"/>
  <c r="AW144" i="16"/>
  <c r="AV64" i="13"/>
  <c r="AR64" i="13"/>
  <c r="AQ64" i="13"/>
  <c r="AP64" i="13"/>
  <c r="AO64" i="13"/>
  <c r="AN64" i="13"/>
  <c r="AM64" i="13"/>
  <c r="AL64" i="13"/>
  <c r="AK64" i="13"/>
  <c r="AJ64" i="13"/>
  <c r="AI64" i="13"/>
  <c r="AH64" i="13"/>
  <c r="AG64" i="13"/>
  <c r="AF64" i="13"/>
  <c r="AE64" i="13"/>
  <c r="AD64" i="13"/>
  <c r="AC64" i="13"/>
  <c r="AB64" i="13"/>
  <c r="AA64" i="13"/>
  <c r="Z64" i="13"/>
  <c r="Y64" i="13"/>
  <c r="X64" i="13"/>
  <c r="W64" i="13"/>
  <c r="V64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AT5" i="9" l="1"/>
  <c r="AO12" i="15"/>
  <c r="AO21" i="15"/>
  <c r="AO26" i="15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D43" i="8"/>
  <c r="C43" i="8"/>
  <c r="Y60" i="5"/>
  <c r="S60" i="5"/>
  <c r="K60" i="5"/>
  <c r="AO59" i="7"/>
  <c r="AN62" i="7"/>
  <c r="AN60" i="5" s="1"/>
  <c r="AM62" i="7"/>
  <c r="AM60" i="5" s="1"/>
  <c r="AL62" i="7"/>
  <c r="AL60" i="5" s="1"/>
  <c r="AK62" i="7"/>
  <c r="AK60" i="5" s="1"/>
  <c r="AJ62" i="7"/>
  <c r="AJ60" i="5" s="1"/>
  <c r="AI62" i="7"/>
  <c r="AI60" i="5" s="1"/>
  <c r="AH62" i="7"/>
  <c r="AH60" i="5" s="1"/>
  <c r="AG62" i="7"/>
  <c r="AG60" i="5" s="1"/>
  <c r="AF62" i="7"/>
  <c r="AF60" i="5" s="1"/>
  <c r="AE62" i="7"/>
  <c r="AE60" i="5" s="1"/>
  <c r="AD62" i="7"/>
  <c r="AD60" i="5" s="1"/>
  <c r="AC62" i="7"/>
  <c r="AC60" i="5" s="1"/>
  <c r="AB62" i="7"/>
  <c r="AB60" i="5" s="1"/>
  <c r="AA62" i="7"/>
  <c r="AA60" i="5" s="1"/>
  <c r="Z62" i="7"/>
  <c r="Z60" i="5" s="1"/>
  <c r="Y62" i="7"/>
  <c r="X62" i="7"/>
  <c r="X60" i="5" s="1"/>
  <c r="W62" i="7"/>
  <c r="W60" i="5" s="1"/>
  <c r="V62" i="7"/>
  <c r="V60" i="5" s="1"/>
  <c r="U62" i="7"/>
  <c r="U60" i="5" s="1"/>
  <c r="T62" i="7"/>
  <c r="T60" i="5" s="1"/>
  <c r="S62" i="7"/>
  <c r="R62" i="7"/>
  <c r="R60" i="5" s="1"/>
  <c r="Q62" i="7"/>
  <c r="Q60" i="5" s="1"/>
  <c r="P62" i="7"/>
  <c r="P60" i="5" s="1"/>
  <c r="O62" i="7"/>
  <c r="O60" i="5" s="1"/>
  <c r="N62" i="7"/>
  <c r="N60" i="5" s="1"/>
  <c r="M62" i="7"/>
  <c r="M60" i="5" s="1"/>
  <c r="L62" i="7"/>
  <c r="L60" i="5" s="1"/>
  <c r="K62" i="7"/>
  <c r="J62" i="7"/>
  <c r="J60" i="5" s="1"/>
  <c r="I62" i="7"/>
  <c r="I60" i="5" s="1"/>
  <c r="H62" i="7"/>
  <c r="H60" i="5" s="1"/>
  <c r="G62" i="7"/>
  <c r="G60" i="5" s="1"/>
  <c r="F62" i="7"/>
  <c r="F60" i="5" s="1"/>
  <c r="E62" i="7"/>
  <c r="E60" i="5" s="1"/>
  <c r="D62" i="7"/>
  <c r="D60" i="5" s="1"/>
  <c r="C62" i="7"/>
  <c r="C60" i="5" s="1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AW164" i="16"/>
  <c r="AV164" i="16"/>
  <c r="AW162" i="16"/>
  <c r="AT161" i="16"/>
  <c r="AW158" i="16"/>
  <c r="AV158" i="16"/>
  <c r="AT158" i="16"/>
  <c r="AR154" i="16"/>
  <c r="AR156" i="16" s="1"/>
  <c r="AR160" i="16" s="1"/>
  <c r="AR163" i="16" s="1"/>
  <c r="AQ154" i="16"/>
  <c r="AQ156" i="16" s="1"/>
  <c r="AQ160" i="16" s="1"/>
  <c r="AQ163" i="16" s="1"/>
  <c r="AP154" i="16"/>
  <c r="AP156" i="16" s="1"/>
  <c r="AP160" i="16" s="1"/>
  <c r="AP163" i="16" s="1"/>
  <c r="AO154" i="16"/>
  <c r="AO156" i="16" s="1"/>
  <c r="AO160" i="16" s="1"/>
  <c r="AO163" i="16" s="1"/>
  <c r="AN154" i="16"/>
  <c r="AN156" i="16" s="1"/>
  <c r="AN160" i="16" s="1"/>
  <c r="AN163" i="16" s="1"/>
  <c r="AM154" i="16"/>
  <c r="AM156" i="16" s="1"/>
  <c r="AM160" i="16" s="1"/>
  <c r="AM163" i="16" s="1"/>
  <c r="AL154" i="16"/>
  <c r="AL156" i="16" s="1"/>
  <c r="AL160" i="16" s="1"/>
  <c r="AL163" i="16" s="1"/>
  <c r="AK154" i="16"/>
  <c r="AK156" i="16" s="1"/>
  <c r="AK160" i="16" s="1"/>
  <c r="AK163" i="16" s="1"/>
  <c r="AJ154" i="16"/>
  <c r="AJ156" i="16" s="1"/>
  <c r="AJ160" i="16" s="1"/>
  <c r="AJ163" i="16" s="1"/>
  <c r="AI154" i="16"/>
  <c r="AI156" i="16" s="1"/>
  <c r="AI160" i="16" s="1"/>
  <c r="AI163" i="16" s="1"/>
  <c r="AH154" i="16"/>
  <c r="AH156" i="16" s="1"/>
  <c r="AH160" i="16" s="1"/>
  <c r="AH163" i="16" s="1"/>
  <c r="AG154" i="16"/>
  <c r="AG156" i="16" s="1"/>
  <c r="AG160" i="16" s="1"/>
  <c r="AG163" i="16" s="1"/>
  <c r="AF154" i="16"/>
  <c r="AF156" i="16" s="1"/>
  <c r="AF160" i="16" s="1"/>
  <c r="AF163" i="16" s="1"/>
  <c r="AE154" i="16"/>
  <c r="AE156" i="16" s="1"/>
  <c r="AE160" i="16" s="1"/>
  <c r="AE163" i="16" s="1"/>
  <c r="AD154" i="16"/>
  <c r="AD156" i="16" s="1"/>
  <c r="AD160" i="16" s="1"/>
  <c r="AD163" i="16" s="1"/>
  <c r="AC154" i="16"/>
  <c r="AC156" i="16" s="1"/>
  <c r="AC160" i="16" s="1"/>
  <c r="AC163" i="16" s="1"/>
  <c r="AB154" i="16"/>
  <c r="AB156" i="16" s="1"/>
  <c r="AB160" i="16" s="1"/>
  <c r="AB163" i="16" s="1"/>
  <c r="AA154" i="16"/>
  <c r="AA156" i="16" s="1"/>
  <c r="AA160" i="16" s="1"/>
  <c r="AA163" i="16" s="1"/>
  <c r="Z154" i="16"/>
  <c r="Z156" i="16" s="1"/>
  <c r="Z160" i="16" s="1"/>
  <c r="Z163" i="16" s="1"/>
  <c r="Y154" i="16"/>
  <c r="Y156" i="16" s="1"/>
  <c r="Y160" i="16" s="1"/>
  <c r="Y163" i="16" s="1"/>
  <c r="X154" i="16"/>
  <c r="X156" i="16" s="1"/>
  <c r="X160" i="16" s="1"/>
  <c r="X163" i="16" s="1"/>
  <c r="W154" i="16"/>
  <c r="W156" i="16" s="1"/>
  <c r="W160" i="16" s="1"/>
  <c r="W163" i="16" s="1"/>
  <c r="V154" i="16"/>
  <c r="V156" i="16" s="1"/>
  <c r="V160" i="16" s="1"/>
  <c r="V163" i="16" s="1"/>
  <c r="U154" i="16"/>
  <c r="U156" i="16" s="1"/>
  <c r="U160" i="16" s="1"/>
  <c r="U163" i="16" s="1"/>
  <c r="T154" i="16"/>
  <c r="T156" i="16" s="1"/>
  <c r="T160" i="16" s="1"/>
  <c r="T163" i="16" s="1"/>
  <c r="S154" i="16"/>
  <c r="S156" i="16" s="1"/>
  <c r="S160" i="16" s="1"/>
  <c r="S163" i="16" s="1"/>
  <c r="R154" i="16"/>
  <c r="R156" i="16" s="1"/>
  <c r="R160" i="16" s="1"/>
  <c r="R163" i="16" s="1"/>
  <c r="Q154" i="16"/>
  <c r="Q156" i="16" s="1"/>
  <c r="Q160" i="16" s="1"/>
  <c r="Q163" i="16" s="1"/>
  <c r="P154" i="16"/>
  <c r="P156" i="16" s="1"/>
  <c r="P160" i="16" s="1"/>
  <c r="P163" i="16" s="1"/>
  <c r="O154" i="16"/>
  <c r="O156" i="16" s="1"/>
  <c r="O160" i="16" s="1"/>
  <c r="O163" i="16" s="1"/>
  <c r="N154" i="16"/>
  <c r="N156" i="16" s="1"/>
  <c r="N160" i="16" s="1"/>
  <c r="N163" i="16" s="1"/>
  <c r="M154" i="16"/>
  <c r="M156" i="16" s="1"/>
  <c r="M160" i="16" s="1"/>
  <c r="M163" i="16" s="1"/>
  <c r="L154" i="16"/>
  <c r="L156" i="16" s="1"/>
  <c r="L160" i="16" s="1"/>
  <c r="L163" i="16" s="1"/>
  <c r="K154" i="16"/>
  <c r="K156" i="16" s="1"/>
  <c r="K160" i="16" s="1"/>
  <c r="K163" i="16" s="1"/>
  <c r="J154" i="16"/>
  <c r="J156" i="16" s="1"/>
  <c r="J160" i="16" s="1"/>
  <c r="J163" i="16" s="1"/>
  <c r="I154" i="16"/>
  <c r="I156" i="16" s="1"/>
  <c r="I160" i="16" s="1"/>
  <c r="I163" i="16" s="1"/>
  <c r="H154" i="16"/>
  <c r="H156" i="16" s="1"/>
  <c r="H160" i="16" s="1"/>
  <c r="H163" i="16" s="1"/>
  <c r="G154" i="16"/>
  <c r="G156" i="16" s="1"/>
  <c r="G160" i="16" s="1"/>
  <c r="G163" i="16" s="1"/>
  <c r="F154" i="16"/>
  <c r="F156" i="16" s="1"/>
  <c r="F160" i="16" s="1"/>
  <c r="F163" i="16" s="1"/>
  <c r="E154" i="16"/>
  <c r="E156" i="16" s="1"/>
  <c r="E160" i="16" s="1"/>
  <c r="E163" i="16" s="1"/>
  <c r="D154" i="16"/>
  <c r="D156" i="16" s="1"/>
  <c r="D160" i="16" s="1"/>
  <c r="D163" i="16" s="1"/>
  <c r="C154" i="16"/>
  <c r="C156" i="16" s="1"/>
  <c r="C160" i="16" s="1"/>
  <c r="C163" i="16" s="1"/>
  <c r="AW153" i="16"/>
  <c r="AV153" i="16"/>
  <c r="AT153" i="16"/>
  <c r="AW152" i="16"/>
  <c r="AV152" i="16"/>
  <c r="AT152" i="16"/>
  <c r="AW151" i="16"/>
  <c r="AV151" i="16"/>
  <c r="AT151" i="16"/>
  <c r="AW150" i="16"/>
  <c r="AV150" i="16"/>
  <c r="AT150" i="16"/>
  <c r="AW149" i="16"/>
  <c r="AV149" i="16"/>
  <c r="AT149" i="16"/>
  <c r="AW148" i="16"/>
  <c r="AV148" i="16"/>
  <c r="AT148" i="16"/>
  <c r="AW147" i="16"/>
  <c r="AV147" i="16"/>
  <c r="AT147" i="16"/>
  <c r="AT144" i="16"/>
  <c r="AR141" i="16"/>
  <c r="AQ141" i="16"/>
  <c r="AP141" i="16"/>
  <c r="AO141" i="16"/>
  <c r="AN141" i="16"/>
  <c r="AM141" i="16"/>
  <c r="AL141" i="16"/>
  <c r="AK141" i="16"/>
  <c r="AJ141" i="16"/>
  <c r="AI141" i="16"/>
  <c r="AH141" i="16"/>
  <c r="AG141" i="16"/>
  <c r="AF141" i="16"/>
  <c r="AE141" i="16"/>
  <c r="AD141" i="16"/>
  <c r="AC141" i="16"/>
  <c r="AB141" i="16"/>
  <c r="AA141" i="16"/>
  <c r="Z141" i="16"/>
  <c r="Y141" i="16"/>
  <c r="X141" i="16"/>
  <c r="W141" i="16"/>
  <c r="V141" i="16"/>
  <c r="U141" i="16"/>
  <c r="T141" i="16"/>
  <c r="S141" i="16"/>
  <c r="R141" i="16"/>
  <c r="Q141" i="16"/>
  <c r="P141" i="16"/>
  <c r="O141" i="16"/>
  <c r="N141" i="16"/>
  <c r="M141" i="16"/>
  <c r="L141" i="16"/>
  <c r="K141" i="16"/>
  <c r="J141" i="16"/>
  <c r="I141" i="16"/>
  <c r="H141" i="16"/>
  <c r="G141" i="16"/>
  <c r="F141" i="16"/>
  <c r="E141" i="16"/>
  <c r="D141" i="16"/>
  <c r="C141" i="16"/>
  <c r="AW140" i="16"/>
  <c r="AV140" i="16"/>
  <c r="AT140" i="16"/>
  <c r="AW139" i="16"/>
  <c r="AV139" i="16"/>
  <c r="AT139" i="16"/>
  <c r="AW138" i="16"/>
  <c r="AV138" i="16"/>
  <c r="AT138" i="16"/>
  <c r="AW137" i="16"/>
  <c r="AV137" i="16"/>
  <c r="AT137" i="16"/>
  <c r="AW136" i="16"/>
  <c r="AV136" i="16"/>
  <c r="AT136" i="16"/>
  <c r="AR133" i="16"/>
  <c r="AQ133" i="16"/>
  <c r="AP133" i="16"/>
  <c r="AO133" i="16"/>
  <c r="AN133" i="16"/>
  <c r="AM133" i="16"/>
  <c r="AL133" i="16"/>
  <c r="AK133" i="16"/>
  <c r="AJ133" i="16"/>
  <c r="AI133" i="16"/>
  <c r="AH133" i="16"/>
  <c r="AG133" i="16"/>
  <c r="AF133" i="16"/>
  <c r="AE133" i="16"/>
  <c r="AD133" i="16"/>
  <c r="AC133" i="16"/>
  <c r="AB133" i="16"/>
  <c r="AA133" i="16"/>
  <c r="Z133" i="16"/>
  <c r="Y133" i="16"/>
  <c r="X133" i="16"/>
  <c r="W133" i="16"/>
  <c r="V133" i="16"/>
  <c r="U133" i="16"/>
  <c r="T133" i="16"/>
  <c r="S133" i="16"/>
  <c r="R133" i="16"/>
  <c r="Q133" i="16"/>
  <c r="P133" i="16"/>
  <c r="O133" i="16"/>
  <c r="N133" i="16"/>
  <c r="M133" i="16"/>
  <c r="L133" i="16"/>
  <c r="K133" i="16"/>
  <c r="J133" i="16"/>
  <c r="I133" i="16"/>
  <c r="H133" i="16"/>
  <c r="G133" i="16"/>
  <c r="F133" i="16"/>
  <c r="E133" i="16"/>
  <c r="D133" i="16"/>
  <c r="C133" i="16"/>
  <c r="AW132" i="16"/>
  <c r="AV132" i="16"/>
  <c r="AT132" i="16"/>
  <c r="AW131" i="16"/>
  <c r="AV131" i="16"/>
  <c r="AT131" i="16"/>
  <c r="AW130" i="16"/>
  <c r="AV130" i="16"/>
  <c r="AT130" i="16"/>
  <c r="AW129" i="16"/>
  <c r="AV129" i="16"/>
  <c r="AT129" i="16"/>
  <c r="AW128" i="16"/>
  <c r="AV128" i="16"/>
  <c r="AT128" i="16"/>
  <c r="AW127" i="16"/>
  <c r="AV127" i="16"/>
  <c r="AT127" i="16"/>
  <c r="AW126" i="16"/>
  <c r="AV126" i="16"/>
  <c r="AT126" i="16"/>
  <c r="AW125" i="16"/>
  <c r="AV125" i="16"/>
  <c r="AT125" i="16"/>
  <c r="AW124" i="16"/>
  <c r="AV124" i="16"/>
  <c r="AT124" i="16"/>
  <c r="AW116" i="16"/>
  <c r="AV116" i="16"/>
  <c r="AT116" i="16"/>
  <c r="AR114" i="16"/>
  <c r="AR118" i="16" s="1"/>
  <c r="AQ114" i="16"/>
  <c r="AQ118" i="16" s="1"/>
  <c r="AP114" i="16"/>
  <c r="AP118" i="16" s="1"/>
  <c r="AO114" i="16"/>
  <c r="AO118" i="16" s="1"/>
  <c r="AN114" i="16"/>
  <c r="AN118" i="16" s="1"/>
  <c r="AM114" i="16"/>
  <c r="AM118" i="16" s="1"/>
  <c r="AL114" i="16"/>
  <c r="AL118" i="16" s="1"/>
  <c r="AK114" i="16"/>
  <c r="AK118" i="16" s="1"/>
  <c r="AJ114" i="16"/>
  <c r="AJ118" i="16" s="1"/>
  <c r="AI114" i="16"/>
  <c r="AI118" i="16" s="1"/>
  <c r="AH114" i="16"/>
  <c r="AH118" i="16" s="1"/>
  <c r="AG114" i="16"/>
  <c r="AG118" i="16" s="1"/>
  <c r="AF114" i="16"/>
  <c r="AF118" i="16" s="1"/>
  <c r="AE114" i="16"/>
  <c r="AE118" i="16" s="1"/>
  <c r="AD114" i="16"/>
  <c r="AD118" i="16" s="1"/>
  <c r="AC114" i="16"/>
  <c r="AC118" i="16" s="1"/>
  <c r="AB114" i="16"/>
  <c r="AB118" i="16" s="1"/>
  <c r="AA114" i="16"/>
  <c r="AA118" i="16" s="1"/>
  <c r="Z114" i="16"/>
  <c r="Z118" i="16" s="1"/>
  <c r="Y114" i="16"/>
  <c r="Y118" i="16" s="1"/>
  <c r="X114" i="16"/>
  <c r="X118" i="16" s="1"/>
  <c r="W114" i="16"/>
  <c r="W118" i="16" s="1"/>
  <c r="V114" i="16"/>
  <c r="V118" i="16" s="1"/>
  <c r="U114" i="16"/>
  <c r="U118" i="16" s="1"/>
  <c r="T114" i="16"/>
  <c r="T118" i="16" s="1"/>
  <c r="S114" i="16"/>
  <c r="S118" i="16" s="1"/>
  <c r="R114" i="16"/>
  <c r="R118" i="16" s="1"/>
  <c r="Q114" i="16"/>
  <c r="Q118" i="16" s="1"/>
  <c r="P114" i="16"/>
  <c r="P118" i="16" s="1"/>
  <c r="O114" i="16"/>
  <c r="O118" i="16" s="1"/>
  <c r="N114" i="16"/>
  <c r="N118" i="16" s="1"/>
  <c r="M114" i="16"/>
  <c r="M118" i="16" s="1"/>
  <c r="L114" i="16"/>
  <c r="L118" i="16" s="1"/>
  <c r="K114" i="16"/>
  <c r="K118" i="16" s="1"/>
  <c r="J114" i="16"/>
  <c r="J118" i="16" s="1"/>
  <c r="I114" i="16"/>
  <c r="I118" i="16" s="1"/>
  <c r="H114" i="16"/>
  <c r="H118" i="16" s="1"/>
  <c r="G114" i="16"/>
  <c r="G118" i="16" s="1"/>
  <c r="F114" i="16"/>
  <c r="F118" i="16" s="1"/>
  <c r="E114" i="16"/>
  <c r="E118" i="16" s="1"/>
  <c r="D114" i="16"/>
  <c r="D118" i="16" s="1"/>
  <c r="C114" i="16"/>
  <c r="C118" i="16" s="1"/>
  <c r="AW113" i="16"/>
  <c r="AV113" i="16"/>
  <c r="AT113" i="16"/>
  <c r="AW112" i="16"/>
  <c r="AV112" i="16"/>
  <c r="AT112" i="16"/>
  <c r="AW111" i="16"/>
  <c r="AV111" i="16"/>
  <c r="AT111" i="16"/>
  <c r="AW110" i="16"/>
  <c r="AV110" i="16"/>
  <c r="AT110" i="16"/>
  <c r="AW107" i="16"/>
  <c r="AV107" i="16"/>
  <c r="AT107" i="16"/>
  <c r="AW102" i="16"/>
  <c r="AV102" i="16"/>
  <c r="AT102" i="16"/>
  <c r="AR100" i="16"/>
  <c r="AQ100" i="16"/>
  <c r="AP100" i="16"/>
  <c r="AO100" i="16"/>
  <c r="AN100" i="16"/>
  <c r="AM100" i="16"/>
  <c r="AL100" i="16"/>
  <c r="AK100" i="16"/>
  <c r="AJ100" i="16"/>
  <c r="AI100" i="16"/>
  <c r="AH100" i="16"/>
  <c r="AG100" i="16"/>
  <c r="AF100" i="16"/>
  <c r="AE100" i="16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AW99" i="16"/>
  <c r="AV99" i="16"/>
  <c r="AT99" i="16"/>
  <c r="AW98" i="16"/>
  <c r="AV98" i="16"/>
  <c r="AT98" i="16"/>
  <c r="AW97" i="16"/>
  <c r="AV97" i="16"/>
  <c r="AT97" i="16"/>
  <c r="AR94" i="16"/>
  <c r="AQ94" i="16"/>
  <c r="AP94" i="16"/>
  <c r="AO94" i="16"/>
  <c r="AN94" i="16"/>
  <c r="AM94" i="16"/>
  <c r="AL94" i="16"/>
  <c r="AK94" i="16"/>
  <c r="AJ94" i="16"/>
  <c r="AI94" i="16"/>
  <c r="AH94" i="16"/>
  <c r="AG94" i="16"/>
  <c r="AF94" i="16"/>
  <c r="AE94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AW93" i="16"/>
  <c r="AV93" i="16"/>
  <c r="AT93" i="16"/>
  <c r="AW92" i="16"/>
  <c r="AV92" i="16"/>
  <c r="AT92" i="16"/>
  <c r="AW91" i="16"/>
  <c r="AV91" i="16"/>
  <c r="AT91" i="16"/>
  <c r="AR87" i="16"/>
  <c r="AR88" i="16" s="1"/>
  <c r="AR104" i="16" s="1"/>
  <c r="AQ87" i="16"/>
  <c r="AQ88" i="16" s="1"/>
  <c r="AP87" i="16"/>
  <c r="AP88" i="16" s="1"/>
  <c r="AP104" i="16" s="1"/>
  <c r="AP120" i="16" s="1"/>
  <c r="AO87" i="16"/>
  <c r="AO88" i="16" s="1"/>
  <c r="AO104" i="16" s="1"/>
  <c r="AO120" i="16" s="1"/>
  <c r="AN87" i="16"/>
  <c r="AN88" i="16" s="1"/>
  <c r="AM87" i="16"/>
  <c r="AM88" i="16" s="1"/>
  <c r="AL87" i="16"/>
  <c r="AL88" i="16" s="1"/>
  <c r="AL104" i="16" s="1"/>
  <c r="AL120" i="16" s="1"/>
  <c r="AK87" i="16"/>
  <c r="AK88" i="16" s="1"/>
  <c r="AK104" i="16" s="1"/>
  <c r="AK120" i="16" s="1"/>
  <c r="AJ87" i="16"/>
  <c r="AJ88" i="16" s="1"/>
  <c r="AJ104" i="16" s="1"/>
  <c r="AI87" i="16"/>
  <c r="AI88" i="16" s="1"/>
  <c r="AH87" i="16"/>
  <c r="AG87" i="16"/>
  <c r="AF87" i="16"/>
  <c r="AE87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AW86" i="16"/>
  <c r="AV86" i="16"/>
  <c r="AT86" i="16"/>
  <c r="AW85" i="16"/>
  <c r="AV85" i="16"/>
  <c r="AT85" i="16"/>
  <c r="AW84" i="16"/>
  <c r="AV84" i="16"/>
  <c r="AT84" i="16"/>
  <c r="AW83" i="16"/>
  <c r="AV83" i="16"/>
  <c r="AT83" i="16"/>
  <c r="AW82" i="16"/>
  <c r="AV82" i="16"/>
  <c r="AT82" i="16"/>
  <c r="AW81" i="16"/>
  <c r="AV81" i="16"/>
  <c r="AT81" i="16"/>
  <c r="AW78" i="16"/>
  <c r="AV78" i="16"/>
  <c r="AT78" i="16"/>
  <c r="AW77" i="16"/>
  <c r="AV77" i="16"/>
  <c r="AT77" i="16"/>
  <c r="AW76" i="16"/>
  <c r="AV76" i="16"/>
  <c r="AT76" i="16"/>
  <c r="AW75" i="16"/>
  <c r="AV75" i="16"/>
  <c r="AT75" i="16"/>
  <c r="AW72" i="16"/>
  <c r="AV72" i="16"/>
  <c r="AT72" i="16"/>
  <c r="AW69" i="16"/>
  <c r="AV69" i="16"/>
  <c r="AT69" i="16"/>
  <c r="AW63" i="16"/>
  <c r="AW66" i="9" s="1"/>
  <c r="AV63" i="16"/>
  <c r="AV66" i="9" s="1"/>
  <c r="AT63" i="16"/>
  <c r="AT66" i="9" s="1"/>
  <c r="AT59" i="16"/>
  <c r="AV59" i="16" s="1"/>
  <c r="AT57" i="16"/>
  <c r="AW57" i="16" s="1"/>
  <c r="AT56" i="16"/>
  <c r="AV56" i="16" s="1"/>
  <c r="AR55" i="16"/>
  <c r="AQ55" i="16"/>
  <c r="AP55" i="16"/>
  <c r="AO55" i="16"/>
  <c r="AN55" i="16"/>
  <c r="AM55" i="16"/>
  <c r="AL55" i="16"/>
  <c r="AK55" i="16"/>
  <c r="AJ55" i="16"/>
  <c r="AI55" i="16"/>
  <c r="AH55" i="16"/>
  <c r="AG55" i="16"/>
  <c r="AF55" i="16"/>
  <c r="AE55" i="16"/>
  <c r="AD55" i="16"/>
  <c r="AC55" i="16"/>
  <c r="AB55" i="16"/>
  <c r="AA55" i="16"/>
  <c r="Z55" i="16"/>
  <c r="Y55" i="16"/>
  <c r="X55" i="16"/>
  <c r="W55" i="16"/>
  <c r="V55" i="16"/>
  <c r="U55" i="16"/>
  <c r="T55" i="16"/>
  <c r="S55" i="16"/>
  <c r="R55" i="16"/>
  <c r="Q55" i="16"/>
  <c r="P55" i="16"/>
  <c r="O55" i="16"/>
  <c r="N55" i="16"/>
  <c r="M55" i="16"/>
  <c r="L55" i="16"/>
  <c r="K55" i="16"/>
  <c r="J55" i="16"/>
  <c r="I55" i="16"/>
  <c r="H55" i="16"/>
  <c r="G55" i="16"/>
  <c r="F55" i="16"/>
  <c r="E55" i="16"/>
  <c r="D55" i="16"/>
  <c r="C55" i="16"/>
  <c r="AW50" i="16"/>
  <c r="AV50" i="16"/>
  <c r="AT50" i="16"/>
  <c r="AW48" i="16"/>
  <c r="AV48" i="16"/>
  <c r="AT48" i="16"/>
  <c r="AR46" i="16"/>
  <c r="AR65" i="9" s="1"/>
  <c r="AQ46" i="16"/>
  <c r="AQ65" i="9" s="1"/>
  <c r="AP46" i="16"/>
  <c r="AP65" i="9" s="1"/>
  <c r="AO46" i="16"/>
  <c r="AO65" i="9" s="1"/>
  <c r="AN46" i="16"/>
  <c r="AN65" i="9" s="1"/>
  <c r="AM46" i="16"/>
  <c r="AM65" i="9" s="1"/>
  <c r="AL46" i="16"/>
  <c r="AL65" i="9" s="1"/>
  <c r="AK46" i="16"/>
  <c r="AK65" i="9" s="1"/>
  <c r="AJ46" i="16"/>
  <c r="AJ65" i="9" s="1"/>
  <c r="AI46" i="16"/>
  <c r="AI65" i="9" s="1"/>
  <c r="AH46" i="16"/>
  <c r="AH65" i="9" s="1"/>
  <c r="AG46" i="16"/>
  <c r="AG65" i="9" s="1"/>
  <c r="AF46" i="16"/>
  <c r="AF65" i="9" s="1"/>
  <c r="AE46" i="16"/>
  <c r="AE65" i="9" s="1"/>
  <c r="AD46" i="16"/>
  <c r="AD65" i="9" s="1"/>
  <c r="AC46" i="16"/>
  <c r="AC65" i="9" s="1"/>
  <c r="AB46" i="16"/>
  <c r="AB65" i="9" s="1"/>
  <c r="AA46" i="16"/>
  <c r="AA65" i="9" s="1"/>
  <c r="Z46" i="16"/>
  <c r="Z65" i="9" s="1"/>
  <c r="Y46" i="16"/>
  <c r="Y65" i="9" s="1"/>
  <c r="X46" i="16"/>
  <c r="X65" i="9" s="1"/>
  <c r="W46" i="16"/>
  <c r="W65" i="9" s="1"/>
  <c r="V46" i="16"/>
  <c r="V65" i="9" s="1"/>
  <c r="U46" i="16"/>
  <c r="U65" i="9" s="1"/>
  <c r="T46" i="16"/>
  <c r="T65" i="9" s="1"/>
  <c r="S46" i="16"/>
  <c r="S65" i="9" s="1"/>
  <c r="R46" i="16"/>
  <c r="R65" i="9" s="1"/>
  <c r="Q46" i="16"/>
  <c r="Q65" i="9" s="1"/>
  <c r="P46" i="16"/>
  <c r="P65" i="9" s="1"/>
  <c r="O46" i="16"/>
  <c r="O65" i="9" s="1"/>
  <c r="N46" i="16"/>
  <c r="N65" i="9" s="1"/>
  <c r="M46" i="16"/>
  <c r="M65" i="9" s="1"/>
  <c r="L46" i="16"/>
  <c r="L65" i="9" s="1"/>
  <c r="K46" i="16"/>
  <c r="K65" i="9" s="1"/>
  <c r="J46" i="16"/>
  <c r="J65" i="9" s="1"/>
  <c r="I46" i="16"/>
  <c r="I65" i="9" s="1"/>
  <c r="H46" i="16"/>
  <c r="H65" i="9" s="1"/>
  <c r="G46" i="16"/>
  <c r="G65" i="9" s="1"/>
  <c r="F46" i="16"/>
  <c r="F65" i="9" s="1"/>
  <c r="E46" i="16"/>
  <c r="E65" i="9" s="1"/>
  <c r="D46" i="16"/>
  <c r="D65" i="9" s="1"/>
  <c r="C46" i="16"/>
  <c r="C65" i="9" s="1"/>
  <c r="AW45" i="16"/>
  <c r="AV45" i="16"/>
  <c r="AT45" i="16"/>
  <c r="AW44" i="16"/>
  <c r="AV44" i="16"/>
  <c r="AT44" i="16"/>
  <c r="AR41" i="16"/>
  <c r="AQ41" i="16"/>
  <c r="AP41" i="16"/>
  <c r="AP53" i="16" s="1"/>
  <c r="AP61" i="16" s="1"/>
  <c r="AP65" i="16" s="1"/>
  <c r="AO41" i="16"/>
  <c r="AN41" i="16"/>
  <c r="AM41" i="16"/>
  <c r="AL41" i="16"/>
  <c r="AK41" i="16"/>
  <c r="AJ41" i="16"/>
  <c r="AI41" i="16"/>
  <c r="AH41" i="16"/>
  <c r="AH53" i="16" s="1"/>
  <c r="AH61" i="16" s="1"/>
  <c r="AH65" i="16" s="1"/>
  <c r="AG41" i="16"/>
  <c r="AF41" i="16"/>
  <c r="AE41" i="16"/>
  <c r="AD41" i="16"/>
  <c r="AC41" i="16"/>
  <c r="AB41" i="16"/>
  <c r="AA41" i="16"/>
  <c r="Z41" i="16"/>
  <c r="Z53" i="16" s="1"/>
  <c r="Z61" i="16" s="1"/>
  <c r="Z65" i="16" s="1"/>
  <c r="Y41" i="16"/>
  <c r="X41" i="16"/>
  <c r="W41" i="16"/>
  <c r="V41" i="16"/>
  <c r="U41" i="16"/>
  <c r="T41" i="16"/>
  <c r="S41" i="16"/>
  <c r="R41" i="16"/>
  <c r="R53" i="16" s="1"/>
  <c r="R61" i="16" s="1"/>
  <c r="R65" i="16" s="1"/>
  <c r="Q41" i="16"/>
  <c r="P41" i="16"/>
  <c r="O41" i="16"/>
  <c r="N41" i="16"/>
  <c r="M41" i="16"/>
  <c r="L41" i="16"/>
  <c r="K41" i="16"/>
  <c r="J41" i="16"/>
  <c r="J53" i="16" s="1"/>
  <c r="J61" i="16" s="1"/>
  <c r="J65" i="16" s="1"/>
  <c r="I41" i="16"/>
  <c r="H41" i="16"/>
  <c r="G41" i="16"/>
  <c r="F41" i="16"/>
  <c r="E41" i="16"/>
  <c r="D41" i="16"/>
  <c r="C41" i="16"/>
  <c r="AW40" i="16"/>
  <c r="AV40" i="16"/>
  <c r="AT40" i="16"/>
  <c r="AW39" i="16"/>
  <c r="AV39" i="16"/>
  <c r="AT39" i="16"/>
  <c r="AW38" i="16"/>
  <c r="AV38" i="16"/>
  <c r="AT38" i="16"/>
  <c r="AW37" i="16"/>
  <c r="AV37" i="16"/>
  <c r="AT37" i="16"/>
  <c r="AW36" i="16"/>
  <c r="AV36" i="16"/>
  <c r="AT36" i="16"/>
  <c r="AR33" i="16"/>
  <c r="AR64" i="9" s="1"/>
  <c r="AQ33" i="16"/>
  <c r="AQ64" i="9" s="1"/>
  <c r="AP33" i="16"/>
  <c r="AO33" i="16"/>
  <c r="AO64" i="9" s="1"/>
  <c r="AN33" i="16"/>
  <c r="AM33" i="16"/>
  <c r="AM64" i="9" s="1"/>
  <c r="AL33" i="16"/>
  <c r="AL64" i="9" s="1"/>
  <c r="AK33" i="16"/>
  <c r="AJ33" i="16"/>
  <c r="AJ64" i="9" s="1"/>
  <c r="AI33" i="16"/>
  <c r="AI64" i="9" s="1"/>
  <c r="AH33" i="16"/>
  <c r="AG33" i="16"/>
  <c r="AG64" i="9" s="1"/>
  <c r="AF33" i="16"/>
  <c r="AE33" i="16"/>
  <c r="AE64" i="9" s="1"/>
  <c r="AD33" i="16"/>
  <c r="AD64" i="9" s="1"/>
  <c r="AC33" i="16"/>
  <c r="AB33" i="16"/>
  <c r="AB64" i="9" s="1"/>
  <c r="AA33" i="16"/>
  <c r="AA64" i="9" s="1"/>
  <c r="Z33" i="16"/>
  <c r="Y33" i="16"/>
  <c r="Y64" i="9" s="1"/>
  <c r="X33" i="16"/>
  <c r="W33" i="16"/>
  <c r="W64" i="9" s="1"/>
  <c r="V33" i="16"/>
  <c r="V64" i="9" s="1"/>
  <c r="U33" i="16"/>
  <c r="T33" i="16"/>
  <c r="T64" i="9" s="1"/>
  <c r="S33" i="16"/>
  <c r="S64" i="9" s="1"/>
  <c r="R33" i="16"/>
  <c r="Q33" i="16"/>
  <c r="Q64" i="9" s="1"/>
  <c r="P33" i="16"/>
  <c r="P64" i="9" s="1"/>
  <c r="O33" i="16"/>
  <c r="O64" i="9" s="1"/>
  <c r="N33" i="16"/>
  <c r="N64" i="9" s="1"/>
  <c r="M33" i="16"/>
  <c r="L33" i="16"/>
  <c r="L64" i="9" s="1"/>
  <c r="K33" i="16"/>
  <c r="K64" i="9" s="1"/>
  <c r="J33" i="16"/>
  <c r="I33" i="16"/>
  <c r="I64" i="9" s="1"/>
  <c r="H33" i="16"/>
  <c r="H64" i="9" s="1"/>
  <c r="G33" i="16"/>
  <c r="G64" i="9" s="1"/>
  <c r="F33" i="16"/>
  <c r="F64" i="9" s="1"/>
  <c r="E33" i="16"/>
  <c r="D33" i="16"/>
  <c r="D64" i="9" s="1"/>
  <c r="C33" i="16"/>
  <c r="C64" i="9" s="1"/>
  <c r="AW32" i="16"/>
  <c r="AV32" i="16"/>
  <c r="AT32" i="16"/>
  <c r="AW31" i="16"/>
  <c r="AV31" i="16"/>
  <c r="AT31" i="16"/>
  <c r="AW30" i="16"/>
  <c r="AV30" i="16"/>
  <c r="AT30" i="16"/>
  <c r="AW29" i="16"/>
  <c r="AV29" i="16"/>
  <c r="AT29" i="16"/>
  <c r="AW28" i="16"/>
  <c r="AV28" i="16"/>
  <c r="AT28" i="16"/>
  <c r="AW27" i="16"/>
  <c r="AV27" i="16"/>
  <c r="AT27" i="16"/>
  <c r="AW26" i="16"/>
  <c r="AV26" i="16"/>
  <c r="AT26" i="16"/>
  <c r="AW25" i="16"/>
  <c r="AV25" i="16"/>
  <c r="AT25" i="16"/>
  <c r="AW24" i="16"/>
  <c r="AV24" i="16"/>
  <c r="AT24" i="16"/>
  <c r="AR21" i="16"/>
  <c r="AR77" i="9" s="1"/>
  <c r="AQ21" i="16"/>
  <c r="AQ77" i="9" s="1"/>
  <c r="AP21" i="16"/>
  <c r="AP77" i="9" s="1"/>
  <c r="AO21" i="16"/>
  <c r="AO77" i="9" s="1"/>
  <c r="AN21" i="16"/>
  <c r="AN77" i="9" s="1"/>
  <c r="AM21" i="16"/>
  <c r="AM77" i="9" s="1"/>
  <c r="AL21" i="16"/>
  <c r="AL77" i="9" s="1"/>
  <c r="AK21" i="16"/>
  <c r="AK77" i="9" s="1"/>
  <c r="AJ21" i="16"/>
  <c r="AJ77" i="9" s="1"/>
  <c r="AI21" i="16"/>
  <c r="AI77" i="9" s="1"/>
  <c r="AH21" i="16"/>
  <c r="AH77" i="9" s="1"/>
  <c r="AG21" i="16"/>
  <c r="AG77" i="9" s="1"/>
  <c r="AF21" i="16"/>
  <c r="AF77" i="9" s="1"/>
  <c r="AE21" i="16"/>
  <c r="AE77" i="9" s="1"/>
  <c r="AD21" i="16"/>
  <c r="AD77" i="9" s="1"/>
  <c r="AC21" i="16"/>
  <c r="AC77" i="9" s="1"/>
  <c r="AB21" i="16"/>
  <c r="AB77" i="9" s="1"/>
  <c r="AA21" i="16"/>
  <c r="AA77" i="9" s="1"/>
  <c r="Z21" i="16"/>
  <c r="Z77" i="9" s="1"/>
  <c r="Y21" i="16"/>
  <c r="Y77" i="9" s="1"/>
  <c r="X21" i="16"/>
  <c r="X77" i="9" s="1"/>
  <c r="W21" i="16"/>
  <c r="W77" i="9" s="1"/>
  <c r="V21" i="16"/>
  <c r="V77" i="9" s="1"/>
  <c r="U21" i="16"/>
  <c r="U77" i="9" s="1"/>
  <c r="T21" i="16"/>
  <c r="T77" i="9" s="1"/>
  <c r="S21" i="16"/>
  <c r="S77" i="9" s="1"/>
  <c r="R21" i="16"/>
  <c r="R77" i="9" s="1"/>
  <c r="Q21" i="16"/>
  <c r="Q77" i="9" s="1"/>
  <c r="P21" i="16"/>
  <c r="P77" i="9" s="1"/>
  <c r="O21" i="16"/>
  <c r="O77" i="9" s="1"/>
  <c r="N21" i="16"/>
  <c r="N77" i="9" s="1"/>
  <c r="M21" i="16"/>
  <c r="M77" i="9" s="1"/>
  <c r="L21" i="16"/>
  <c r="L77" i="9" s="1"/>
  <c r="K21" i="16"/>
  <c r="K77" i="9" s="1"/>
  <c r="J21" i="16"/>
  <c r="J77" i="9" s="1"/>
  <c r="I21" i="16"/>
  <c r="I77" i="9" s="1"/>
  <c r="H21" i="16"/>
  <c r="H77" i="9" s="1"/>
  <c r="G21" i="16"/>
  <c r="G77" i="9" s="1"/>
  <c r="F21" i="16"/>
  <c r="F77" i="9" s="1"/>
  <c r="E21" i="16"/>
  <c r="E77" i="9" s="1"/>
  <c r="D21" i="16"/>
  <c r="D77" i="9" s="1"/>
  <c r="C21" i="16"/>
  <c r="C77" i="9" s="1"/>
  <c r="AW20" i="16"/>
  <c r="AV20" i="16"/>
  <c r="AT20" i="16"/>
  <c r="AW19" i="16"/>
  <c r="AV19" i="16"/>
  <c r="AT19" i="16"/>
  <c r="AW18" i="16"/>
  <c r="AV18" i="16"/>
  <c r="AT18" i="16"/>
  <c r="AW17" i="16"/>
  <c r="AV17" i="16"/>
  <c r="AT17" i="16"/>
  <c r="AR53" i="16"/>
  <c r="AR61" i="16" s="1"/>
  <c r="AR65" i="16" s="1"/>
  <c r="AO53" i="16"/>
  <c r="AO61" i="16" s="1"/>
  <c r="AO65" i="16" s="1"/>
  <c r="AM53" i="16"/>
  <c r="AM61" i="16" s="1"/>
  <c r="AM65" i="16" s="1"/>
  <c r="AL53" i="16"/>
  <c r="AL61" i="16" s="1"/>
  <c r="AL65" i="16" s="1"/>
  <c r="AK53" i="16"/>
  <c r="AK61" i="16" s="1"/>
  <c r="AK65" i="16" s="1"/>
  <c r="AJ53" i="16"/>
  <c r="AJ61" i="16" s="1"/>
  <c r="AJ65" i="16" s="1"/>
  <c r="AG53" i="16"/>
  <c r="AG61" i="16" s="1"/>
  <c r="AG65" i="16" s="1"/>
  <c r="AE53" i="16"/>
  <c r="AE61" i="16" s="1"/>
  <c r="AE65" i="16" s="1"/>
  <c r="AD53" i="16"/>
  <c r="AD61" i="16" s="1"/>
  <c r="AD65" i="16" s="1"/>
  <c r="AC53" i="16"/>
  <c r="AC61" i="16" s="1"/>
  <c r="AC65" i="16" s="1"/>
  <c r="AB53" i="16"/>
  <c r="AB61" i="16" s="1"/>
  <c r="AB65" i="16" s="1"/>
  <c r="Y53" i="16"/>
  <c r="Y61" i="16" s="1"/>
  <c r="Y65" i="16" s="1"/>
  <c r="W53" i="16"/>
  <c r="W61" i="16" s="1"/>
  <c r="W65" i="16" s="1"/>
  <c r="V53" i="16"/>
  <c r="V61" i="16" s="1"/>
  <c r="V65" i="16" s="1"/>
  <c r="U53" i="16"/>
  <c r="U61" i="16" s="1"/>
  <c r="U65" i="16" s="1"/>
  <c r="T53" i="16"/>
  <c r="T61" i="16" s="1"/>
  <c r="T65" i="16" s="1"/>
  <c r="Q53" i="16"/>
  <c r="Q61" i="16" s="1"/>
  <c r="Q65" i="16" s="1"/>
  <c r="O53" i="16"/>
  <c r="O61" i="16" s="1"/>
  <c r="O65" i="16" s="1"/>
  <c r="N53" i="16"/>
  <c r="N61" i="16" s="1"/>
  <c r="N65" i="16" s="1"/>
  <c r="M53" i="16"/>
  <c r="M61" i="16" s="1"/>
  <c r="M65" i="16" s="1"/>
  <c r="L53" i="16"/>
  <c r="L61" i="16" s="1"/>
  <c r="L65" i="16" s="1"/>
  <c r="I53" i="16"/>
  <c r="I61" i="16" s="1"/>
  <c r="I65" i="16" s="1"/>
  <c r="G53" i="16"/>
  <c r="G61" i="16" s="1"/>
  <c r="G65" i="16" s="1"/>
  <c r="F53" i="16"/>
  <c r="F61" i="16" s="1"/>
  <c r="F65" i="16" s="1"/>
  <c r="E53" i="16"/>
  <c r="E61" i="16" s="1"/>
  <c r="E65" i="16" s="1"/>
  <c r="D53" i="16"/>
  <c r="D61" i="16" s="1"/>
  <c r="D65" i="16" s="1"/>
  <c r="AW12" i="16"/>
  <c r="AV12" i="16"/>
  <c r="AT12" i="16"/>
  <c r="AW11" i="16"/>
  <c r="AV11" i="16"/>
  <c r="AT11" i="16"/>
  <c r="AW10" i="16"/>
  <c r="AV10" i="16"/>
  <c r="AT10" i="16"/>
  <c r="AW9" i="16"/>
  <c r="AV9" i="16"/>
  <c r="AT9" i="16"/>
  <c r="CJ38" i="15"/>
  <c r="CH37" i="15"/>
  <c r="CG37" i="15"/>
  <c r="CF37" i="15"/>
  <c r="CE37" i="15"/>
  <c r="CD37" i="15"/>
  <c r="CC37" i="15"/>
  <c r="CB37" i="15"/>
  <c r="CA37" i="15"/>
  <c r="BZ37" i="15"/>
  <c r="BY37" i="15"/>
  <c r="BX37" i="15"/>
  <c r="BW37" i="15"/>
  <c r="BV37" i="15"/>
  <c r="BU37" i="15"/>
  <c r="BT37" i="15"/>
  <c r="BS37" i="15"/>
  <c r="BR37" i="15"/>
  <c r="BQ37" i="15"/>
  <c r="BP37" i="15"/>
  <c r="BO37" i="15"/>
  <c r="BN37" i="15"/>
  <c r="BL37" i="15"/>
  <c r="BM37" i="15"/>
  <c r="BI37" i="15"/>
  <c r="BK37" i="15"/>
  <c r="BJ37" i="15"/>
  <c r="BH37" i="15"/>
  <c r="BG37" i="15"/>
  <c r="BF37" i="15"/>
  <c r="BE37" i="15"/>
  <c r="BD37" i="15"/>
  <c r="BC37" i="15"/>
  <c r="BB37" i="15"/>
  <c r="BA37" i="15"/>
  <c r="AZ37" i="15"/>
  <c r="AY37" i="15"/>
  <c r="AX37" i="15"/>
  <c r="AW37" i="15"/>
  <c r="AV37" i="15"/>
  <c r="AU37" i="15"/>
  <c r="AT37" i="15"/>
  <c r="AS37" i="15"/>
  <c r="AR37" i="15"/>
  <c r="AP37" i="15"/>
  <c r="AQ37" i="15"/>
  <c r="AN37" i="15"/>
  <c r="AM37" i="15"/>
  <c r="AL37" i="15"/>
  <c r="AK37" i="15"/>
  <c r="AJ37" i="15"/>
  <c r="AI37" i="15"/>
  <c r="AH37" i="15"/>
  <c r="AG37" i="15"/>
  <c r="AF37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H37" i="15"/>
  <c r="I37" i="15"/>
  <c r="G37" i="15"/>
  <c r="F37" i="15"/>
  <c r="E37" i="15"/>
  <c r="D37" i="15"/>
  <c r="C37" i="15"/>
  <c r="CJ36" i="15"/>
  <c r="CJ35" i="15"/>
  <c r="CJ34" i="15"/>
  <c r="CJ33" i="15"/>
  <c r="CJ31" i="15"/>
  <c r="CJ30" i="15"/>
  <c r="CJ29" i="15"/>
  <c r="CJ28" i="15"/>
  <c r="CJ27" i="15"/>
  <c r="CH26" i="15"/>
  <c r="CG26" i="15"/>
  <c r="CF26" i="15"/>
  <c r="CE26" i="15"/>
  <c r="CD26" i="15"/>
  <c r="CC26" i="15"/>
  <c r="CB26" i="15"/>
  <c r="CA26" i="15"/>
  <c r="BZ26" i="15"/>
  <c r="BY26" i="15"/>
  <c r="BX26" i="15"/>
  <c r="BW26" i="15"/>
  <c r="BV26" i="15"/>
  <c r="BU26" i="15"/>
  <c r="BT26" i="15"/>
  <c r="BS26" i="15"/>
  <c r="BR26" i="15"/>
  <c r="BQ26" i="15"/>
  <c r="BP26" i="15"/>
  <c r="BO26" i="15"/>
  <c r="BN26" i="15"/>
  <c r="BL26" i="15"/>
  <c r="BM26" i="15"/>
  <c r="BI26" i="15"/>
  <c r="BK26" i="15"/>
  <c r="BJ26" i="15"/>
  <c r="BH26" i="15"/>
  <c r="BG26" i="15"/>
  <c r="BF26" i="15"/>
  <c r="BE26" i="15"/>
  <c r="BD26" i="15"/>
  <c r="BC26" i="15"/>
  <c r="BB26" i="15"/>
  <c r="BA26" i="15"/>
  <c r="AZ26" i="15"/>
  <c r="AY26" i="15"/>
  <c r="AX26" i="15"/>
  <c r="AW26" i="15"/>
  <c r="AV26" i="15"/>
  <c r="AU26" i="15"/>
  <c r="AT26" i="15"/>
  <c r="AS26" i="15"/>
  <c r="AR26" i="15"/>
  <c r="AP26" i="15"/>
  <c r="AQ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H26" i="15"/>
  <c r="I26" i="15"/>
  <c r="G26" i="15"/>
  <c r="F26" i="15"/>
  <c r="E26" i="15"/>
  <c r="D26" i="15"/>
  <c r="C26" i="15"/>
  <c r="CJ25" i="15"/>
  <c r="CJ24" i="15"/>
  <c r="CJ23" i="15"/>
  <c r="CJ22" i="15"/>
  <c r="CH21" i="15"/>
  <c r="CG21" i="15"/>
  <c r="CF21" i="15"/>
  <c r="CE21" i="15"/>
  <c r="CD21" i="15"/>
  <c r="CC21" i="15"/>
  <c r="CB21" i="15"/>
  <c r="CA21" i="15"/>
  <c r="BZ21" i="15"/>
  <c r="BY21" i="15"/>
  <c r="BX21" i="15"/>
  <c r="BW21" i="15"/>
  <c r="BV21" i="15"/>
  <c r="BU21" i="15"/>
  <c r="BT21" i="15"/>
  <c r="BR21" i="15"/>
  <c r="BQ21" i="15"/>
  <c r="BP21" i="15"/>
  <c r="BO21" i="15"/>
  <c r="BN21" i="15"/>
  <c r="BL21" i="15"/>
  <c r="BM21" i="15"/>
  <c r="BI21" i="15"/>
  <c r="BK21" i="15"/>
  <c r="BJ21" i="15"/>
  <c r="BH21" i="15"/>
  <c r="BG21" i="15"/>
  <c r="BF21" i="15"/>
  <c r="BE21" i="15"/>
  <c r="BD21" i="15"/>
  <c r="BC21" i="15"/>
  <c r="BB21" i="15"/>
  <c r="BA21" i="15"/>
  <c r="AZ21" i="15"/>
  <c r="AY21" i="15"/>
  <c r="AX21" i="15"/>
  <c r="AW21" i="15"/>
  <c r="AV21" i="15"/>
  <c r="AU21" i="15"/>
  <c r="AT21" i="15"/>
  <c r="AS21" i="15"/>
  <c r="AR21" i="15"/>
  <c r="AP21" i="15"/>
  <c r="AQ21" i="15"/>
  <c r="AN21" i="15"/>
  <c r="AM21" i="15"/>
  <c r="AL21" i="15"/>
  <c r="AK21" i="15"/>
  <c r="AJ21" i="15"/>
  <c r="AI21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H21" i="15"/>
  <c r="I21" i="15"/>
  <c r="G21" i="15"/>
  <c r="F21" i="15"/>
  <c r="E21" i="15"/>
  <c r="D21" i="15"/>
  <c r="C21" i="15"/>
  <c r="CJ20" i="15"/>
  <c r="CJ19" i="15"/>
  <c r="CJ18" i="15"/>
  <c r="CJ17" i="15"/>
  <c r="CJ16" i="15"/>
  <c r="CJ15" i="15"/>
  <c r="CJ14" i="15"/>
  <c r="CJ13" i="15"/>
  <c r="CH12" i="15"/>
  <c r="CG12" i="15"/>
  <c r="CF12" i="15"/>
  <c r="CE12" i="15"/>
  <c r="CD12" i="15"/>
  <c r="CC12" i="15"/>
  <c r="CB12" i="15"/>
  <c r="CA12" i="15"/>
  <c r="CA32" i="15" s="1"/>
  <c r="BZ12" i="15"/>
  <c r="BY12" i="15"/>
  <c r="BX12" i="15"/>
  <c r="BW12" i="15"/>
  <c r="BV12" i="15"/>
  <c r="BU12" i="15"/>
  <c r="BT12" i="15"/>
  <c r="BS12" i="15"/>
  <c r="BS32" i="15" s="1"/>
  <c r="BR12" i="15"/>
  <c r="BQ12" i="15"/>
  <c r="BP12" i="15"/>
  <c r="BO12" i="15"/>
  <c r="BN12" i="15"/>
  <c r="BL12" i="15"/>
  <c r="BM12" i="15"/>
  <c r="BI12" i="15"/>
  <c r="BI32" i="15" s="1"/>
  <c r="BK12" i="15"/>
  <c r="BJ12" i="15"/>
  <c r="BH12" i="15"/>
  <c r="BG12" i="15"/>
  <c r="BF12" i="15"/>
  <c r="BE12" i="15"/>
  <c r="BD12" i="15"/>
  <c r="BC12" i="15"/>
  <c r="BC32" i="15" s="1"/>
  <c r="BB12" i="15"/>
  <c r="BA12" i="15"/>
  <c r="AZ12" i="15"/>
  <c r="AY12" i="15"/>
  <c r="AX12" i="15"/>
  <c r="AW12" i="15"/>
  <c r="AV12" i="15"/>
  <c r="AU12" i="15"/>
  <c r="AU32" i="15" s="1"/>
  <c r="AT12" i="15"/>
  <c r="AS12" i="15"/>
  <c r="AR12" i="15"/>
  <c r="AP12" i="15"/>
  <c r="AQ12" i="15"/>
  <c r="AN12" i="15"/>
  <c r="AM12" i="15"/>
  <c r="AL12" i="15"/>
  <c r="AL32" i="15" s="1"/>
  <c r="AK12" i="15"/>
  <c r="AJ12" i="15"/>
  <c r="AI12" i="15"/>
  <c r="AH12" i="15"/>
  <c r="AG12" i="15"/>
  <c r="AF12" i="15"/>
  <c r="AE12" i="15"/>
  <c r="AD12" i="15"/>
  <c r="AD32" i="15" s="1"/>
  <c r="AC12" i="15"/>
  <c r="AB12" i="15"/>
  <c r="AA12" i="15"/>
  <c r="Z12" i="15"/>
  <c r="Y12" i="15"/>
  <c r="X12" i="15"/>
  <c r="W12" i="15"/>
  <c r="V12" i="15"/>
  <c r="V32" i="15" s="1"/>
  <c r="U12" i="15"/>
  <c r="T12" i="15"/>
  <c r="T32" i="15" s="1"/>
  <c r="S12" i="15"/>
  <c r="R12" i="15"/>
  <c r="Q12" i="15"/>
  <c r="P12" i="15"/>
  <c r="O12" i="15"/>
  <c r="N12" i="15"/>
  <c r="M12" i="15"/>
  <c r="L12" i="15"/>
  <c r="K12" i="15"/>
  <c r="J12" i="15"/>
  <c r="H12" i="15"/>
  <c r="I12" i="15"/>
  <c r="G12" i="15"/>
  <c r="F12" i="15"/>
  <c r="F32" i="15" s="1"/>
  <c r="E12" i="15"/>
  <c r="D12" i="15"/>
  <c r="D32" i="15" s="1"/>
  <c r="C12" i="15"/>
  <c r="CJ11" i="15"/>
  <c r="CJ10" i="15"/>
  <c r="CJ9" i="15"/>
  <c r="CJ8" i="15"/>
  <c r="CJ7" i="15"/>
  <c r="AJ32" i="15" l="1"/>
  <c r="BA32" i="15"/>
  <c r="BQ32" i="15"/>
  <c r="AM104" i="16"/>
  <c r="AM120" i="16" s="1"/>
  <c r="L32" i="15"/>
  <c r="AB32" i="15"/>
  <c r="AS32" i="15"/>
  <c r="BJ32" i="15"/>
  <c r="BY32" i="15"/>
  <c r="CG32" i="15"/>
  <c r="H53" i="16"/>
  <c r="H61" i="16" s="1"/>
  <c r="H65" i="16" s="1"/>
  <c r="H162" i="16" s="1"/>
  <c r="P53" i="16"/>
  <c r="P61" i="16" s="1"/>
  <c r="P65" i="16" s="1"/>
  <c r="P162" i="16" s="1"/>
  <c r="X53" i="16"/>
  <c r="X61" i="16" s="1"/>
  <c r="X65" i="16" s="1"/>
  <c r="AF53" i="16"/>
  <c r="AF61" i="16" s="1"/>
  <c r="AF65" i="16" s="1"/>
  <c r="AN53" i="16"/>
  <c r="AN61" i="16" s="1"/>
  <c r="AN65" i="16" s="1"/>
  <c r="E64" i="9"/>
  <c r="M64" i="9"/>
  <c r="U64" i="9"/>
  <c r="AC64" i="9"/>
  <c r="AK64" i="9"/>
  <c r="AT41" i="16"/>
  <c r="AN104" i="16"/>
  <c r="AN120" i="16" s="1"/>
  <c r="I32" i="15"/>
  <c r="P32" i="15"/>
  <c r="X32" i="15"/>
  <c r="AF32" i="15"/>
  <c r="AN32" i="15"/>
  <c r="AW32" i="15"/>
  <c r="BE32" i="15"/>
  <c r="BL32" i="15"/>
  <c r="BU32" i="15"/>
  <c r="CC32" i="15"/>
  <c r="C53" i="16"/>
  <c r="C61" i="16" s="1"/>
  <c r="C65" i="16" s="1"/>
  <c r="C67" i="9" s="1"/>
  <c r="K53" i="16"/>
  <c r="K61" i="16" s="1"/>
  <c r="K65" i="16" s="1"/>
  <c r="S53" i="16"/>
  <c r="S61" i="16" s="1"/>
  <c r="S65" i="16" s="1"/>
  <c r="S67" i="9" s="1"/>
  <c r="AA53" i="16"/>
  <c r="AA61" i="16" s="1"/>
  <c r="AA65" i="16" s="1"/>
  <c r="AI53" i="16"/>
  <c r="AI61" i="16" s="1"/>
  <c r="AI65" i="16" s="1"/>
  <c r="AQ53" i="16"/>
  <c r="AQ61" i="16" s="1"/>
  <c r="AQ65" i="16" s="1"/>
  <c r="X64" i="9"/>
  <c r="AF64" i="9"/>
  <c r="AN64" i="9"/>
  <c r="AI104" i="16"/>
  <c r="AI120" i="16" s="1"/>
  <c r="AI162" i="16" s="1"/>
  <c r="AQ104" i="16"/>
  <c r="AQ120" i="16" s="1"/>
  <c r="AQ162" i="16" s="1"/>
  <c r="AJ120" i="16"/>
  <c r="AR120" i="16"/>
  <c r="J32" i="15"/>
  <c r="R32" i="15"/>
  <c r="Z32" i="15"/>
  <c r="AH32" i="15"/>
  <c r="AP32" i="15"/>
  <c r="AY32" i="15"/>
  <c r="BG32" i="15"/>
  <c r="BO32" i="15"/>
  <c r="BW32" i="15"/>
  <c r="CE32" i="15"/>
  <c r="J64" i="9"/>
  <c r="R64" i="9"/>
  <c r="Z64" i="9"/>
  <c r="AH64" i="9"/>
  <c r="AP64" i="9"/>
  <c r="AO62" i="7"/>
  <c r="N32" i="15"/>
  <c r="AT154" i="16"/>
  <c r="AW154" i="16"/>
  <c r="AW156" i="16" s="1"/>
  <c r="AW160" i="16" s="1"/>
  <c r="AW163" i="16" s="1"/>
  <c r="AV14" i="16"/>
  <c r="AV21" i="16"/>
  <c r="AV33" i="16"/>
  <c r="AV64" i="9" s="1"/>
  <c r="AW41" i="16"/>
  <c r="AV46" i="16"/>
  <c r="AV65" i="9" s="1"/>
  <c r="C32" i="15"/>
  <c r="E32" i="15"/>
  <c r="G32" i="15"/>
  <c r="H32" i="15"/>
  <c r="K32" i="15"/>
  <c r="M32" i="15"/>
  <c r="O32" i="15"/>
  <c r="Q32" i="15"/>
  <c r="S32" i="15"/>
  <c r="U32" i="15"/>
  <c r="W32" i="15"/>
  <c r="Y32" i="15"/>
  <c r="AA32" i="15"/>
  <c r="AC32" i="15"/>
  <c r="AE32" i="15"/>
  <c r="AG32" i="15"/>
  <c r="AI32" i="15"/>
  <c r="AK32" i="15"/>
  <c r="AM32" i="15"/>
  <c r="AQ32" i="15"/>
  <c r="AR32" i="15"/>
  <c r="AT32" i="15"/>
  <c r="AV32" i="15"/>
  <c r="AX32" i="15"/>
  <c r="AZ32" i="15"/>
  <c r="BB32" i="15"/>
  <c r="BD32" i="15"/>
  <c r="BF32" i="15"/>
  <c r="BH32" i="15"/>
  <c r="BK32" i="15"/>
  <c r="BM32" i="15"/>
  <c r="BN32" i="15"/>
  <c r="BP32" i="15"/>
  <c r="BR32" i="15"/>
  <c r="BT32" i="15"/>
  <c r="BV32" i="15"/>
  <c r="BX32" i="15"/>
  <c r="BZ32" i="15"/>
  <c r="CB32" i="15"/>
  <c r="CD32" i="15"/>
  <c r="CF32" i="15"/>
  <c r="CH32" i="15"/>
  <c r="CJ26" i="15"/>
  <c r="CJ21" i="15"/>
  <c r="AO32" i="15"/>
  <c r="CJ37" i="15"/>
  <c r="AV87" i="16"/>
  <c r="AV88" i="16" s="1"/>
  <c r="AV94" i="16"/>
  <c r="AT100" i="16"/>
  <c r="AW100" i="16"/>
  <c r="AV114" i="16"/>
  <c r="AW118" i="16"/>
  <c r="AT133" i="16"/>
  <c r="AW133" i="16"/>
  <c r="AV141" i="16"/>
  <c r="D88" i="16"/>
  <c r="D104" i="16" s="1"/>
  <c r="D120" i="16" s="1"/>
  <c r="D87" i="9"/>
  <c r="F88" i="16"/>
  <c r="F104" i="16" s="1"/>
  <c r="F120" i="16" s="1"/>
  <c r="F162" i="16" s="1"/>
  <c r="F87" i="9"/>
  <c r="H88" i="16"/>
  <c r="H104" i="16" s="1"/>
  <c r="H120" i="16" s="1"/>
  <c r="H87" i="9"/>
  <c r="J88" i="16"/>
  <c r="J104" i="16" s="1"/>
  <c r="J120" i="16" s="1"/>
  <c r="J87" i="9"/>
  <c r="L88" i="16"/>
  <c r="L104" i="16" s="1"/>
  <c r="L120" i="16" s="1"/>
  <c r="L87" i="9"/>
  <c r="N88" i="16"/>
  <c r="N104" i="16" s="1"/>
  <c r="N120" i="16" s="1"/>
  <c r="N162" i="16" s="1"/>
  <c r="N87" i="9"/>
  <c r="P88" i="16"/>
  <c r="P104" i="16" s="1"/>
  <c r="P120" i="16" s="1"/>
  <c r="P87" i="9"/>
  <c r="R88" i="16"/>
  <c r="R104" i="16" s="1"/>
  <c r="R120" i="16" s="1"/>
  <c r="R87" i="9"/>
  <c r="T88" i="16"/>
  <c r="T104" i="16" s="1"/>
  <c r="T120" i="16" s="1"/>
  <c r="T87" i="9"/>
  <c r="V88" i="16"/>
  <c r="V104" i="16" s="1"/>
  <c r="V120" i="16" s="1"/>
  <c r="V162" i="16" s="1"/>
  <c r="V87" i="9"/>
  <c r="X88" i="16"/>
  <c r="X104" i="16" s="1"/>
  <c r="X120" i="16" s="1"/>
  <c r="X162" i="16" s="1"/>
  <c r="X87" i="9"/>
  <c r="Z88" i="16"/>
  <c r="Z104" i="16" s="1"/>
  <c r="Z120" i="16" s="1"/>
  <c r="Z87" i="9"/>
  <c r="AB88" i="16"/>
  <c r="AB104" i="16" s="1"/>
  <c r="AB120" i="16" s="1"/>
  <c r="AB87" i="9"/>
  <c r="AD88" i="16"/>
  <c r="AD104" i="16" s="1"/>
  <c r="AD120" i="16" s="1"/>
  <c r="AD162" i="16" s="1"/>
  <c r="AD87" i="9"/>
  <c r="AF88" i="16"/>
  <c r="AF104" i="16" s="1"/>
  <c r="AF120" i="16" s="1"/>
  <c r="AF162" i="16" s="1"/>
  <c r="AF87" i="9"/>
  <c r="AH88" i="16"/>
  <c r="AH104" i="16" s="1"/>
  <c r="AH120" i="16" s="1"/>
  <c r="AH87" i="9"/>
  <c r="C88" i="16"/>
  <c r="C104" i="16" s="1"/>
  <c r="C120" i="16" s="1"/>
  <c r="C87" i="9"/>
  <c r="E88" i="16"/>
  <c r="E104" i="16" s="1"/>
  <c r="E120" i="16" s="1"/>
  <c r="E162" i="16" s="1"/>
  <c r="E87" i="9"/>
  <c r="G88" i="16"/>
  <c r="G104" i="16" s="1"/>
  <c r="G120" i="16" s="1"/>
  <c r="G162" i="16" s="1"/>
  <c r="G87" i="9"/>
  <c r="I88" i="16"/>
  <c r="I104" i="16" s="1"/>
  <c r="I120" i="16" s="1"/>
  <c r="I162" i="16" s="1"/>
  <c r="I87" i="9"/>
  <c r="K88" i="16"/>
  <c r="K104" i="16" s="1"/>
  <c r="K120" i="16" s="1"/>
  <c r="K87" i="9"/>
  <c r="M88" i="16"/>
  <c r="M104" i="16" s="1"/>
  <c r="M120" i="16" s="1"/>
  <c r="M162" i="16" s="1"/>
  <c r="M87" i="9"/>
  <c r="O88" i="16"/>
  <c r="O104" i="16" s="1"/>
  <c r="O120" i="16" s="1"/>
  <c r="O162" i="16" s="1"/>
  <c r="O87" i="9"/>
  <c r="Q88" i="16"/>
  <c r="Q104" i="16" s="1"/>
  <c r="Q120" i="16" s="1"/>
  <c r="Q162" i="16" s="1"/>
  <c r="Q87" i="9"/>
  <c r="S88" i="16"/>
  <c r="S104" i="16" s="1"/>
  <c r="S120" i="16" s="1"/>
  <c r="S87" i="9"/>
  <c r="U88" i="16"/>
  <c r="U104" i="16" s="1"/>
  <c r="U120" i="16" s="1"/>
  <c r="U162" i="16" s="1"/>
  <c r="U87" i="9"/>
  <c r="W88" i="16"/>
  <c r="W104" i="16" s="1"/>
  <c r="W120" i="16" s="1"/>
  <c r="W162" i="16" s="1"/>
  <c r="W87" i="9"/>
  <c r="Y88" i="16"/>
  <c r="Y104" i="16" s="1"/>
  <c r="Y120" i="16" s="1"/>
  <c r="Y162" i="16" s="1"/>
  <c r="Y87" i="9"/>
  <c r="AA88" i="16"/>
  <c r="AA104" i="16" s="1"/>
  <c r="AA120" i="16" s="1"/>
  <c r="AA87" i="9"/>
  <c r="AC88" i="16"/>
  <c r="AC104" i="16" s="1"/>
  <c r="AC120" i="16" s="1"/>
  <c r="AC162" i="16" s="1"/>
  <c r="AC87" i="9"/>
  <c r="AE88" i="16"/>
  <c r="AE104" i="16" s="1"/>
  <c r="AE120" i="16" s="1"/>
  <c r="AE162" i="16" s="1"/>
  <c r="AE87" i="9"/>
  <c r="AG88" i="16"/>
  <c r="AG104" i="16" s="1"/>
  <c r="AG120" i="16" s="1"/>
  <c r="AG162" i="16" s="1"/>
  <c r="AG87" i="9"/>
  <c r="AT164" i="16"/>
  <c r="E67" i="9"/>
  <c r="G67" i="9"/>
  <c r="I67" i="9"/>
  <c r="K67" i="9"/>
  <c r="M67" i="9"/>
  <c r="O67" i="9"/>
  <c r="Q67" i="9"/>
  <c r="U67" i="9"/>
  <c r="W67" i="9"/>
  <c r="Y67" i="9"/>
  <c r="AA67" i="9"/>
  <c r="AC67" i="9"/>
  <c r="AE67" i="9"/>
  <c r="AG67" i="9"/>
  <c r="AI67" i="9"/>
  <c r="AK162" i="16"/>
  <c r="AK67" i="9"/>
  <c r="AM162" i="16"/>
  <c r="AM67" i="9"/>
  <c r="AO162" i="16"/>
  <c r="AO67" i="9"/>
  <c r="AQ67" i="9"/>
  <c r="AW14" i="16"/>
  <c r="AT21" i="16"/>
  <c r="AW21" i="16"/>
  <c r="AT33" i="16"/>
  <c r="AT64" i="9" s="1"/>
  <c r="AW33" i="16"/>
  <c r="AV41" i="16"/>
  <c r="AT46" i="16"/>
  <c r="AT65" i="9" s="1"/>
  <c r="AW46" i="16"/>
  <c r="AW65" i="9" s="1"/>
  <c r="AV57" i="16"/>
  <c r="AV55" i="16" s="1"/>
  <c r="AT87" i="16"/>
  <c r="AT88" i="16" s="1"/>
  <c r="AW87" i="16"/>
  <c r="AW88" i="16" s="1"/>
  <c r="AT94" i="16"/>
  <c r="AW94" i="16"/>
  <c r="AT114" i="16"/>
  <c r="AT118" i="16" s="1"/>
  <c r="AW114" i="16"/>
  <c r="AV133" i="16"/>
  <c r="AT141" i="16"/>
  <c r="AW141" i="16"/>
  <c r="AV154" i="16"/>
  <c r="AV156" i="16" s="1"/>
  <c r="D162" i="16"/>
  <c r="D67" i="9"/>
  <c r="F67" i="9"/>
  <c r="H67" i="9"/>
  <c r="J162" i="16"/>
  <c r="J67" i="9"/>
  <c r="L162" i="16"/>
  <c r="L67" i="9"/>
  <c r="N67" i="9"/>
  <c r="P67" i="9"/>
  <c r="R162" i="16"/>
  <c r="R67" i="9"/>
  <c r="T162" i="16"/>
  <c r="T67" i="9"/>
  <c r="V67" i="9"/>
  <c r="X67" i="9"/>
  <c r="Z162" i="16"/>
  <c r="Z67" i="9"/>
  <c r="AB162" i="16"/>
  <c r="AB67" i="9"/>
  <c r="AD67" i="9"/>
  <c r="AF67" i="9"/>
  <c r="AH162" i="16"/>
  <c r="AH67" i="9"/>
  <c r="AJ162" i="16"/>
  <c r="AJ67" i="9"/>
  <c r="AL162" i="16"/>
  <c r="AL67" i="9"/>
  <c r="AN162" i="16"/>
  <c r="AN67" i="9"/>
  <c r="AP162" i="16"/>
  <c r="AP67" i="9"/>
  <c r="AR162" i="16"/>
  <c r="AR67" i="9"/>
  <c r="AV100" i="16"/>
  <c r="AT14" i="16"/>
  <c r="AV118" i="16"/>
  <c r="AW56" i="16"/>
  <c r="AW55" i="16" s="1"/>
  <c r="AW59" i="16"/>
  <c r="AT156" i="16"/>
  <c r="AT160" i="16" s="1"/>
  <c r="AT163" i="16" s="1"/>
  <c r="AT55" i="16"/>
  <c r="CJ12" i="15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E73" i="13"/>
  <c r="D73" i="13"/>
  <c r="C73" i="13"/>
  <c r="AX32" i="13"/>
  <c r="AX31" i="13"/>
  <c r="AV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AX22" i="13"/>
  <c r="AX21" i="13"/>
  <c r="AV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AX163" i="12"/>
  <c r="AX4" i="12" s="1"/>
  <c r="AX160" i="12"/>
  <c r="AV156" i="12"/>
  <c r="AU156" i="12"/>
  <c r="AT156" i="12"/>
  <c r="AS156" i="12"/>
  <c r="AR156" i="12"/>
  <c r="AQ156" i="12"/>
  <c r="AP156" i="12"/>
  <c r="AO156" i="12"/>
  <c r="AN156" i="12"/>
  <c r="AM156" i="12"/>
  <c r="AL156" i="12"/>
  <c r="AK156" i="12"/>
  <c r="AJ156" i="12"/>
  <c r="AI156" i="12"/>
  <c r="AH156" i="12"/>
  <c r="AG156" i="12"/>
  <c r="AF156" i="12"/>
  <c r="AE156" i="12"/>
  <c r="AD156" i="12"/>
  <c r="AC156" i="12"/>
  <c r="AB156" i="12"/>
  <c r="AA156" i="12"/>
  <c r="Z156" i="12"/>
  <c r="Y156" i="12"/>
  <c r="X156" i="12"/>
  <c r="W156" i="12"/>
  <c r="V156" i="12"/>
  <c r="U156" i="12"/>
  <c r="T156" i="12"/>
  <c r="S156" i="12"/>
  <c r="R156" i="12"/>
  <c r="Q156" i="12"/>
  <c r="P156" i="12"/>
  <c r="O156" i="12"/>
  <c r="N156" i="12"/>
  <c r="M156" i="12"/>
  <c r="L156" i="12"/>
  <c r="K156" i="12"/>
  <c r="J156" i="12"/>
  <c r="I156" i="12"/>
  <c r="H156" i="12"/>
  <c r="G156" i="12"/>
  <c r="F156" i="12"/>
  <c r="E156" i="12"/>
  <c r="D156" i="12"/>
  <c r="C156" i="12"/>
  <c r="AX155" i="12"/>
  <c r="AX154" i="12"/>
  <c r="AX153" i="12"/>
  <c r="AX152" i="12"/>
  <c r="AX151" i="12"/>
  <c r="AX150" i="12"/>
  <c r="AX149" i="12"/>
  <c r="AV143" i="12"/>
  <c r="AU143" i="12"/>
  <c r="AT143" i="12"/>
  <c r="AS143" i="12"/>
  <c r="AR143" i="12"/>
  <c r="AQ143" i="12"/>
  <c r="AP143" i="12"/>
  <c r="AO143" i="12"/>
  <c r="AN143" i="12"/>
  <c r="AM143" i="12"/>
  <c r="AL143" i="12"/>
  <c r="AK143" i="12"/>
  <c r="AJ143" i="12"/>
  <c r="AI143" i="12"/>
  <c r="AH143" i="12"/>
  <c r="AG143" i="12"/>
  <c r="AF143" i="12"/>
  <c r="AE143" i="12"/>
  <c r="AD143" i="12"/>
  <c r="AC143" i="12"/>
  <c r="AB143" i="12"/>
  <c r="AA143" i="12"/>
  <c r="Z143" i="12"/>
  <c r="Y143" i="12"/>
  <c r="X143" i="12"/>
  <c r="W143" i="12"/>
  <c r="V143" i="12"/>
  <c r="U143" i="12"/>
  <c r="T143" i="12"/>
  <c r="S143" i="12"/>
  <c r="R143" i="12"/>
  <c r="Q143" i="12"/>
  <c r="P143" i="12"/>
  <c r="O143" i="12"/>
  <c r="N143" i="12"/>
  <c r="M143" i="12"/>
  <c r="L143" i="12"/>
  <c r="K143" i="12"/>
  <c r="J143" i="12"/>
  <c r="I143" i="12"/>
  <c r="H143" i="12"/>
  <c r="G143" i="12"/>
  <c r="F143" i="12"/>
  <c r="E143" i="12"/>
  <c r="D143" i="12"/>
  <c r="C143" i="12"/>
  <c r="AX142" i="12"/>
  <c r="AX141" i="12"/>
  <c r="AX140" i="12"/>
  <c r="AX139" i="12"/>
  <c r="AX138" i="12"/>
  <c r="AV135" i="12"/>
  <c r="AU135" i="12"/>
  <c r="AT135" i="12"/>
  <c r="AT146" i="12" s="1"/>
  <c r="AT158" i="12" s="1"/>
  <c r="AT162" i="12" s="1"/>
  <c r="AT165" i="12" s="1"/>
  <c r="AS135" i="12"/>
  <c r="AR135" i="12"/>
  <c r="AR146" i="12" s="1"/>
  <c r="AR158" i="12" s="1"/>
  <c r="AR162" i="12" s="1"/>
  <c r="AR165" i="12" s="1"/>
  <c r="AQ135" i="12"/>
  <c r="AP135" i="12"/>
  <c r="AP146" i="12" s="1"/>
  <c r="AP158" i="12" s="1"/>
  <c r="AP162" i="12" s="1"/>
  <c r="AP165" i="12" s="1"/>
  <c r="AO135" i="12"/>
  <c r="AN135" i="12"/>
  <c r="AM135" i="12"/>
  <c r="AL135" i="12"/>
  <c r="AL146" i="12" s="1"/>
  <c r="AL158" i="12" s="1"/>
  <c r="AL162" i="12" s="1"/>
  <c r="AL165" i="12" s="1"/>
  <c r="AK135" i="12"/>
  <c r="AJ135" i="12"/>
  <c r="AJ146" i="12" s="1"/>
  <c r="AJ158" i="12" s="1"/>
  <c r="AJ162" i="12" s="1"/>
  <c r="AJ165" i="12" s="1"/>
  <c r="AI135" i="12"/>
  <c r="AH135" i="12"/>
  <c r="AH146" i="12" s="1"/>
  <c r="AH158" i="12" s="1"/>
  <c r="AH162" i="12" s="1"/>
  <c r="AH165" i="12" s="1"/>
  <c r="AG135" i="12"/>
  <c r="AF135" i="12"/>
  <c r="AE135" i="12"/>
  <c r="AD135" i="12"/>
  <c r="AD146" i="12" s="1"/>
  <c r="AD158" i="12" s="1"/>
  <c r="AD162" i="12" s="1"/>
  <c r="AD165" i="12" s="1"/>
  <c r="AC135" i="12"/>
  <c r="AB135" i="12"/>
  <c r="AB146" i="12" s="1"/>
  <c r="AB158" i="12" s="1"/>
  <c r="AB162" i="12" s="1"/>
  <c r="AB165" i="12" s="1"/>
  <c r="AA135" i="12"/>
  <c r="Z135" i="12"/>
  <c r="Z146" i="12" s="1"/>
  <c r="Z158" i="12" s="1"/>
  <c r="Z162" i="12" s="1"/>
  <c r="Z165" i="12" s="1"/>
  <c r="Y135" i="12"/>
  <c r="X135" i="12"/>
  <c r="W135" i="12"/>
  <c r="V135" i="12"/>
  <c r="V146" i="12" s="1"/>
  <c r="V158" i="12" s="1"/>
  <c r="V162" i="12" s="1"/>
  <c r="V165" i="12" s="1"/>
  <c r="U135" i="12"/>
  <c r="T135" i="12"/>
  <c r="T146" i="12" s="1"/>
  <c r="T158" i="12" s="1"/>
  <c r="T162" i="12" s="1"/>
  <c r="T165" i="12" s="1"/>
  <c r="S135" i="12"/>
  <c r="R135" i="12"/>
  <c r="R146" i="12" s="1"/>
  <c r="R158" i="12" s="1"/>
  <c r="R162" i="12" s="1"/>
  <c r="R165" i="12" s="1"/>
  <c r="Q135" i="12"/>
  <c r="P135" i="12"/>
  <c r="O135" i="12"/>
  <c r="N135" i="12"/>
  <c r="N146" i="12" s="1"/>
  <c r="N158" i="12" s="1"/>
  <c r="N162" i="12" s="1"/>
  <c r="N165" i="12" s="1"/>
  <c r="M135" i="12"/>
  <c r="L135" i="12"/>
  <c r="L146" i="12" s="1"/>
  <c r="L158" i="12" s="1"/>
  <c r="L162" i="12" s="1"/>
  <c r="L165" i="12" s="1"/>
  <c r="K135" i="12"/>
  <c r="J135" i="12"/>
  <c r="J146" i="12" s="1"/>
  <c r="J158" i="12" s="1"/>
  <c r="J162" i="12" s="1"/>
  <c r="J165" i="12" s="1"/>
  <c r="I135" i="12"/>
  <c r="H135" i="12"/>
  <c r="H158" i="12" s="1"/>
  <c r="G135" i="12"/>
  <c r="G158" i="12" s="1"/>
  <c r="F135" i="12"/>
  <c r="F146" i="12" s="1"/>
  <c r="F158" i="12" s="1"/>
  <c r="F162" i="12" s="1"/>
  <c r="F165" i="12" s="1"/>
  <c r="E135" i="12"/>
  <c r="D135" i="12"/>
  <c r="D146" i="12" s="1"/>
  <c r="D158" i="12" s="1"/>
  <c r="D162" i="12" s="1"/>
  <c r="D165" i="12" s="1"/>
  <c r="C135" i="12"/>
  <c r="AX134" i="12"/>
  <c r="AX133" i="12"/>
  <c r="AX132" i="12"/>
  <c r="AX131" i="12"/>
  <c r="AX130" i="12"/>
  <c r="AX129" i="12"/>
  <c r="AX128" i="12"/>
  <c r="AX127" i="12"/>
  <c r="AX126" i="12"/>
  <c r="AX117" i="12"/>
  <c r="AV115" i="12"/>
  <c r="AV119" i="12" s="1"/>
  <c r="AU115" i="12"/>
  <c r="AU119" i="12" s="1"/>
  <c r="AT115" i="12"/>
  <c r="AT119" i="12" s="1"/>
  <c r="AS115" i="12"/>
  <c r="AS119" i="12" s="1"/>
  <c r="AR115" i="12"/>
  <c r="AR119" i="12" s="1"/>
  <c r="AQ115" i="12"/>
  <c r="AQ119" i="12" s="1"/>
  <c r="AP115" i="12"/>
  <c r="AP119" i="12" s="1"/>
  <c r="AO115" i="12"/>
  <c r="AO119" i="12" s="1"/>
  <c r="AN115" i="12"/>
  <c r="AN119" i="12" s="1"/>
  <c r="AM115" i="12"/>
  <c r="AM119" i="12" s="1"/>
  <c r="AL115" i="12"/>
  <c r="AL119" i="12" s="1"/>
  <c r="AK115" i="12"/>
  <c r="AK119" i="12" s="1"/>
  <c r="AJ115" i="12"/>
  <c r="AJ119" i="12" s="1"/>
  <c r="AI115" i="12"/>
  <c r="AI119" i="12" s="1"/>
  <c r="AH115" i="12"/>
  <c r="AH119" i="12" s="1"/>
  <c r="AG115" i="12"/>
  <c r="AG119" i="12" s="1"/>
  <c r="AF115" i="12"/>
  <c r="AF119" i="12" s="1"/>
  <c r="AE115" i="12"/>
  <c r="AE119" i="12" s="1"/>
  <c r="AD115" i="12"/>
  <c r="AD119" i="12" s="1"/>
  <c r="AC115" i="12"/>
  <c r="AC119" i="12" s="1"/>
  <c r="AB115" i="12"/>
  <c r="AB119" i="12" s="1"/>
  <c r="AA115" i="12"/>
  <c r="AA119" i="12" s="1"/>
  <c r="Z115" i="12"/>
  <c r="Z119" i="12" s="1"/>
  <c r="Y115" i="12"/>
  <c r="Y119" i="12" s="1"/>
  <c r="X115" i="12"/>
  <c r="X119" i="12" s="1"/>
  <c r="W115" i="12"/>
  <c r="W119" i="12" s="1"/>
  <c r="V115" i="12"/>
  <c r="V119" i="12" s="1"/>
  <c r="U115" i="12"/>
  <c r="U119" i="12" s="1"/>
  <c r="T115" i="12"/>
  <c r="T119" i="12" s="1"/>
  <c r="S115" i="12"/>
  <c r="S119" i="12" s="1"/>
  <c r="R115" i="12"/>
  <c r="R119" i="12" s="1"/>
  <c r="Q115" i="12"/>
  <c r="Q119" i="12" s="1"/>
  <c r="P115" i="12"/>
  <c r="P119" i="12" s="1"/>
  <c r="O115" i="12"/>
  <c r="O119" i="12" s="1"/>
  <c r="N115" i="12"/>
  <c r="N119" i="12" s="1"/>
  <c r="M115" i="12"/>
  <c r="M119" i="12" s="1"/>
  <c r="L115" i="12"/>
  <c r="L119" i="12" s="1"/>
  <c r="K115" i="12"/>
  <c r="K119" i="12" s="1"/>
  <c r="J115" i="12"/>
  <c r="J119" i="12" s="1"/>
  <c r="I115" i="12"/>
  <c r="I119" i="12" s="1"/>
  <c r="H115" i="12"/>
  <c r="H119" i="12" s="1"/>
  <c r="G115" i="12"/>
  <c r="G119" i="12" s="1"/>
  <c r="F115" i="12"/>
  <c r="F119" i="12" s="1"/>
  <c r="E115" i="12"/>
  <c r="E119" i="12" s="1"/>
  <c r="D115" i="12"/>
  <c r="D119" i="12" s="1"/>
  <c r="C115" i="12"/>
  <c r="C119" i="12" s="1"/>
  <c r="AX114" i="12"/>
  <c r="AX113" i="12"/>
  <c r="AX112" i="12"/>
  <c r="AX111" i="12"/>
  <c r="AX108" i="12"/>
  <c r="AX102" i="12"/>
  <c r="AV100" i="12"/>
  <c r="AU100" i="12"/>
  <c r="AT100" i="12"/>
  <c r="AS100" i="12"/>
  <c r="AR100" i="12"/>
  <c r="AQ100" i="12"/>
  <c r="AP100" i="12"/>
  <c r="AO100" i="12"/>
  <c r="AN100" i="12"/>
  <c r="AM100" i="12"/>
  <c r="AL100" i="12"/>
  <c r="AK100" i="12"/>
  <c r="AJ100" i="12"/>
  <c r="AI100" i="12"/>
  <c r="AH100" i="12"/>
  <c r="AG100" i="12"/>
  <c r="AF100" i="12"/>
  <c r="AE100" i="12"/>
  <c r="AD100" i="12"/>
  <c r="AC100" i="12"/>
  <c r="AB100" i="12"/>
  <c r="AA100" i="12"/>
  <c r="Z100" i="12"/>
  <c r="Y100" i="12"/>
  <c r="X100" i="12"/>
  <c r="W100" i="12"/>
  <c r="V100" i="12"/>
  <c r="U100" i="12"/>
  <c r="T100" i="12"/>
  <c r="S100" i="12"/>
  <c r="R100" i="12"/>
  <c r="Q100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AX99" i="12"/>
  <c r="AX98" i="12"/>
  <c r="AX97" i="12"/>
  <c r="AV94" i="12"/>
  <c r="AU94" i="12"/>
  <c r="AT94" i="12"/>
  <c r="AS94" i="12"/>
  <c r="AR94" i="12"/>
  <c r="AQ94" i="12"/>
  <c r="AP94" i="12"/>
  <c r="AO94" i="12"/>
  <c r="AN94" i="12"/>
  <c r="AM94" i="12"/>
  <c r="AL94" i="12"/>
  <c r="AK94" i="12"/>
  <c r="AJ94" i="12"/>
  <c r="AI94" i="12"/>
  <c r="AH94" i="12"/>
  <c r="AG94" i="12"/>
  <c r="AF94" i="12"/>
  <c r="AE94" i="12"/>
  <c r="AD94" i="12"/>
  <c r="AC94" i="12"/>
  <c r="AB94" i="12"/>
  <c r="AA94" i="12"/>
  <c r="Z94" i="12"/>
  <c r="Y94" i="12"/>
  <c r="X94" i="12"/>
  <c r="W94" i="12"/>
  <c r="V94" i="12"/>
  <c r="U94" i="12"/>
  <c r="T94" i="12"/>
  <c r="S94" i="12"/>
  <c r="R94" i="12"/>
  <c r="Q94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AX93" i="12"/>
  <c r="AX92" i="12"/>
  <c r="AX91" i="12"/>
  <c r="AV87" i="12"/>
  <c r="AV88" i="13" s="1"/>
  <c r="AV92" i="13" s="1"/>
  <c r="AU87" i="12"/>
  <c r="AT87" i="12"/>
  <c r="AS87" i="12"/>
  <c r="AR87" i="12"/>
  <c r="AQ87" i="12"/>
  <c r="AP87" i="12"/>
  <c r="AO87" i="12"/>
  <c r="AN87" i="12"/>
  <c r="AM87" i="12"/>
  <c r="AL87" i="12"/>
  <c r="AK87" i="12"/>
  <c r="AJ87" i="12"/>
  <c r="AI87" i="12"/>
  <c r="AH87" i="12"/>
  <c r="AG87" i="12"/>
  <c r="AF87" i="12"/>
  <c r="AE87" i="12"/>
  <c r="AD87" i="12"/>
  <c r="AC87" i="12"/>
  <c r="AB87" i="12"/>
  <c r="AA87" i="12"/>
  <c r="Z87" i="12"/>
  <c r="Y87" i="12"/>
  <c r="X87" i="12"/>
  <c r="W87" i="12"/>
  <c r="V87" i="12"/>
  <c r="U87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AX86" i="12"/>
  <c r="AX85" i="12"/>
  <c r="AX84" i="12"/>
  <c r="AX83" i="12"/>
  <c r="AX82" i="12"/>
  <c r="AX81" i="12"/>
  <c r="AX78" i="12"/>
  <c r="AX77" i="12"/>
  <c r="AX76" i="12"/>
  <c r="AX75" i="12"/>
  <c r="AX74" i="12"/>
  <c r="AX73" i="12"/>
  <c r="AX70" i="12"/>
  <c r="AX69" i="12"/>
  <c r="AV65" i="12"/>
  <c r="AV65" i="13" s="1"/>
  <c r="AU65" i="12"/>
  <c r="AU65" i="13" s="1"/>
  <c r="AT65" i="12"/>
  <c r="AT65" i="13" s="1"/>
  <c r="AS65" i="12"/>
  <c r="AS65" i="13" s="1"/>
  <c r="AR65" i="12"/>
  <c r="AR65" i="13" s="1"/>
  <c r="AQ65" i="12"/>
  <c r="AQ65" i="13" s="1"/>
  <c r="AP65" i="12"/>
  <c r="AP65" i="13" s="1"/>
  <c r="AO65" i="12"/>
  <c r="AO65" i="13" s="1"/>
  <c r="AN65" i="12"/>
  <c r="AN65" i="13" s="1"/>
  <c r="AM65" i="12"/>
  <c r="AM65" i="13" s="1"/>
  <c r="AL65" i="12"/>
  <c r="AL65" i="13" s="1"/>
  <c r="AK65" i="12"/>
  <c r="AK65" i="13" s="1"/>
  <c r="AJ65" i="12"/>
  <c r="AJ65" i="13" s="1"/>
  <c r="AI65" i="12"/>
  <c r="AI65" i="13" s="1"/>
  <c r="AH65" i="12"/>
  <c r="AH65" i="13" s="1"/>
  <c r="AG65" i="12"/>
  <c r="AG65" i="13" s="1"/>
  <c r="AF65" i="12"/>
  <c r="AF65" i="13" s="1"/>
  <c r="AE65" i="12"/>
  <c r="AE65" i="13" s="1"/>
  <c r="AD65" i="12"/>
  <c r="AD65" i="13" s="1"/>
  <c r="AC65" i="12"/>
  <c r="AC65" i="13" s="1"/>
  <c r="AB65" i="12"/>
  <c r="AB65" i="13" s="1"/>
  <c r="AA65" i="12"/>
  <c r="AA65" i="13" s="1"/>
  <c r="Z65" i="12"/>
  <c r="Z65" i="13" s="1"/>
  <c r="Y65" i="12"/>
  <c r="Y65" i="13" s="1"/>
  <c r="X65" i="12"/>
  <c r="X65" i="13" s="1"/>
  <c r="W65" i="12"/>
  <c r="W65" i="13" s="1"/>
  <c r="V65" i="12"/>
  <c r="V65" i="13" s="1"/>
  <c r="U65" i="12"/>
  <c r="U65" i="13" s="1"/>
  <c r="T65" i="12"/>
  <c r="T65" i="13" s="1"/>
  <c r="S65" i="12"/>
  <c r="S65" i="13" s="1"/>
  <c r="R65" i="12"/>
  <c r="R65" i="13" s="1"/>
  <c r="Q65" i="12"/>
  <c r="Q65" i="13" s="1"/>
  <c r="P65" i="12"/>
  <c r="P65" i="13" s="1"/>
  <c r="O65" i="12"/>
  <c r="O65" i="13" s="1"/>
  <c r="N65" i="12"/>
  <c r="N65" i="13" s="1"/>
  <c r="M65" i="12"/>
  <c r="M65" i="13" s="1"/>
  <c r="L65" i="12"/>
  <c r="L65" i="13" s="1"/>
  <c r="K65" i="12"/>
  <c r="K65" i="13" s="1"/>
  <c r="J65" i="12"/>
  <c r="J65" i="13" s="1"/>
  <c r="I65" i="12"/>
  <c r="I65" i="13" s="1"/>
  <c r="H65" i="12"/>
  <c r="H65" i="13" s="1"/>
  <c r="G65" i="12"/>
  <c r="G65" i="13" s="1"/>
  <c r="F65" i="12"/>
  <c r="F65" i="13" s="1"/>
  <c r="E65" i="12"/>
  <c r="E65" i="13" s="1"/>
  <c r="D65" i="12"/>
  <c r="D65" i="13" s="1"/>
  <c r="C65" i="12"/>
  <c r="C65" i="13" s="1"/>
  <c r="AX62" i="12"/>
  <c r="AX64" i="13" s="1"/>
  <c r="AX60" i="12"/>
  <c r="AX58" i="12"/>
  <c r="AX56" i="12"/>
  <c r="AX55" i="12"/>
  <c r="AX54" i="12" s="1"/>
  <c r="AW54" i="12"/>
  <c r="AV54" i="12"/>
  <c r="AU54" i="12"/>
  <c r="AT54" i="12"/>
  <c r="AS54" i="12"/>
  <c r="AR54" i="12"/>
  <c r="AQ54" i="12"/>
  <c r="AP54" i="12"/>
  <c r="AO54" i="12"/>
  <c r="AN54" i="12"/>
  <c r="AM54" i="12"/>
  <c r="AL54" i="12"/>
  <c r="AK54" i="12"/>
  <c r="AJ54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AX52" i="12"/>
  <c r="AX49" i="12"/>
  <c r="AX47" i="12"/>
  <c r="AV45" i="12"/>
  <c r="AV63" i="13" s="1"/>
  <c r="AU45" i="12"/>
  <c r="AU63" i="13" s="1"/>
  <c r="AT45" i="12"/>
  <c r="AT63" i="13" s="1"/>
  <c r="AS45" i="12"/>
  <c r="AS63" i="13" s="1"/>
  <c r="AR45" i="12"/>
  <c r="AR63" i="13" s="1"/>
  <c r="AQ45" i="12"/>
  <c r="AQ63" i="13" s="1"/>
  <c r="AP45" i="12"/>
  <c r="AP63" i="13" s="1"/>
  <c r="AO45" i="12"/>
  <c r="AO63" i="13" s="1"/>
  <c r="AN45" i="12"/>
  <c r="AN63" i="13" s="1"/>
  <c r="AM45" i="12"/>
  <c r="AM63" i="13" s="1"/>
  <c r="AL45" i="12"/>
  <c r="AL63" i="13" s="1"/>
  <c r="AK45" i="12"/>
  <c r="AK63" i="13" s="1"/>
  <c r="AJ45" i="12"/>
  <c r="AJ63" i="13" s="1"/>
  <c r="AI45" i="12"/>
  <c r="AI63" i="13" s="1"/>
  <c r="AH45" i="12"/>
  <c r="AH63" i="13" s="1"/>
  <c r="AG45" i="12"/>
  <c r="AG63" i="13" s="1"/>
  <c r="AF45" i="12"/>
  <c r="AF63" i="13" s="1"/>
  <c r="AE45" i="12"/>
  <c r="AE63" i="13" s="1"/>
  <c r="AD45" i="12"/>
  <c r="AD63" i="13" s="1"/>
  <c r="AC45" i="12"/>
  <c r="AC63" i="13" s="1"/>
  <c r="AB45" i="12"/>
  <c r="AB63" i="13" s="1"/>
  <c r="AA45" i="12"/>
  <c r="AA63" i="13" s="1"/>
  <c r="Z45" i="12"/>
  <c r="Z63" i="13" s="1"/>
  <c r="Y45" i="12"/>
  <c r="Y63" i="13" s="1"/>
  <c r="X45" i="12"/>
  <c r="X63" i="13" s="1"/>
  <c r="W45" i="12"/>
  <c r="W63" i="13" s="1"/>
  <c r="V45" i="12"/>
  <c r="V63" i="13" s="1"/>
  <c r="U45" i="12"/>
  <c r="U63" i="13" s="1"/>
  <c r="T45" i="12"/>
  <c r="T63" i="13" s="1"/>
  <c r="S45" i="12"/>
  <c r="S63" i="13" s="1"/>
  <c r="R45" i="12"/>
  <c r="R63" i="13" s="1"/>
  <c r="Q45" i="12"/>
  <c r="Q63" i="13" s="1"/>
  <c r="P45" i="12"/>
  <c r="P63" i="13" s="1"/>
  <c r="O45" i="12"/>
  <c r="O63" i="13" s="1"/>
  <c r="N45" i="12"/>
  <c r="N63" i="13" s="1"/>
  <c r="M45" i="12"/>
  <c r="M63" i="13" s="1"/>
  <c r="L45" i="12"/>
  <c r="L63" i="13" s="1"/>
  <c r="K45" i="12"/>
  <c r="K63" i="13" s="1"/>
  <c r="J45" i="12"/>
  <c r="J63" i="13" s="1"/>
  <c r="I45" i="12"/>
  <c r="I63" i="13" s="1"/>
  <c r="H45" i="12"/>
  <c r="H63" i="13" s="1"/>
  <c r="G45" i="12"/>
  <c r="G63" i="13" s="1"/>
  <c r="F45" i="12"/>
  <c r="F63" i="13" s="1"/>
  <c r="E45" i="12"/>
  <c r="E63" i="13" s="1"/>
  <c r="D45" i="12"/>
  <c r="D63" i="13" s="1"/>
  <c r="C45" i="12"/>
  <c r="C63" i="13" s="1"/>
  <c r="AX44" i="12"/>
  <c r="AX43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AX39" i="12"/>
  <c r="AX38" i="12"/>
  <c r="AX37" i="12"/>
  <c r="AX36" i="12"/>
  <c r="AX35" i="12"/>
  <c r="AV32" i="12"/>
  <c r="AV62" i="13" s="1"/>
  <c r="AU32" i="12"/>
  <c r="AT32" i="12"/>
  <c r="AT62" i="13" s="1"/>
  <c r="AS32" i="12"/>
  <c r="AS62" i="13" s="1"/>
  <c r="AR32" i="12"/>
  <c r="AQ32" i="12"/>
  <c r="AP32" i="12"/>
  <c r="AP62" i="13" s="1"/>
  <c r="AO32" i="12"/>
  <c r="AO62" i="13" s="1"/>
  <c r="AN32" i="12"/>
  <c r="AN62" i="13" s="1"/>
  <c r="AM32" i="12"/>
  <c r="AL32" i="12"/>
  <c r="AL62" i="13" s="1"/>
  <c r="AK32" i="12"/>
  <c r="AK62" i="13" s="1"/>
  <c r="AJ32" i="12"/>
  <c r="AI32" i="12"/>
  <c r="AH32" i="12"/>
  <c r="AH62" i="13" s="1"/>
  <c r="AG32" i="12"/>
  <c r="AG62" i="13" s="1"/>
  <c r="AF32" i="12"/>
  <c r="AF62" i="13" s="1"/>
  <c r="AE32" i="12"/>
  <c r="AD32" i="12"/>
  <c r="AD62" i="13" s="1"/>
  <c r="AC32" i="12"/>
  <c r="AC62" i="13" s="1"/>
  <c r="AB32" i="12"/>
  <c r="AA32" i="12"/>
  <c r="Z32" i="12"/>
  <c r="Z62" i="13" s="1"/>
  <c r="Y32" i="12"/>
  <c r="Y62" i="13" s="1"/>
  <c r="X32" i="12"/>
  <c r="X62" i="13" s="1"/>
  <c r="W32" i="12"/>
  <c r="V32" i="12"/>
  <c r="V62" i="13" s="1"/>
  <c r="U32" i="12"/>
  <c r="U62" i="13" s="1"/>
  <c r="T32" i="12"/>
  <c r="S32" i="12"/>
  <c r="R32" i="12"/>
  <c r="R62" i="13" s="1"/>
  <c r="Q32" i="12"/>
  <c r="Q62" i="13" s="1"/>
  <c r="P32" i="12"/>
  <c r="P62" i="13" s="1"/>
  <c r="O32" i="12"/>
  <c r="N32" i="12"/>
  <c r="N62" i="13" s="1"/>
  <c r="M32" i="12"/>
  <c r="M62" i="13" s="1"/>
  <c r="L32" i="12"/>
  <c r="K32" i="12"/>
  <c r="J32" i="12"/>
  <c r="J62" i="13" s="1"/>
  <c r="I32" i="12"/>
  <c r="I62" i="13" s="1"/>
  <c r="H32" i="12"/>
  <c r="H62" i="13" s="1"/>
  <c r="G32" i="12"/>
  <c r="F32" i="12"/>
  <c r="F62" i="13" s="1"/>
  <c r="E32" i="12"/>
  <c r="E62" i="13" s="1"/>
  <c r="D32" i="12"/>
  <c r="C32" i="12"/>
  <c r="AX31" i="12"/>
  <c r="AX30" i="12"/>
  <c r="AX29" i="12"/>
  <c r="AX28" i="12"/>
  <c r="AX27" i="12"/>
  <c r="AX26" i="12"/>
  <c r="AX25" i="12"/>
  <c r="AX24" i="12"/>
  <c r="AX23" i="12"/>
  <c r="AV20" i="12"/>
  <c r="AV77" i="13" s="1"/>
  <c r="AV82" i="13" s="1"/>
  <c r="AU20" i="12"/>
  <c r="AU77" i="13" s="1"/>
  <c r="AT20" i="12"/>
  <c r="AT77" i="13" s="1"/>
  <c r="AS20" i="12"/>
  <c r="AS77" i="13" s="1"/>
  <c r="AR20" i="12"/>
  <c r="AR77" i="13" s="1"/>
  <c r="AR82" i="13" s="1"/>
  <c r="AQ20" i="12"/>
  <c r="AQ77" i="13" s="1"/>
  <c r="AQ83" i="13" s="1"/>
  <c r="AP20" i="12"/>
  <c r="AP77" i="13" s="1"/>
  <c r="AP82" i="13" s="1"/>
  <c r="AO20" i="12"/>
  <c r="AO77" i="13" s="1"/>
  <c r="AO83" i="13" s="1"/>
  <c r="AN20" i="12"/>
  <c r="AN77" i="13" s="1"/>
  <c r="AN82" i="13" s="1"/>
  <c r="AM20" i="12"/>
  <c r="AM77" i="13" s="1"/>
  <c r="AM83" i="13" s="1"/>
  <c r="AL20" i="12"/>
  <c r="AL77" i="13" s="1"/>
  <c r="AL82" i="13" s="1"/>
  <c r="AK20" i="12"/>
  <c r="AK77" i="13" s="1"/>
  <c r="AK83" i="13" s="1"/>
  <c r="AJ20" i="12"/>
  <c r="AJ77" i="13" s="1"/>
  <c r="AJ82" i="13" s="1"/>
  <c r="AI20" i="12"/>
  <c r="AI77" i="13" s="1"/>
  <c r="AI83" i="13" s="1"/>
  <c r="AH20" i="12"/>
  <c r="AH77" i="13" s="1"/>
  <c r="AH82" i="13" s="1"/>
  <c r="AG20" i="12"/>
  <c r="AG77" i="13" s="1"/>
  <c r="AG83" i="13" s="1"/>
  <c r="AF20" i="12"/>
  <c r="AF77" i="13" s="1"/>
  <c r="AF82" i="13" s="1"/>
  <c r="AE20" i="12"/>
  <c r="AE77" i="13" s="1"/>
  <c r="AE83" i="13" s="1"/>
  <c r="AD20" i="12"/>
  <c r="AD77" i="13" s="1"/>
  <c r="AD82" i="13" s="1"/>
  <c r="AC20" i="12"/>
  <c r="AC77" i="13" s="1"/>
  <c r="AC83" i="13" s="1"/>
  <c r="AB20" i="12"/>
  <c r="AB77" i="13" s="1"/>
  <c r="AB82" i="13" s="1"/>
  <c r="AA20" i="12"/>
  <c r="AA77" i="13" s="1"/>
  <c r="AA83" i="13" s="1"/>
  <c r="Z20" i="12"/>
  <c r="Z77" i="13" s="1"/>
  <c r="Z82" i="13" s="1"/>
  <c r="Y20" i="12"/>
  <c r="Y77" i="13" s="1"/>
  <c r="Y83" i="13" s="1"/>
  <c r="X20" i="12"/>
  <c r="X77" i="13" s="1"/>
  <c r="X82" i="13" s="1"/>
  <c r="W20" i="12"/>
  <c r="W77" i="13" s="1"/>
  <c r="W83" i="13" s="1"/>
  <c r="V20" i="12"/>
  <c r="V77" i="13" s="1"/>
  <c r="V82" i="13" s="1"/>
  <c r="U20" i="12"/>
  <c r="U77" i="13" s="1"/>
  <c r="U83" i="13" s="1"/>
  <c r="T20" i="12"/>
  <c r="T77" i="13" s="1"/>
  <c r="T82" i="13" s="1"/>
  <c r="S20" i="12"/>
  <c r="S77" i="13" s="1"/>
  <c r="S83" i="13" s="1"/>
  <c r="R20" i="12"/>
  <c r="R77" i="13" s="1"/>
  <c r="R82" i="13" s="1"/>
  <c r="Q20" i="12"/>
  <c r="Q77" i="13" s="1"/>
  <c r="Q83" i="13" s="1"/>
  <c r="P20" i="12"/>
  <c r="P77" i="13" s="1"/>
  <c r="P82" i="13" s="1"/>
  <c r="O20" i="12"/>
  <c r="O77" i="13" s="1"/>
  <c r="O83" i="13" s="1"/>
  <c r="N20" i="12"/>
  <c r="N77" i="13" s="1"/>
  <c r="N82" i="13" s="1"/>
  <c r="M20" i="12"/>
  <c r="M77" i="13" s="1"/>
  <c r="M83" i="13" s="1"/>
  <c r="L20" i="12"/>
  <c r="L77" i="13" s="1"/>
  <c r="L82" i="13" s="1"/>
  <c r="K20" i="12"/>
  <c r="K77" i="13" s="1"/>
  <c r="K83" i="13" s="1"/>
  <c r="J20" i="12"/>
  <c r="J77" i="13" s="1"/>
  <c r="J82" i="13" s="1"/>
  <c r="I20" i="12"/>
  <c r="I77" i="13" s="1"/>
  <c r="I83" i="13" s="1"/>
  <c r="H20" i="12"/>
  <c r="H77" i="13" s="1"/>
  <c r="H82" i="13" s="1"/>
  <c r="G20" i="12"/>
  <c r="G77" i="13" s="1"/>
  <c r="G83" i="13" s="1"/>
  <c r="F20" i="12"/>
  <c r="F77" i="13" s="1"/>
  <c r="F82" i="13" s="1"/>
  <c r="E20" i="12"/>
  <c r="E77" i="13" s="1"/>
  <c r="E83" i="13" s="1"/>
  <c r="D20" i="12"/>
  <c r="D77" i="13" s="1"/>
  <c r="D82" i="13" s="1"/>
  <c r="C20" i="12"/>
  <c r="C77" i="13" s="1"/>
  <c r="AX19" i="12"/>
  <c r="AX18" i="12"/>
  <c r="AX17" i="12"/>
  <c r="AX16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AX12" i="12"/>
  <c r="AX11" i="12"/>
  <c r="AX10" i="12"/>
  <c r="AX9" i="12"/>
  <c r="AV88" i="12" l="1"/>
  <c r="AX45" i="12"/>
  <c r="AX63" i="13" s="1"/>
  <c r="AT88" i="12"/>
  <c r="AT104" i="12" s="1"/>
  <c r="AT121" i="12" s="1"/>
  <c r="AT164" i="12" s="1"/>
  <c r="AT88" i="13"/>
  <c r="C62" i="13"/>
  <c r="C68" i="13" s="1"/>
  <c r="C69" i="13" s="1"/>
  <c r="C72" i="13" s="1"/>
  <c r="C74" i="13" s="1"/>
  <c r="K62" i="13"/>
  <c r="K68" i="13" s="1"/>
  <c r="K69" i="13" s="1"/>
  <c r="K72" i="13" s="1"/>
  <c r="K7" i="13" s="1"/>
  <c r="K73" i="13" s="1"/>
  <c r="K74" i="13" s="1"/>
  <c r="S62" i="13"/>
  <c r="S68" i="13" s="1"/>
  <c r="S69" i="13" s="1"/>
  <c r="S72" i="13" s="1"/>
  <c r="S74" i="13" s="1"/>
  <c r="AA62" i="13"/>
  <c r="AA68" i="13" s="1"/>
  <c r="AA69" i="13" s="1"/>
  <c r="AA72" i="13" s="1"/>
  <c r="AA74" i="13" s="1"/>
  <c r="AI62" i="13"/>
  <c r="AI68" i="13" s="1"/>
  <c r="AI69" i="13" s="1"/>
  <c r="AI72" i="13" s="1"/>
  <c r="AI74" i="13" s="1"/>
  <c r="AQ62" i="13"/>
  <c r="AQ68" i="13" s="1"/>
  <c r="AQ69" i="13" s="1"/>
  <c r="AQ72" i="13" s="1"/>
  <c r="AQ74" i="13" s="1"/>
  <c r="G88" i="12"/>
  <c r="G104" i="12" s="1"/>
  <c r="G88" i="13"/>
  <c r="G92" i="13" s="1"/>
  <c r="O88" i="12"/>
  <c r="O104" i="12" s="1"/>
  <c r="O88" i="13"/>
  <c r="O92" i="13" s="1"/>
  <c r="W88" i="12"/>
  <c r="W104" i="12" s="1"/>
  <c r="W121" i="12" s="1"/>
  <c r="W164" i="12" s="1"/>
  <c r="W88" i="13"/>
  <c r="W100" i="13" s="1"/>
  <c r="AE88" i="12"/>
  <c r="AE104" i="12" s="1"/>
  <c r="AE88" i="13"/>
  <c r="AM88" i="12"/>
  <c r="AM104" i="12" s="1"/>
  <c r="AM121" i="12" s="1"/>
  <c r="AM164" i="12" s="1"/>
  <c r="AM88" i="13"/>
  <c r="AM92" i="13" s="1"/>
  <c r="AU88" i="12"/>
  <c r="AU104" i="12" s="1"/>
  <c r="AU88" i="13"/>
  <c r="AX115" i="12"/>
  <c r="AX119" i="12" s="1"/>
  <c r="O146" i="12"/>
  <c r="O158" i="12" s="1"/>
  <c r="O162" i="12" s="1"/>
  <c r="O165" i="12" s="1"/>
  <c r="W146" i="12"/>
  <c r="W158" i="12" s="1"/>
  <c r="W162" i="12" s="1"/>
  <c r="W165" i="12" s="1"/>
  <c r="AE146" i="12"/>
  <c r="AE158" i="12" s="1"/>
  <c r="AE162" i="12" s="1"/>
  <c r="AE165" i="12" s="1"/>
  <c r="AM146" i="12"/>
  <c r="AM158" i="12" s="1"/>
  <c r="AM162" i="12" s="1"/>
  <c r="AM165" i="12" s="1"/>
  <c r="AU146" i="12"/>
  <c r="AU158" i="12" s="1"/>
  <c r="AU162" i="12" s="1"/>
  <c r="AU165" i="12" s="1"/>
  <c r="J68" i="13"/>
  <c r="J69" i="13" s="1"/>
  <c r="J72" i="13" s="1"/>
  <c r="J7" i="13" s="1"/>
  <c r="J73" i="13" s="1"/>
  <c r="J74" i="13" s="1"/>
  <c r="F88" i="12"/>
  <c r="F104" i="12" s="1"/>
  <c r="F88" i="13"/>
  <c r="F90" i="13" s="1"/>
  <c r="AX77" i="13"/>
  <c r="D62" i="13"/>
  <c r="D68" i="13" s="1"/>
  <c r="D69" i="13" s="1"/>
  <c r="D72" i="13" s="1"/>
  <c r="D74" i="13" s="1"/>
  <c r="L62" i="13"/>
  <c r="L68" i="13" s="1"/>
  <c r="L69" i="13" s="1"/>
  <c r="L72" i="13" s="1"/>
  <c r="L7" i="13" s="1"/>
  <c r="L73" i="13" s="1"/>
  <c r="L74" i="13" s="1"/>
  <c r="T62" i="13"/>
  <c r="T68" i="13" s="1"/>
  <c r="T69" i="13" s="1"/>
  <c r="T72" i="13" s="1"/>
  <c r="T74" i="13" s="1"/>
  <c r="AB62" i="13"/>
  <c r="AB68" i="13" s="1"/>
  <c r="AB69" i="13" s="1"/>
  <c r="AB72" i="13" s="1"/>
  <c r="AB74" i="13" s="1"/>
  <c r="AJ62" i="13"/>
  <c r="AJ68" i="13" s="1"/>
  <c r="AJ69" i="13" s="1"/>
  <c r="AJ72" i="13" s="1"/>
  <c r="AJ7" i="13" s="1"/>
  <c r="AJ73" i="13" s="1"/>
  <c r="AJ74" i="13" s="1"/>
  <c r="AR62" i="13"/>
  <c r="AR68" i="13" s="1"/>
  <c r="AR69" i="13" s="1"/>
  <c r="AR72" i="13" s="1"/>
  <c r="AR74" i="13" s="1"/>
  <c r="H88" i="12"/>
  <c r="H104" i="12" s="1"/>
  <c r="H121" i="12" s="1"/>
  <c r="H164" i="12" s="1"/>
  <c r="H88" i="13"/>
  <c r="H92" i="13" s="1"/>
  <c r="P88" i="12"/>
  <c r="P104" i="12" s="1"/>
  <c r="P121" i="12" s="1"/>
  <c r="P88" i="13"/>
  <c r="P92" i="13" s="1"/>
  <c r="X88" i="12"/>
  <c r="X104" i="12" s="1"/>
  <c r="X121" i="12" s="1"/>
  <c r="X164" i="12" s="1"/>
  <c r="X88" i="13"/>
  <c r="X92" i="13" s="1"/>
  <c r="AF88" i="12"/>
  <c r="AF104" i="12" s="1"/>
  <c r="AF121" i="12" s="1"/>
  <c r="AF88" i="13"/>
  <c r="AF92" i="13" s="1"/>
  <c r="AN88" i="12"/>
  <c r="AN104" i="12" s="1"/>
  <c r="AN121" i="12" s="1"/>
  <c r="AN88" i="13"/>
  <c r="AN92" i="13" s="1"/>
  <c r="P146" i="12"/>
  <c r="P158" i="12" s="1"/>
  <c r="P162" i="12" s="1"/>
  <c r="P165" i="12" s="1"/>
  <c r="X146" i="12"/>
  <c r="X158" i="12" s="1"/>
  <c r="X162" i="12" s="1"/>
  <c r="X165" i="12" s="1"/>
  <c r="AF146" i="12"/>
  <c r="AF158" i="12" s="1"/>
  <c r="AF162" i="12" s="1"/>
  <c r="AF165" i="12" s="1"/>
  <c r="AN146" i="12"/>
  <c r="AN158" i="12" s="1"/>
  <c r="AN162" i="12" s="1"/>
  <c r="AN165" i="12" s="1"/>
  <c r="AV146" i="12"/>
  <c r="AV158" i="12" s="1"/>
  <c r="AV162" i="12" s="1"/>
  <c r="AV165" i="12" s="1"/>
  <c r="AV53" i="16"/>
  <c r="AV61" i="16" s="1"/>
  <c r="AV65" i="16" s="1"/>
  <c r="AV67" i="9" s="1"/>
  <c r="AA162" i="16"/>
  <c r="S162" i="16"/>
  <c r="K162" i="16"/>
  <c r="C162" i="16"/>
  <c r="AH68" i="13"/>
  <c r="AH69" i="13" s="1"/>
  <c r="AH72" i="13" s="1"/>
  <c r="E68" i="13"/>
  <c r="E69" i="13" s="1"/>
  <c r="E72" i="13" s="1"/>
  <c r="E74" i="13" s="1"/>
  <c r="M68" i="13"/>
  <c r="M69" i="13" s="1"/>
  <c r="M72" i="13" s="1"/>
  <c r="M74" i="13" s="1"/>
  <c r="U68" i="13"/>
  <c r="U69" i="13" s="1"/>
  <c r="U72" i="13" s="1"/>
  <c r="U74" i="13" s="1"/>
  <c r="AC68" i="13"/>
  <c r="AC69" i="13" s="1"/>
  <c r="AC72" i="13" s="1"/>
  <c r="AC74" i="13" s="1"/>
  <c r="AK68" i="13"/>
  <c r="AK69" i="13" s="1"/>
  <c r="AK72" i="13" s="1"/>
  <c r="AK7" i="13" s="1"/>
  <c r="AK73" i="13" s="1"/>
  <c r="AK74" i="13" s="1"/>
  <c r="AS68" i="13"/>
  <c r="AS69" i="13" s="1"/>
  <c r="AS72" i="13" s="1"/>
  <c r="AS7" i="13" s="1"/>
  <c r="AS73" i="13" s="1"/>
  <c r="AS74" i="13" s="1"/>
  <c r="I88" i="12"/>
  <c r="I104" i="12" s="1"/>
  <c r="I88" i="13"/>
  <c r="I94" i="13" s="1"/>
  <c r="Q88" i="12"/>
  <c r="Q104" i="12" s="1"/>
  <c r="Q88" i="13"/>
  <c r="Q94" i="13" s="1"/>
  <c r="Y88" i="12"/>
  <c r="Y104" i="12" s="1"/>
  <c r="Y121" i="12" s="1"/>
  <c r="Y164" i="12" s="1"/>
  <c r="Y88" i="13"/>
  <c r="Y95" i="13" s="1"/>
  <c r="AG88" i="12"/>
  <c r="AG104" i="12" s="1"/>
  <c r="AG121" i="12" s="1"/>
  <c r="AG164" i="12" s="1"/>
  <c r="AG88" i="13"/>
  <c r="AO88" i="12"/>
  <c r="AO104" i="12" s="1"/>
  <c r="AO121" i="12" s="1"/>
  <c r="AO88" i="13"/>
  <c r="AO100" i="13" s="1"/>
  <c r="AV104" i="12"/>
  <c r="AV121" i="12" s="1"/>
  <c r="AV164" i="12" s="1"/>
  <c r="C83" i="13"/>
  <c r="AW64" i="9"/>
  <c r="AL88" i="12"/>
  <c r="AL104" i="12" s="1"/>
  <c r="AL121" i="12" s="1"/>
  <c r="AL164" i="12" s="1"/>
  <c r="AL88" i="13"/>
  <c r="AL90" i="13" s="1"/>
  <c r="F68" i="13"/>
  <c r="F69" i="13" s="1"/>
  <c r="F72" i="13" s="1"/>
  <c r="V68" i="13"/>
  <c r="V69" i="13" s="1"/>
  <c r="V72" i="13" s="1"/>
  <c r="V74" i="13" s="1"/>
  <c r="AD68" i="13"/>
  <c r="AD69" i="13" s="1"/>
  <c r="AD72" i="13" s="1"/>
  <c r="AD74" i="13" s="1"/>
  <c r="AL68" i="13"/>
  <c r="AL69" i="13" s="1"/>
  <c r="AL72" i="13" s="1"/>
  <c r="AL7" i="13" s="1"/>
  <c r="AL73" i="13" s="1"/>
  <c r="AL74" i="13" s="1"/>
  <c r="AT68" i="13"/>
  <c r="J88" i="12"/>
  <c r="J104" i="12" s="1"/>
  <c r="J121" i="12" s="1"/>
  <c r="J164" i="12" s="1"/>
  <c r="J88" i="13"/>
  <c r="J90" i="13" s="1"/>
  <c r="R88" i="12"/>
  <c r="R104" i="12" s="1"/>
  <c r="R121" i="12" s="1"/>
  <c r="R164" i="12" s="1"/>
  <c r="R88" i="13"/>
  <c r="R90" i="13" s="1"/>
  <c r="Z88" i="12"/>
  <c r="Z104" i="12" s="1"/>
  <c r="Z88" i="13"/>
  <c r="Z90" i="13" s="1"/>
  <c r="AH88" i="12"/>
  <c r="AH104" i="12" s="1"/>
  <c r="AH121" i="12" s="1"/>
  <c r="AH164" i="12" s="1"/>
  <c r="AH88" i="13"/>
  <c r="AH90" i="13" s="1"/>
  <c r="AP88" i="12"/>
  <c r="AP104" i="12" s="1"/>
  <c r="AP121" i="12" s="1"/>
  <c r="AP164" i="12" s="1"/>
  <c r="AP88" i="13"/>
  <c r="AP90" i="13" s="1"/>
  <c r="R68" i="13"/>
  <c r="R69" i="13" s="1"/>
  <c r="R72" i="13" s="1"/>
  <c r="R74" i="13" s="1"/>
  <c r="V88" i="12"/>
  <c r="V104" i="12" s="1"/>
  <c r="V88" i="13"/>
  <c r="V90" i="13" s="1"/>
  <c r="N68" i="13"/>
  <c r="N69" i="13" s="1"/>
  <c r="N72" i="13" s="1"/>
  <c r="N74" i="13" s="1"/>
  <c r="AX13" i="12"/>
  <c r="AT81" i="13"/>
  <c r="AT79" i="13"/>
  <c r="AT82" i="13"/>
  <c r="AT80" i="13"/>
  <c r="AT83" i="13"/>
  <c r="G62" i="13"/>
  <c r="G68" i="13" s="1"/>
  <c r="G69" i="13" s="1"/>
  <c r="G72" i="13" s="1"/>
  <c r="G7" i="13" s="1"/>
  <c r="G73" i="13" s="1"/>
  <c r="G74" i="13" s="1"/>
  <c r="O62" i="13"/>
  <c r="O68" i="13" s="1"/>
  <c r="O69" i="13" s="1"/>
  <c r="O72" i="13" s="1"/>
  <c r="O74" i="13" s="1"/>
  <c r="W62" i="13"/>
  <c r="W68" i="13" s="1"/>
  <c r="W69" i="13" s="1"/>
  <c r="W72" i="13" s="1"/>
  <c r="W74" i="13" s="1"/>
  <c r="AE62" i="13"/>
  <c r="AE68" i="13" s="1"/>
  <c r="AE69" i="13" s="1"/>
  <c r="AE72" i="13" s="1"/>
  <c r="AE74" i="13" s="1"/>
  <c r="AM62" i="13"/>
  <c r="AM68" i="13" s="1"/>
  <c r="AM69" i="13" s="1"/>
  <c r="AM72" i="13" s="1"/>
  <c r="AM7" i="13" s="1"/>
  <c r="AM73" i="13" s="1"/>
  <c r="AM74" i="13" s="1"/>
  <c r="AU62" i="13"/>
  <c r="C88" i="12"/>
  <c r="C104" i="12" s="1"/>
  <c r="C121" i="12" s="1"/>
  <c r="C164" i="12" s="1"/>
  <c r="C88" i="13"/>
  <c r="C101" i="13" s="1"/>
  <c r="K88" i="12"/>
  <c r="K104" i="12" s="1"/>
  <c r="K88" i="13"/>
  <c r="K94" i="13" s="1"/>
  <c r="S88" i="12"/>
  <c r="S104" i="12" s="1"/>
  <c r="S121" i="12" s="1"/>
  <c r="S164" i="12" s="1"/>
  <c r="S88" i="13"/>
  <c r="AA88" i="12"/>
  <c r="AA104" i="12" s="1"/>
  <c r="AA121" i="12" s="1"/>
  <c r="AA164" i="12" s="1"/>
  <c r="AA88" i="13"/>
  <c r="AA94" i="13" s="1"/>
  <c r="AI88" i="12"/>
  <c r="AI104" i="12" s="1"/>
  <c r="AI121" i="12" s="1"/>
  <c r="AI164" i="12" s="1"/>
  <c r="AI88" i="13"/>
  <c r="AI100" i="13" s="1"/>
  <c r="AQ88" i="12"/>
  <c r="AQ104" i="12" s="1"/>
  <c r="AQ88" i="13"/>
  <c r="AQ94" i="13" s="1"/>
  <c r="C146" i="12"/>
  <c r="C158" i="12" s="1"/>
  <c r="C162" i="12" s="1"/>
  <c r="C165" i="12" s="1"/>
  <c r="K146" i="12"/>
  <c r="K158" i="12" s="1"/>
  <c r="K162" i="12" s="1"/>
  <c r="K165" i="12" s="1"/>
  <c r="S146" i="12"/>
  <c r="S158" i="12" s="1"/>
  <c r="S162" i="12" s="1"/>
  <c r="S165" i="12" s="1"/>
  <c r="AA146" i="12"/>
  <c r="AA158" i="12" s="1"/>
  <c r="AA162" i="12" s="1"/>
  <c r="AA165" i="12" s="1"/>
  <c r="AI146" i="12"/>
  <c r="AI158" i="12" s="1"/>
  <c r="AI162" i="12" s="1"/>
  <c r="AI165" i="12" s="1"/>
  <c r="AQ146" i="12"/>
  <c r="AQ158" i="12" s="1"/>
  <c r="AQ162" i="12" s="1"/>
  <c r="AQ165" i="12" s="1"/>
  <c r="Z68" i="13"/>
  <c r="Z69" i="13" s="1"/>
  <c r="Z72" i="13" s="1"/>
  <c r="Z74" i="13" s="1"/>
  <c r="N88" i="12"/>
  <c r="N104" i="12" s="1"/>
  <c r="N121" i="12" s="1"/>
  <c r="N164" i="12" s="1"/>
  <c r="N88" i="13"/>
  <c r="N90" i="13" s="1"/>
  <c r="AS80" i="13"/>
  <c r="AS79" i="13"/>
  <c r="AS84" i="13" s="1"/>
  <c r="AS85" i="13" s="1"/>
  <c r="AS82" i="13"/>
  <c r="AS83" i="13"/>
  <c r="AS81" i="13"/>
  <c r="AU81" i="13"/>
  <c r="AU79" i="13"/>
  <c r="AU80" i="13"/>
  <c r="AU83" i="13"/>
  <c r="AU82" i="13"/>
  <c r="H68" i="13"/>
  <c r="H69" i="13" s="1"/>
  <c r="H72" i="13" s="1"/>
  <c r="P68" i="13"/>
  <c r="P69" i="13" s="1"/>
  <c r="P72" i="13" s="1"/>
  <c r="P74" i="13" s="1"/>
  <c r="X68" i="13"/>
  <c r="X69" i="13" s="1"/>
  <c r="X72" i="13" s="1"/>
  <c r="X74" i="13" s="1"/>
  <c r="AF68" i="13"/>
  <c r="AF69" i="13" s="1"/>
  <c r="AF72" i="13" s="1"/>
  <c r="AF74" i="13" s="1"/>
  <c r="AN68" i="13"/>
  <c r="AN69" i="13" s="1"/>
  <c r="AN72" i="13" s="1"/>
  <c r="AN7" i="13" s="1"/>
  <c r="AN73" i="13" s="1"/>
  <c r="AN74" i="13" s="1"/>
  <c r="AV68" i="13"/>
  <c r="AV69" i="13" s="1"/>
  <c r="AV72" i="13" s="1"/>
  <c r="D88" i="12"/>
  <c r="D104" i="12" s="1"/>
  <c r="D121" i="12" s="1"/>
  <c r="D164" i="12" s="1"/>
  <c r="D88" i="13"/>
  <c r="D92" i="13" s="1"/>
  <c r="L88" i="12"/>
  <c r="L104" i="12" s="1"/>
  <c r="L121" i="12" s="1"/>
  <c r="L164" i="12" s="1"/>
  <c r="L88" i="13"/>
  <c r="L92" i="13" s="1"/>
  <c r="T88" i="12"/>
  <c r="T104" i="12" s="1"/>
  <c r="T121" i="12" s="1"/>
  <c r="T88" i="13"/>
  <c r="T92" i="13" s="1"/>
  <c r="AB88" i="12"/>
  <c r="AB104" i="12" s="1"/>
  <c r="AB121" i="12" s="1"/>
  <c r="AB164" i="12" s="1"/>
  <c r="AB88" i="13"/>
  <c r="AB92" i="13" s="1"/>
  <c r="AJ88" i="12"/>
  <c r="AJ104" i="12" s="1"/>
  <c r="AJ121" i="12" s="1"/>
  <c r="AJ88" i="13"/>
  <c r="AJ92" i="13" s="1"/>
  <c r="AR88" i="12"/>
  <c r="AR104" i="12" s="1"/>
  <c r="AR121" i="12" s="1"/>
  <c r="AR88" i="13"/>
  <c r="AR92" i="13" s="1"/>
  <c r="AP68" i="13"/>
  <c r="AP69" i="13" s="1"/>
  <c r="AP72" i="13" s="1"/>
  <c r="AP74" i="13" s="1"/>
  <c r="AD88" i="12"/>
  <c r="AD104" i="12" s="1"/>
  <c r="AD88" i="13"/>
  <c r="AD90" i="13" s="1"/>
  <c r="AT69" i="13"/>
  <c r="AT72" i="13" s="1"/>
  <c r="AT7" i="13" s="1"/>
  <c r="AT73" i="13" s="1"/>
  <c r="AT74" i="13" s="1"/>
  <c r="I68" i="13"/>
  <c r="I69" i="13" s="1"/>
  <c r="I72" i="13" s="1"/>
  <c r="I7" i="13" s="1"/>
  <c r="I73" i="13" s="1"/>
  <c r="I74" i="13" s="1"/>
  <c r="Q68" i="13"/>
  <c r="Q69" i="13" s="1"/>
  <c r="Q72" i="13" s="1"/>
  <c r="Q74" i="13" s="1"/>
  <c r="Y68" i="13"/>
  <c r="Y69" i="13" s="1"/>
  <c r="Y72" i="13" s="1"/>
  <c r="Y74" i="13" s="1"/>
  <c r="AG68" i="13"/>
  <c r="AG69" i="13" s="1"/>
  <c r="AG72" i="13" s="1"/>
  <c r="AG74" i="13" s="1"/>
  <c r="AO68" i="13"/>
  <c r="AO69" i="13" s="1"/>
  <c r="AO72" i="13" s="1"/>
  <c r="AO74" i="13" s="1"/>
  <c r="E88" i="12"/>
  <c r="E104" i="12" s="1"/>
  <c r="E88" i="13"/>
  <c r="E100" i="13" s="1"/>
  <c r="M88" i="12"/>
  <c r="M104" i="12" s="1"/>
  <c r="M121" i="12" s="1"/>
  <c r="M164" i="12" s="1"/>
  <c r="M88" i="13"/>
  <c r="U88" i="12"/>
  <c r="U104" i="12" s="1"/>
  <c r="U121" i="12" s="1"/>
  <c r="U164" i="12" s="1"/>
  <c r="U88" i="13"/>
  <c r="U100" i="13" s="1"/>
  <c r="AC88" i="12"/>
  <c r="AC104" i="12" s="1"/>
  <c r="AC121" i="12" s="1"/>
  <c r="AC164" i="12" s="1"/>
  <c r="AC88" i="13"/>
  <c r="AC93" i="13" s="1"/>
  <c r="AK88" i="12"/>
  <c r="AK104" i="12" s="1"/>
  <c r="AK88" i="13"/>
  <c r="AK100" i="13" s="1"/>
  <c r="AS88" i="12"/>
  <c r="AS104" i="12" s="1"/>
  <c r="AS121" i="12" s="1"/>
  <c r="AS164" i="12" s="1"/>
  <c r="AS88" i="13"/>
  <c r="F7" i="13"/>
  <c r="F73" i="13" s="1"/>
  <c r="F74" i="13" s="1"/>
  <c r="H7" i="13"/>
  <c r="H73" i="13" s="1"/>
  <c r="H74" i="13" s="1"/>
  <c r="AH7" i="13"/>
  <c r="AH73" i="13" s="1"/>
  <c r="AH74" i="13" s="1"/>
  <c r="H162" i="12"/>
  <c r="H165" i="12" s="1"/>
  <c r="G162" i="12"/>
  <c r="G165" i="12" s="1"/>
  <c r="CJ32" i="15"/>
  <c r="AV104" i="16"/>
  <c r="AV120" i="16" s="1"/>
  <c r="AT53" i="16"/>
  <c r="AT61" i="16" s="1"/>
  <c r="AT65" i="16" s="1"/>
  <c r="AT67" i="9" s="1"/>
  <c r="AW104" i="16"/>
  <c r="AW120" i="16" s="1"/>
  <c r="AT104" i="16"/>
  <c r="AT120" i="16" s="1"/>
  <c r="E121" i="12"/>
  <c r="E164" i="12" s="1"/>
  <c r="I121" i="12"/>
  <c r="Q121" i="12"/>
  <c r="AK121" i="12"/>
  <c r="AK164" i="12" s="1"/>
  <c r="AW53" i="16"/>
  <c r="AW61" i="16" s="1"/>
  <c r="AW65" i="16" s="1"/>
  <c r="AV160" i="16"/>
  <c r="AV163" i="16" s="1"/>
  <c r="AX65" i="12"/>
  <c r="AX65" i="13" s="1"/>
  <c r="G121" i="12"/>
  <c r="G164" i="12" s="1"/>
  <c r="K121" i="12"/>
  <c r="K164" i="12" s="1"/>
  <c r="O121" i="12"/>
  <c r="AE121" i="12"/>
  <c r="AQ121" i="12"/>
  <c r="AU121" i="12"/>
  <c r="AU164" i="12" s="1"/>
  <c r="E146" i="12"/>
  <c r="E158" i="12" s="1"/>
  <c r="E162" i="12" s="1"/>
  <c r="E165" i="12" s="1"/>
  <c r="I146" i="12"/>
  <c r="I158" i="12" s="1"/>
  <c r="M146" i="12"/>
  <c r="M158" i="12" s="1"/>
  <c r="M162" i="12" s="1"/>
  <c r="M165" i="12" s="1"/>
  <c r="Q146" i="12"/>
  <c r="Q158" i="12" s="1"/>
  <c r="Q162" i="12" s="1"/>
  <c r="Q165" i="12" s="1"/>
  <c r="U146" i="12"/>
  <c r="U158" i="12" s="1"/>
  <c r="U162" i="12" s="1"/>
  <c r="U165" i="12" s="1"/>
  <c r="Y146" i="12"/>
  <c r="Y158" i="12" s="1"/>
  <c r="Y162" i="12" s="1"/>
  <c r="Y165" i="12" s="1"/>
  <c r="AC146" i="12"/>
  <c r="AC158" i="12" s="1"/>
  <c r="AC162" i="12" s="1"/>
  <c r="AC165" i="12" s="1"/>
  <c r="AG146" i="12"/>
  <c r="AG158" i="12" s="1"/>
  <c r="AG162" i="12" s="1"/>
  <c r="AG165" i="12" s="1"/>
  <c r="AK146" i="12"/>
  <c r="AK158" i="12" s="1"/>
  <c r="AK162" i="12" s="1"/>
  <c r="AK165" i="12" s="1"/>
  <c r="AO146" i="12"/>
  <c r="AO158" i="12" s="1"/>
  <c r="AO162" i="12" s="1"/>
  <c r="AO165" i="12" s="1"/>
  <c r="AS146" i="12"/>
  <c r="AS158" i="12" s="1"/>
  <c r="AS162" i="12" s="1"/>
  <c r="AS165" i="12" s="1"/>
  <c r="AX20" i="12"/>
  <c r="AX32" i="12"/>
  <c r="AX40" i="12"/>
  <c r="AX87" i="12"/>
  <c r="F121" i="12"/>
  <c r="F164" i="12" s="1"/>
  <c r="V121" i="12"/>
  <c r="V164" i="12" s="1"/>
  <c r="Z121" i="12"/>
  <c r="Z164" i="12" s="1"/>
  <c r="AD121" i="12"/>
  <c r="AD164" i="12" s="1"/>
  <c r="AX94" i="12"/>
  <c r="AX100" i="12"/>
  <c r="AX135" i="12"/>
  <c r="AX143" i="12"/>
  <c r="AX156" i="12"/>
  <c r="C92" i="13"/>
  <c r="C95" i="13"/>
  <c r="C93" i="13"/>
  <c r="E92" i="13"/>
  <c r="G100" i="13"/>
  <c r="G94" i="13"/>
  <c r="I101" i="13"/>
  <c r="M100" i="13"/>
  <c r="M94" i="13"/>
  <c r="M92" i="13"/>
  <c r="M101" i="13"/>
  <c r="M95" i="13"/>
  <c r="M93" i="13"/>
  <c r="O100" i="13"/>
  <c r="O94" i="13"/>
  <c r="O101" i="13"/>
  <c r="O95" i="13"/>
  <c r="Q100" i="13"/>
  <c r="Q92" i="13"/>
  <c r="S100" i="13"/>
  <c r="S94" i="13"/>
  <c r="S92" i="13"/>
  <c r="S101" i="13"/>
  <c r="S95" i="13"/>
  <c r="S93" i="13"/>
  <c r="U94" i="13"/>
  <c r="U92" i="13"/>
  <c r="U95" i="13"/>
  <c r="U93" i="13"/>
  <c r="W92" i="13"/>
  <c r="Y100" i="13"/>
  <c r="Y94" i="13"/>
  <c r="Y92" i="13"/>
  <c r="Y101" i="13"/>
  <c r="Y93" i="13"/>
  <c r="AA100" i="13"/>
  <c r="AA92" i="13"/>
  <c r="AA101" i="13"/>
  <c r="AA95" i="13"/>
  <c r="AA93" i="13"/>
  <c r="AC94" i="13"/>
  <c r="AC95" i="13"/>
  <c r="AE100" i="13"/>
  <c r="AE94" i="13"/>
  <c r="AE92" i="13"/>
  <c r="AE101" i="13"/>
  <c r="AE95" i="13"/>
  <c r="AE93" i="13"/>
  <c r="AG100" i="13"/>
  <c r="AG94" i="13"/>
  <c r="AG92" i="13"/>
  <c r="AG101" i="13"/>
  <c r="AG95" i="13"/>
  <c r="AG93" i="13"/>
  <c r="AI92" i="13"/>
  <c r="AI101" i="13"/>
  <c r="AI95" i="13"/>
  <c r="AI93" i="13"/>
  <c r="AK94" i="13"/>
  <c r="AM100" i="13"/>
  <c r="AM94" i="13"/>
  <c r="AO92" i="13"/>
  <c r="AQ93" i="13"/>
  <c r="D79" i="13"/>
  <c r="F79" i="13"/>
  <c r="H79" i="13"/>
  <c r="J79" i="13"/>
  <c r="L79" i="13"/>
  <c r="N79" i="13"/>
  <c r="P79" i="13"/>
  <c r="R79" i="13"/>
  <c r="T79" i="13"/>
  <c r="V79" i="13"/>
  <c r="X79" i="13"/>
  <c r="Z79" i="13"/>
  <c r="AB79" i="13"/>
  <c r="AD79" i="13"/>
  <c r="AF79" i="13"/>
  <c r="AH79" i="13"/>
  <c r="AJ79" i="13"/>
  <c r="AL79" i="13"/>
  <c r="AN79" i="13"/>
  <c r="AP79" i="13"/>
  <c r="AR79" i="13"/>
  <c r="AV79" i="13"/>
  <c r="C80" i="13"/>
  <c r="E80" i="13"/>
  <c r="G80" i="13"/>
  <c r="I80" i="13"/>
  <c r="K80" i="13"/>
  <c r="M80" i="13"/>
  <c r="O80" i="13"/>
  <c r="Q80" i="13"/>
  <c r="S80" i="13"/>
  <c r="U80" i="13"/>
  <c r="W80" i="13"/>
  <c r="Y80" i="13"/>
  <c r="AA80" i="13"/>
  <c r="AC80" i="13"/>
  <c r="AE80" i="13"/>
  <c r="AG80" i="13"/>
  <c r="AI80" i="13"/>
  <c r="AK80" i="13"/>
  <c r="AM80" i="13"/>
  <c r="AO80" i="13"/>
  <c r="AQ80" i="13"/>
  <c r="D81" i="13"/>
  <c r="F81" i="13"/>
  <c r="H81" i="13"/>
  <c r="J81" i="13"/>
  <c r="L81" i="13"/>
  <c r="N81" i="13"/>
  <c r="P81" i="13"/>
  <c r="R81" i="13"/>
  <c r="T81" i="13"/>
  <c r="V81" i="13"/>
  <c r="X81" i="13"/>
  <c r="Z81" i="13"/>
  <c r="AB81" i="13"/>
  <c r="AD81" i="13"/>
  <c r="AF81" i="13"/>
  <c r="AH81" i="13"/>
  <c r="AJ81" i="13"/>
  <c r="AL81" i="13"/>
  <c r="AN81" i="13"/>
  <c r="AP81" i="13"/>
  <c r="AR81" i="13"/>
  <c r="AV81" i="13"/>
  <c r="C82" i="13"/>
  <c r="E82" i="13"/>
  <c r="G82" i="13"/>
  <c r="I82" i="13"/>
  <c r="K82" i="13"/>
  <c r="M82" i="13"/>
  <c r="O82" i="13"/>
  <c r="Q82" i="13"/>
  <c r="S82" i="13"/>
  <c r="U82" i="13"/>
  <c r="W82" i="13"/>
  <c r="Y82" i="13"/>
  <c r="AA82" i="13"/>
  <c r="AC82" i="13"/>
  <c r="AE82" i="13"/>
  <c r="AG82" i="13"/>
  <c r="AI82" i="13"/>
  <c r="AK82" i="13"/>
  <c r="AM82" i="13"/>
  <c r="AO82" i="13"/>
  <c r="AQ82" i="13"/>
  <c r="D83" i="13"/>
  <c r="F83" i="13"/>
  <c r="H83" i="13"/>
  <c r="J83" i="13"/>
  <c r="L83" i="13"/>
  <c r="N83" i="13"/>
  <c r="P83" i="13"/>
  <c r="R83" i="13"/>
  <c r="T83" i="13"/>
  <c r="V83" i="13"/>
  <c r="X83" i="13"/>
  <c r="Z83" i="13"/>
  <c r="AB83" i="13"/>
  <c r="AD83" i="13"/>
  <c r="AF83" i="13"/>
  <c r="AH83" i="13"/>
  <c r="AJ83" i="13"/>
  <c r="AL83" i="13"/>
  <c r="AN83" i="13"/>
  <c r="AP83" i="13"/>
  <c r="AR83" i="13"/>
  <c r="AV83" i="13"/>
  <c r="D90" i="13"/>
  <c r="P90" i="13"/>
  <c r="T90" i="13"/>
  <c r="X90" i="13"/>
  <c r="AB90" i="13"/>
  <c r="AJ90" i="13"/>
  <c r="AN90" i="13"/>
  <c r="AV90" i="13"/>
  <c r="C91" i="13"/>
  <c r="O91" i="13"/>
  <c r="S91" i="13"/>
  <c r="W91" i="13"/>
  <c r="AA91" i="13"/>
  <c r="AE91" i="13"/>
  <c r="AI91" i="13"/>
  <c r="D101" i="13"/>
  <c r="D93" i="13"/>
  <c r="D100" i="13"/>
  <c r="F101" i="13"/>
  <c r="F95" i="13"/>
  <c r="F93" i="13"/>
  <c r="F100" i="13"/>
  <c r="F94" i="13"/>
  <c r="H95" i="13"/>
  <c r="H91" i="13"/>
  <c r="J101" i="13"/>
  <c r="J95" i="13"/>
  <c r="J93" i="13"/>
  <c r="J91" i="13"/>
  <c r="J100" i="13"/>
  <c r="J94" i="13"/>
  <c r="L91" i="13"/>
  <c r="N101" i="13"/>
  <c r="N95" i="13"/>
  <c r="N93" i="13"/>
  <c r="N91" i="13"/>
  <c r="N100" i="13"/>
  <c r="N94" i="13"/>
  <c r="P101" i="13"/>
  <c r="P95" i="13"/>
  <c r="P93" i="13"/>
  <c r="P91" i="13"/>
  <c r="P100" i="13"/>
  <c r="P94" i="13"/>
  <c r="R101" i="13"/>
  <c r="R95" i="13"/>
  <c r="R93" i="13"/>
  <c r="R91" i="13"/>
  <c r="R100" i="13"/>
  <c r="R94" i="13"/>
  <c r="T101" i="13"/>
  <c r="T95" i="13"/>
  <c r="T93" i="13"/>
  <c r="T91" i="13"/>
  <c r="T100" i="13"/>
  <c r="T94" i="13"/>
  <c r="V101" i="13"/>
  <c r="V95" i="13"/>
  <c r="V93" i="13"/>
  <c r="V91" i="13"/>
  <c r="V100" i="13"/>
  <c r="V102" i="13" s="1"/>
  <c r="V103" i="13" s="1"/>
  <c r="V94" i="13"/>
  <c r="X101" i="13"/>
  <c r="X95" i="13"/>
  <c r="X93" i="13"/>
  <c r="X91" i="13"/>
  <c r="X100" i="13"/>
  <c r="X94" i="13"/>
  <c r="Z95" i="13"/>
  <c r="AB101" i="13"/>
  <c r="AB95" i="13"/>
  <c r="AB93" i="13"/>
  <c r="AB91" i="13"/>
  <c r="AB100" i="13"/>
  <c r="AB94" i="13"/>
  <c r="AD94" i="13"/>
  <c r="AF101" i="13"/>
  <c r="AF95" i="13"/>
  <c r="AF91" i="13"/>
  <c r="AH101" i="13"/>
  <c r="AH95" i="13"/>
  <c r="AH93" i="13"/>
  <c r="AH91" i="13"/>
  <c r="AH100" i="13"/>
  <c r="AH94" i="13"/>
  <c r="AJ93" i="13"/>
  <c r="AJ100" i="13"/>
  <c r="AJ94" i="13"/>
  <c r="AL101" i="13"/>
  <c r="AL93" i="13"/>
  <c r="AL91" i="13"/>
  <c r="AN101" i="13"/>
  <c r="AN93" i="13"/>
  <c r="AN100" i="13"/>
  <c r="AN94" i="13"/>
  <c r="AP101" i="13"/>
  <c r="AP95" i="13"/>
  <c r="AP93" i="13"/>
  <c r="AP91" i="13"/>
  <c r="AP100" i="13"/>
  <c r="AP94" i="13"/>
  <c r="AR101" i="13"/>
  <c r="AR93" i="13"/>
  <c r="AV101" i="13"/>
  <c r="AV95" i="13"/>
  <c r="AV93" i="13"/>
  <c r="AV91" i="13"/>
  <c r="AV100" i="13"/>
  <c r="AV102" i="13" s="1"/>
  <c r="AV103" i="13" s="1"/>
  <c r="AV94" i="13"/>
  <c r="C79" i="13"/>
  <c r="E79" i="13"/>
  <c r="G79" i="13"/>
  <c r="I79" i="13"/>
  <c r="K79" i="13"/>
  <c r="M79" i="13"/>
  <c r="O79" i="13"/>
  <c r="Q79" i="13"/>
  <c r="S79" i="13"/>
  <c r="U79" i="13"/>
  <c r="W79" i="13"/>
  <c r="Y79" i="13"/>
  <c r="AA79" i="13"/>
  <c r="AC79" i="13"/>
  <c r="AE79" i="13"/>
  <c r="AG79" i="13"/>
  <c r="AI79" i="13"/>
  <c r="AK79" i="13"/>
  <c r="AM79" i="13"/>
  <c r="AO79" i="13"/>
  <c r="AQ79" i="13"/>
  <c r="D80" i="13"/>
  <c r="F80" i="13"/>
  <c r="H80" i="13"/>
  <c r="J80" i="13"/>
  <c r="L80" i="13"/>
  <c r="N80" i="13"/>
  <c r="P80" i="13"/>
  <c r="R80" i="13"/>
  <c r="T80" i="13"/>
  <c r="V80" i="13"/>
  <c r="X80" i="13"/>
  <c r="Z80" i="13"/>
  <c r="AB80" i="13"/>
  <c r="AD80" i="13"/>
  <c r="AF80" i="13"/>
  <c r="AH80" i="13"/>
  <c r="AJ80" i="13"/>
  <c r="AL80" i="13"/>
  <c r="AN80" i="13"/>
  <c r="AP80" i="13"/>
  <c r="AR80" i="13"/>
  <c r="AV80" i="13"/>
  <c r="C81" i="13"/>
  <c r="E81" i="13"/>
  <c r="G81" i="13"/>
  <c r="I81" i="13"/>
  <c r="K81" i="13"/>
  <c r="M81" i="13"/>
  <c r="O81" i="13"/>
  <c r="Q81" i="13"/>
  <c r="S81" i="13"/>
  <c r="U81" i="13"/>
  <c r="W81" i="13"/>
  <c r="Y81" i="13"/>
  <c r="AA81" i="13"/>
  <c r="AC81" i="13"/>
  <c r="AE81" i="13"/>
  <c r="AG81" i="13"/>
  <c r="AI81" i="13"/>
  <c r="AK81" i="13"/>
  <c r="AM81" i="13"/>
  <c r="AO81" i="13"/>
  <c r="AQ81" i="13"/>
  <c r="C90" i="13"/>
  <c r="G90" i="13"/>
  <c r="M90" i="13"/>
  <c r="O90" i="13"/>
  <c r="S90" i="13"/>
  <c r="U90" i="13"/>
  <c r="W90" i="13"/>
  <c r="Y90" i="13"/>
  <c r="AA90" i="13"/>
  <c r="AE90" i="13"/>
  <c r="AG90" i="13"/>
  <c r="AI90" i="13"/>
  <c r="AM90" i="13"/>
  <c r="F91" i="13"/>
  <c r="M91" i="13"/>
  <c r="Q91" i="13"/>
  <c r="U91" i="13"/>
  <c r="Y91" i="13"/>
  <c r="AC91" i="13"/>
  <c r="AG91" i="13"/>
  <c r="F92" i="13"/>
  <c r="J92" i="13"/>
  <c r="N92" i="13"/>
  <c r="R92" i="13"/>
  <c r="V92" i="13"/>
  <c r="AH92" i="13"/>
  <c r="AL92" i="13"/>
  <c r="AP92" i="13"/>
  <c r="P164" i="12"/>
  <c r="T164" i="12"/>
  <c r="AF164" i="12"/>
  <c r="AJ164" i="12"/>
  <c r="AN164" i="12"/>
  <c r="AR164" i="12"/>
  <c r="I164" i="12"/>
  <c r="O164" i="12"/>
  <c r="Q164" i="12"/>
  <c r="AE164" i="12"/>
  <c r="AO164" i="12"/>
  <c r="AQ164" i="12"/>
  <c r="AX146" i="12" l="1"/>
  <c r="K101" i="13"/>
  <c r="Z92" i="13"/>
  <c r="AQ90" i="13"/>
  <c r="AN95" i="13"/>
  <c r="AD95" i="13"/>
  <c r="Z94" i="13"/>
  <c r="H93" i="13"/>
  <c r="AQ100" i="13"/>
  <c r="AQ102" i="13" s="1"/>
  <c r="AQ103" i="13" s="1"/>
  <c r="K92" i="13"/>
  <c r="AO93" i="13"/>
  <c r="AO96" i="13" s="1"/>
  <c r="AO97" i="13" s="1"/>
  <c r="AK93" i="13"/>
  <c r="W93" i="13"/>
  <c r="K100" i="13"/>
  <c r="AR100" i="13"/>
  <c r="AR102" i="13" s="1"/>
  <c r="AR103" i="13" s="1"/>
  <c r="AL94" i="13"/>
  <c r="Z91" i="13"/>
  <c r="Z96" i="13" s="1"/>
  <c r="Z97" i="13" s="1"/>
  <c r="L94" i="13"/>
  <c r="H101" i="13"/>
  <c r="K91" i="13"/>
  <c r="AO95" i="13"/>
  <c r="AK95" i="13"/>
  <c r="W95" i="13"/>
  <c r="I93" i="13"/>
  <c r="E93" i="13"/>
  <c r="AD92" i="13"/>
  <c r="AK91" i="13"/>
  <c r="AK96" i="13" s="1"/>
  <c r="AK97" i="13" s="1"/>
  <c r="I90" i="13"/>
  <c r="AD93" i="13"/>
  <c r="AQ92" i="13"/>
  <c r="I100" i="13"/>
  <c r="AO90" i="13"/>
  <c r="E90" i="13"/>
  <c r="E96" i="13" s="1"/>
  <c r="E97" i="13" s="1"/>
  <c r="AR94" i="13"/>
  <c r="AD101" i="13"/>
  <c r="Z100" i="13"/>
  <c r="AK90" i="13"/>
  <c r="AR91" i="13"/>
  <c r="AL100" i="13"/>
  <c r="AL102" i="13" s="1"/>
  <c r="AL103" i="13" s="1"/>
  <c r="AB102" i="13"/>
  <c r="AB103" i="13" s="1"/>
  <c r="Z93" i="13"/>
  <c r="T102" i="13"/>
  <c r="T103" i="13" s="1"/>
  <c r="L100" i="13"/>
  <c r="L102" i="13" s="1"/>
  <c r="L103" i="13" s="1"/>
  <c r="AQ91" i="13"/>
  <c r="E91" i="13"/>
  <c r="AO101" i="13"/>
  <c r="AK92" i="13"/>
  <c r="W101" i="13"/>
  <c r="I95" i="13"/>
  <c r="E95" i="13"/>
  <c r="N102" i="13"/>
  <c r="N103" i="13" s="1"/>
  <c r="L93" i="13"/>
  <c r="H94" i="13"/>
  <c r="L90" i="13"/>
  <c r="AQ95" i="13"/>
  <c r="AO94" i="13"/>
  <c r="W94" i="13"/>
  <c r="K93" i="13"/>
  <c r="I92" i="13"/>
  <c r="I96" i="13" s="1"/>
  <c r="I97" i="13" s="1"/>
  <c r="E94" i="13"/>
  <c r="AD100" i="13"/>
  <c r="Z101" i="13"/>
  <c r="AO91" i="13"/>
  <c r="I91" i="13"/>
  <c r="AE96" i="13"/>
  <c r="AE97" i="13" s="1"/>
  <c r="K90" i="13"/>
  <c r="AN91" i="13"/>
  <c r="AN96" i="13" s="1"/>
  <c r="AN97" i="13" s="1"/>
  <c r="AL95" i="13"/>
  <c r="AD91" i="13"/>
  <c r="L101" i="13"/>
  <c r="H100" i="13"/>
  <c r="H102" i="13" s="1"/>
  <c r="H103" i="13" s="1"/>
  <c r="AR90" i="13"/>
  <c r="H90" i="13"/>
  <c r="H96" i="13" s="1"/>
  <c r="H97" i="13" s="1"/>
  <c r="AQ101" i="13"/>
  <c r="K95" i="13"/>
  <c r="AX62" i="13"/>
  <c r="D91" i="13"/>
  <c r="AC90" i="13"/>
  <c r="AR95" i="13"/>
  <c r="AJ95" i="13"/>
  <c r="AF94" i="13"/>
  <c r="L95" i="13"/>
  <c r="AF90" i="13"/>
  <c r="AF96" i="13" s="1"/>
  <c r="AF97" i="13" s="1"/>
  <c r="AM93" i="13"/>
  <c r="AK101" i="13"/>
  <c r="AI94" i="13"/>
  <c r="AC101" i="13"/>
  <c r="U101" i="13"/>
  <c r="O93" i="13"/>
  <c r="O96" i="13" s="1"/>
  <c r="O97" i="13" s="1"/>
  <c r="G93" i="13"/>
  <c r="E101" i="13"/>
  <c r="C94" i="13"/>
  <c r="AS92" i="13"/>
  <c r="AS95" i="13"/>
  <c r="AS90" i="13"/>
  <c r="AS100" i="13"/>
  <c r="AS102" i="13" s="1"/>
  <c r="AS103" i="13" s="1"/>
  <c r="AS93" i="13"/>
  <c r="AS91" i="13"/>
  <c r="AS94" i="13"/>
  <c r="AS101" i="13"/>
  <c r="AN102" i="13"/>
  <c r="AN103" i="13" s="1"/>
  <c r="AJ101" i="13"/>
  <c r="AF100" i="13"/>
  <c r="AF102" i="13" s="1"/>
  <c r="AF103" i="13" s="1"/>
  <c r="X102" i="13"/>
  <c r="X103" i="13" s="1"/>
  <c r="P102" i="13"/>
  <c r="P103" i="13" s="1"/>
  <c r="AM91" i="13"/>
  <c r="AM96" i="13" s="1"/>
  <c r="AM97" i="13" s="1"/>
  <c r="G91" i="13"/>
  <c r="AM95" i="13"/>
  <c r="AC92" i="13"/>
  <c r="G95" i="13"/>
  <c r="C100" i="13"/>
  <c r="K96" i="13"/>
  <c r="K97" i="13" s="1"/>
  <c r="AM101" i="13"/>
  <c r="AM102" i="13" s="1"/>
  <c r="AM103" i="13" s="1"/>
  <c r="Q93" i="13"/>
  <c r="G101" i="13"/>
  <c r="AX88" i="12"/>
  <c r="AX88" i="13"/>
  <c r="AT162" i="16"/>
  <c r="AU84" i="13"/>
  <c r="AU85" i="13" s="1"/>
  <c r="AQ96" i="13"/>
  <c r="AQ97" i="13" s="1"/>
  <c r="AA96" i="13"/>
  <c r="AA97" i="13" s="1"/>
  <c r="W96" i="13"/>
  <c r="W97" i="13" s="1"/>
  <c r="G96" i="13"/>
  <c r="G97" i="13" s="1"/>
  <c r="AP102" i="13"/>
  <c r="AP103" i="13" s="1"/>
  <c r="AH102" i="13"/>
  <c r="AH103" i="13" s="1"/>
  <c r="AF93" i="13"/>
  <c r="Z102" i="13"/>
  <c r="Z103" i="13" s="1"/>
  <c r="R102" i="13"/>
  <c r="R103" i="13" s="1"/>
  <c r="J102" i="13"/>
  <c r="J103" i="13" s="1"/>
  <c r="D94" i="13"/>
  <c r="D96" i="13" s="1"/>
  <c r="D97" i="13" s="1"/>
  <c r="AC100" i="13"/>
  <c r="Q95" i="13"/>
  <c r="D102" i="13"/>
  <c r="D103" i="13" s="1"/>
  <c r="Q101" i="13"/>
  <c r="S96" i="13"/>
  <c r="S97" i="13" s="1"/>
  <c r="C96" i="13"/>
  <c r="C97" i="13" s="1"/>
  <c r="AX95" i="13"/>
  <c r="AT84" i="13"/>
  <c r="AT85" i="13" s="1"/>
  <c r="AU93" i="13"/>
  <c r="AU92" i="13"/>
  <c r="AU95" i="13"/>
  <c r="AU90" i="13"/>
  <c r="AU91" i="13"/>
  <c r="AU101" i="13"/>
  <c r="AU94" i="13"/>
  <c r="AU100" i="13"/>
  <c r="AU102" i="13" s="1"/>
  <c r="AU103" i="13" s="1"/>
  <c r="AT92" i="13"/>
  <c r="AT95" i="13"/>
  <c r="AT90" i="13"/>
  <c r="AT100" i="13"/>
  <c r="AT93" i="13"/>
  <c r="AT91" i="13"/>
  <c r="AT101" i="13"/>
  <c r="AT94" i="13"/>
  <c r="AI96" i="13"/>
  <c r="AI97" i="13" s="1"/>
  <c r="AJ102" i="13"/>
  <c r="AJ103" i="13" s="1"/>
  <c r="Q90" i="13"/>
  <c r="Q96" i="13" s="1"/>
  <c r="Q97" i="13" s="1"/>
  <c r="AJ91" i="13"/>
  <c r="D95" i="13"/>
  <c r="AU68" i="13"/>
  <c r="AU69" i="13" s="1"/>
  <c r="AU72" i="13" s="1"/>
  <c r="AU7" i="13" s="1"/>
  <c r="AU73" i="13" s="1"/>
  <c r="AU74" i="13" s="1"/>
  <c r="AV7" i="13"/>
  <c r="AV73" i="13" s="1"/>
  <c r="AV74" i="13" s="1"/>
  <c r="F96" i="13"/>
  <c r="F97" i="13" s="1"/>
  <c r="I162" i="12"/>
  <c r="I165" i="12" s="1"/>
  <c r="AX68" i="13"/>
  <c r="AX69" i="13" s="1"/>
  <c r="AX72" i="13" s="1"/>
  <c r="AG96" i="13"/>
  <c r="AG97" i="13" s="1"/>
  <c r="Y96" i="13"/>
  <c r="Y97" i="13" s="1"/>
  <c r="AP96" i="13"/>
  <c r="AP97" i="13" s="1"/>
  <c r="AL96" i="13"/>
  <c r="AL97" i="13" s="1"/>
  <c r="AH96" i="13"/>
  <c r="AH97" i="13" s="1"/>
  <c r="AD96" i="13"/>
  <c r="AD97" i="13" s="1"/>
  <c r="V96" i="13"/>
  <c r="V97" i="13" s="1"/>
  <c r="R96" i="13"/>
  <c r="R97" i="13" s="1"/>
  <c r="N96" i="13"/>
  <c r="N97" i="13" s="1"/>
  <c r="J96" i="13"/>
  <c r="J97" i="13" s="1"/>
  <c r="AX83" i="13"/>
  <c r="AV162" i="16"/>
  <c r="AW67" i="9"/>
  <c r="AX158" i="12"/>
  <c r="AX162" i="12" s="1"/>
  <c r="AX165" i="12" s="1"/>
  <c r="AX104" i="12"/>
  <c r="AX121" i="12" s="1"/>
  <c r="AX164" i="12" s="1"/>
  <c r="AX79" i="13"/>
  <c r="C84" i="13"/>
  <c r="C85" i="13" s="1"/>
  <c r="AV96" i="13"/>
  <c r="C102" i="13"/>
  <c r="C103" i="13" s="1"/>
  <c r="AC96" i="13"/>
  <c r="AC97" i="13" s="1"/>
  <c r="U96" i="13"/>
  <c r="U97" i="13" s="1"/>
  <c r="M96" i="13"/>
  <c r="M97" i="13" s="1"/>
  <c r="AX81" i="13"/>
  <c r="AQ84" i="13"/>
  <c r="AQ85" i="13" s="1"/>
  <c r="AM84" i="13"/>
  <c r="AM85" i="13" s="1"/>
  <c r="AI84" i="13"/>
  <c r="AI85" i="13" s="1"/>
  <c r="AE84" i="13"/>
  <c r="AE85" i="13" s="1"/>
  <c r="AA84" i="13"/>
  <c r="AA85" i="13" s="1"/>
  <c r="W84" i="13"/>
  <c r="W85" i="13" s="1"/>
  <c r="S84" i="13"/>
  <c r="S85" i="13" s="1"/>
  <c r="O84" i="13"/>
  <c r="O85" i="13" s="1"/>
  <c r="K84" i="13"/>
  <c r="K85" i="13" s="1"/>
  <c r="G84" i="13"/>
  <c r="G85" i="13" s="1"/>
  <c r="F102" i="13"/>
  <c r="F103" i="13" s="1"/>
  <c r="X96" i="13"/>
  <c r="X97" i="13" s="1"/>
  <c r="P96" i="13"/>
  <c r="P97" i="13" s="1"/>
  <c r="AV84" i="13"/>
  <c r="AV85" i="13" s="1"/>
  <c r="AR84" i="13"/>
  <c r="AR85" i="13" s="1"/>
  <c r="AN84" i="13"/>
  <c r="AN85" i="13" s="1"/>
  <c r="AJ84" i="13"/>
  <c r="AJ85" i="13" s="1"/>
  <c r="AF84" i="13"/>
  <c r="AF85" i="13" s="1"/>
  <c r="AB84" i="13"/>
  <c r="AB85" i="13" s="1"/>
  <c r="X84" i="13"/>
  <c r="X85" i="13" s="1"/>
  <c r="T84" i="13"/>
  <c r="T85" i="13" s="1"/>
  <c r="P84" i="13"/>
  <c r="P85" i="13" s="1"/>
  <c r="L84" i="13"/>
  <c r="L85" i="13" s="1"/>
  <c r="H84" i="13"/>
  <c r="H85" i="13" s="1"/>
  <c r="D84" i="13"/>
  <c r="D85" i="13" s="1"/>
  <c r="AO102" i="13"/>
  <c r="AO103" i="13" s="1"/>
  <c r="AK102" i="13"/>
  <c r="AK103" i="13" s="1"/>
  <c r="AI102" i="13"/>
  <c r="AI103" i="13" s="1"/>
  <c r="AG102" i="13"/>
  <c r="AG103" i="13" s="1"/>
  <c r="AE102" i="13"/>
  <c r="AE103" i="13" s="1"/>
  <c r="AC102" i="13"/>
  <c r="AC103" i="13" s="1"/>
  <c r="AA102" i="13"/>
  <c r="AA103" i="13" s="1"/>
  <c r="Y102" i="13"/>
  <c r="Y103" i="13" s="1"/>
  <c r="W102" i="13"/>
  <c r="W103" i="13" s="1"/>
  <c r="U102" i="13"/>
  <c r="U103" i="13" s="1"/>
  <c r="S102" i="13"/>
  <c r="S103" i="13" s="1"/>
  <c r="Q102" i="13"/>
  <c r="Q103" i="13" s="1"/>
  <c r="O102" i="13"/>
  <c r="O103" i="13" s="1"/>
  <c r="M102" i="13"/>
  <c r="M103" i="13" s="1"/>
  <c r="K102" i="13"/>
  <c r="K103" i="13" s="1"/>
  <c r="I102" i="13"/>
  <c r="I103" i="13" s="1"/>
  <c r="G102" i="13"/>
  <c r="G103" i="13" s="1"/>
  <c r="E102" i="13"/>
  <c r="E103" i="13" s="1"/>
  <c r="AO84" i="13"/>
  <c r="AO85" i="13" s="1"/>
  <c r="AK84" i="13"/>
  <c r="AK85" i="13" s="1"/>
  <c r="AG84" i="13"/>
  <c r="AG85" i="13" s="1"/>
  <c r="AC84" i="13"/>
  <c r="AC85" i="13" s="1"/>
  <c r="Y84" i="13"/>
  <c r="Y85" i="13" s="1"/>
  <c r="U84" i="13"/>
  <c r="U85" i="13" s="1"/>
  <c r="Q84" i="13"/>
  <c r="Q85" i="13" s="1"/>
  <c r="M84" i="13"/>
  <c r="M85" i="13" s="1"/>
  <c r="I84" i="13"/>
  <c r="I85" i="13" s="1"/>
  <c r="E84" i="13"/>
  <c r="E85" i="13" s="1"/>
  <c r="AR96" i="13"/>
  <c r="AR97" i="13" s="1"/>
  <c r="AJ96" i="13"/>
  <c r="AJ97" i="13" s="1"/>
  <c r="AB96" i="13"/>
  <c r="AB97" i="13" s="1"/>
  <c r="T96" i="13"/>
  <c r="T97" i="13" s="1"/>
  <c r="L96" i="13"/>
  <c r="L97" i="13" s="1"/>
  <c r="AX82" i="13"/>
  <c r="AX80" i="13"/>
  <c r="AP84" i="13"/>
  <c r="AP85" i="13" s="1"/>
  <c r="AL84" i="13"/>
  <c r="AL85" i="13" s="1"/>
  <c r="AH84" i="13"/>
  <c r="AH85" i="13" s="1"/>
  <c r="AD84" i="13"/>
  <c r="AD85" i="13" s="1"/>
  <c r="Z84" i="13"/>
  <c r="Z85" i="13" s="1"/>
  <c r="V84" i="13"/>
  <c r="V85" i="13" s="1"/>
  <c r="R84" i="13"/>
  <c r="R85" i="13" s="1"/>
  <c r="N84" i="13"/>
  <c r="N85" i="13" s="1"/>
  <c r="J84" i="13"/>
  <c r="J85" i="13" s="1"/>
  <c r="F84" i="13"/>
  <c r="F85" i="13" s="1"/>
  <c r="AX91" i="13" l="1"/>
  <c r="AX92" i="13"/>
  <c r="AX100" i="13"/>
  <c r="AD102" i="13"/>
  <c r="AD103" i="13" s="1"/>
  <c r="AX101" i="13"/>
  <c r="AX19" i="13" s="1"/>
  <c r="AX93" i="13"/>
  <c r="AX90" i="13"/>
  <c r="AS96" i="13"/>
  <c r="AS97" i="13" s="1"/>
  <c r="AT102" i="13"/>
  <c r="AT103" i="13" s="1"/>
  <c r="AU96" i="13"/>
  <c r="AU97" i="13" s="1"/>
  <c r="AT96" i="13"/>
  <c r="AT97" i="13" s="1"/>
  <c r="AX94" i="13"/>
  <c r="AX7" i="13"/>
  <c r="AX18" i="13"/>
  <c r="AV97" i="13"/>
  <c r="AX84" i="13"/>
  <c r="AX27" i="13" s="1"/>
  <c r="AX102" i="13" l="1"/>
  <c r="AX103" i="13" s="1"/>
  <c r="AX25" i="13"/>
  <c r="AX26" i="13"/>
  <c r="AX24" i="13"/>
  <c r="AX85" i="13"/>
  <c r="AX28" i="13"/>
  <c r="AX29" i="13" l="1"/>
  <c r="AD89" i="9"/>
  <c r="AB89" i="9"/>
  <c r="Z89" i="9"/>
  <c r="X89" i="9"/>
  <c r="V89" i="9"/>
  <c r="T89" i="9"/>
  <c r="R89" i="9"/>
  <c r="P89" i="9"/>
  <c r="N89" i="9"/>
  <c r="L89" i="9"/>
  <c r="J89" i="9"/>
  <c r="H89" i="9"/>
  <c r="F89" i="9"/>
  <c r="D89" i="9"/>
  <c r="AR82" i="9"/>
  <c r="AQ83" i="9"/>
  <c r="AP82" i="9"/>
  <c r="AO83" i="9"/>
  <c r="AN82" i="9"/>
  <c r="AM83" i="9"/>
  <c r="AL82" i="9"/>
  <c r="AK83" i="9"/>
  <c r="AJ82" i="9"/>
  <c r="AI83" i="9"/>
  <c r="AH82" i="9"/>
  <c r="AG83" i="9"/>
  <c r="AF82" i="9"/>
  <c r="AE83" i="9"/>
  <c r="AD82" i="9"/>
  <c r="AC83" i="9"/>
  <c r="AB82" i="9"/>
  <c r="AA83" i="9"/>
  <c r="Z82" i="9"/>
  <c r="Y83" i="9"/>
  <c r="X82" i="9"/>
  <c r="W83" i="9"/>
  <c r="V82" i="9"/>
  <c r="U83" i="9"/>
  <c r="T82" i="9"/>
  <c r="S83" i="9"/>
  <c r="R82" i="9"/>
  <c r="Q83" i="9"/>
  <c r="P82" i="9"/>
  <c r="O83" i="9"/>
  <c r="N82" i="9"/>
  <c r="M83" i="9"/>
  <c r="L82" i="9"/>
  <c r="K83" i="9"/>
  <c r="J82" i="9"/>
  <c r="I83" i="9"/>
  <c r="H82" i="9"/>
  <c r="G83" i="9"/>
  <c r="F82" i="9"/>
  <c r="E83" i="9"/>
  <c r="D82" i="9"/>
  <c r="C83" i="9"/>
  <c r="AW32" i="9"/>
  <c r="AV32" i="9"/>
  <c r="AT32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AW23" i="9"/>
  <c r="AV23" i="9"/>
  <c r="AT23" i="9"/>
  <c r="AW22" i="9"/>
  <c r="AV22" i="9"/>
  <c r="AT22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C70" i="9" l="1"/>
  <c r="C71" i="9" s="1"/>
  <c r="C74" i="9" s="1"/>
  <c r="C7" i="9" s="1"/>
  <c r="E70" i="9"/>
  <c r="E71" i="9" s="1"/>
  <c r="E74" i="9" s="1"/>
  <c r="E7" i="9" s="1"/>
  <c r="G70" i="9"/>
  <c r="G71" i="9" s="1"/>
  <c r="G74" i="9" s="1"/>
  <c r="G7" i="9" s="1"/>
  <c r="I70" i="9"/>
  <c r="I71" i="9" s="1"/>
  <c r="I74" i="9" s="1"/>
  <c r="K70" i="9"/>
  <c r="K71" i="9" s="1"/>
  <c r="K74" i="9" s="1"/>
  <c r="M70" i="9"/>
  <c r="M71" i="9" s="1"/>
  <c r="M74" i="9" s="1"/>
  <c r="M7" i="9" s="1"/>
  <c r="O70" i="9"/>
  <c r="O71" i="9" s="1"/>
  <c r="O74" i="9" s="1"/>
  <c r="O7" i="9" s="1"/>
  <c r="Q70" i="9"/>
  <c r="Q71" i="9" s="1"/>
  <c r="Q74" i="9" s="1"/>
  <c r="S70" i="9"/>
  <c r="S71" i="9" s="1"/>
  <c r="S74" i="9" s="1"/>
  <c r="S7" i="9" s="1"/>
  <c r="U70" i="9"/>
  <c r="U71" i="9" s="1"/>
  <c r="U74" i="9" s="1"/>
  <c r="U7" i="9" s="1"/>
  <c r="W70" i="9"/>
  <c r="W71" i="9" s="1"/>
  <c r="W74" i="9" s="1"/>
  <c r="W7" i="9" s="1"/>
  <c r="Y70" i="9"/>
  <c r="Y71" i="9" s="1"/>
  <c r="Y74" i="9" s="1"/>
  <c r="Y7" i="9" s="1"/>
  <c r="AA70" i="9"/>
  <c r="AA71" i="9" s="1"/>
  <c r="AA74" i="9" s="1"/>
  <c r="AA7" i="9" s="1"/>
  <c r="AC70" i="9"/>
  <c r="AC71" i="9" s="1"/>
  <c r="AC74" i="9" s="1"/>
  <c r="AC7" i="9" s="1"/>
  <c r="AE70" i="9"/>
  <c r="AE71" i="9" s="1"/>
  <c r="AE74" i="9" s="1"/>
  <c r="AE7" i="9" s="1"/>
  <c r="AG70" i="9"/>
  <c r="AG71" i="9" s="1"/>
  <c r="AG74" i="9" s="1"/>
  <c r="AG7" i="9" s="1"/>
  <c r="AI70" i="9"/>
  <c r="AI71" i="9" s="1"/>
  <c r="AI74" i="9" s="1"/>
  <c r="AK70" i="9"/>
  <c r="AK71" i="9" s="1"/>
  <c r="AK74" i="9" s="1"/>
  <c r="AK7" i="9" s="1"/>
  <c r="AM70" i="9"/>
  <c r="AM71" i="9" s="1"/>
  <c r="AM74" i="9" s="1"/>
  <c r="AO70" i="9"/>
  <c r="AO71" i="9" s="1"/>
  <c r="AO74" i="9" s="1"/>
  <c r="AQ70" i="9"/>
  <c r="AQ71" i="9" s="1"/>
  <c r="AQ74" i="9" s="1"/>
  <c r="AT70" i="9"/>
  <c r="AT71" i="9" s="1"/>
  <c r="AT74" i="9" s="1"/>
  <c r="AT7" i="9" s="1"/>
  <c r="AW70" i="9"/>
  <c r="AW71" i="9" s="1"/>
  <c r="AW74" i="9" s="1"/>
  <c r="AW7" i="9" s="1"/>
  <c r="D70" i="9"/>
  <c r="D71" i="9" s="1"/>
  <c r="D74" i="9" s="1"/>
  <c r="D7" i="9" s="1"/>
  <c r="F70" i="9"/>
  <c r="F71" i="9" s="1"/>
  <c r="F74" i="9" s="1"/>
  <c r="H70" i="9"/>
  <c r="H71" i="9" s="1"/>
  <c r="H74" i="9" s="1"/>
  <c r="H7" i="9" s="1"/>
  <c r="J70" i="9"/>
  <c r="J71" i="9" s="1"/>
  <c r="J74" i="9" s="1"/>
  <c r="L70" i="9"/>
  <c r="L71" i="9" s="1"/>
  <c r="L74" i="9" s="1"/>
  <c r="L7" i="9" s="1"/>
  <c r="N70" i="9"/>
  <c r="N71" i="9" s="1"/>
  <c r="N74" i="9" s="1"/>
  <c r="N7" i="9" s="1"/>
  <c r="P70" i="9"/>
  <c r="P71" i="9" s="1"/>
  <c r="P74" i="9" s="1"/>
  <c r="P7" i="9" s="1"/>
  <c r="R70" i="9"/>
  <c r="R71" i="9" s="1"/>
  <c r="R74" i="9" s="1"/>
  <c r="T70" i="9"/>
  <c r="T71" i="9" s="1"/>
  <c r="T74" i="9" s="1"/>
  <c r="T7" i="9" s="1"/>
  <c r="V70" i="9"/>
  <c r="V71" i="9" s="1"/>
  <c r="V74" i="9" s="1"/>
  <c r="V7" i="9" s="1"/>
  <c r="X70" i="9"/>
  <c r="X71" i="9" s="1"/>
  <c r="X74" i="9" s="1"/>
  <c r="Z70" i="9"/>
  <c r="Z71" i="9" s="1"/>
  <c r="Z74" i="9" s="1"/>
  <c r="Z7" i="9" s="1"/>
  <c r="AB70" i="9"/>
  <c r="AB71" i="9" s="1"/>
  <c r="AB74" i="9" s="1"/>
  <c r="AB7" i="9" s="1"/>
  <c r="AD70" i="9"/>
  <c r="AD71" i="9" s="1"/>
  <c r="AD74" i="9" s="1"/>
  <c r="AD7" i="9" s="1"/>
  <c r="AF70" i="9"/>
  <c r="AF71" i="9" s="1"/>
  <c r="AF74" i="9" s="1"/>
  <c r="AF7" i="9" s="1"/>
  <c r="AH70" i="9"/>
  <c r="AH71" i="9" s="1"/>
  <c r="AH74" i="9" s="1"/>
  <c r="AH7" i="9" s="1"/>
  <c r="AJ70" i="9"/>
  <c r="AJ71" i="9" s="1"/>
  <c r="AJ74" i="9" s="1"/>
  <c r="AL70" i="9"/>
  <c r="AL71" i="9" s="1"/>
  <c r="AL74" i="9" s="1"/>
  <c r="AL7" i="9" s="1"/>
  <c r="AN70" i="9"/>
  <c r="AN71" i="9" s="1"/>
  <c r="AN74" i="9" s="1"/>
  <c r="AN7" i="9" s="1"/>
  <c r="AP70" i="9"/>
  <c r="AP71" i="9" s="1"/>
  <c r="AP74" i="9" s="1"/>
  <c r="AR70" i="9"/>
  <c r="AR71" i="9" s="1"/>
  <c r="AR74" i="9" s="1"/>
  <c r="AV70" i="9"/>
  <c r="AV71" i="9" s="1"/>
  <c r="AV74" i="9" s="1"/>
  <c r="AV7" i="9" s="1"/>
  <c r="C98" i="9"/>
  <c r="C93" i="9"/>
  <c r="C91" i="9"/>
  <c r="C99" i="9"/>
  <c r="C94" i="9"/>
  <c r="C92" i="9"/>
  <c r="C90" i="9"/>
  <c r="E98" i="9"/>
  <c r="E93" i="9"/>
  <c r="E91" i="9"/>
  <c r="E99" i="9"/>
  <c r="E94" i="9"/>
  <c r="E92" i="9"/>
  <c r="E90" i="9"/>
  <c r="G98" i="9"/>
  <c r="G93" i="9"/>
  <c r="G91" i="9"/>
  <c r="G99" i="9"/>
  <c r="G94" i="9"/>
  <c r="G92" i="9"/>
  <c r="G90" i="9"/>
  <c r="I98" i="9"/>
  <c r="I93" i="9"/>
  <c r="I91" i="9"/>
  <c r="I99" i="9"/>
  <c r="I94" i="9"/>
  <c r="I92" i="9"/>
  <c r="I90" i="9"/>
  <c r="K98" i="9"/>
  <c r="K93" i="9"/>
  <c r="K91" i="9"/>
  <c r="K99" i="9"/>
  <c r="K94" i="9"/>
  <c r="K92" i="9"/>
  <c r="K90" i="9"/>
  <c r="M98" i="9"/>
  <c r="M93" i="9"/>
  <c r="M91" i="9"/>
  <c r="M99" i="9"/>
  <c r="M94" i="9"/>
  <c r="M92" i="9"/>
  <c r="M90" i="9"/>
  <c r="O98" i="9"/>
  <c r="O93" i="9"/>
  <c r="O91" i="9"/>
  <c r="O99" i="9"/>
  <c r="O94" i="9"/>
  <c r="O92" i="9"/>
  <c r="O90" i="9"/>
  <c r="Q98" i="9"/>
  <c r="Q93" i="9"/>
  <c r="Q91" i="9"/>
  <c r="Q99" i="9"/>
  <c r="Q94" i="9"/>
  <c r="Q92" i="9"/>
  <c r="Q90" i="9"/>
  <c r="S98" i="9"/>
  <c r="S93" i="9"/>
  <c r="S91" i="9"/>
  <c r="S99" i="9"/>
  <c r="S94" i="9"/>
  <c r="S92" i="9"/>
  <c r="S90" i="9"/>
  <c r="U98" i="9"/>
  <c r="U93" i="9"/>
  <c r="U91" i="9"/>
  <c r="U99" i="9"/>
  <c r="U94" i="9"/>
  <c r="U92" i="9"/>
  <c r="U90" i="9"/>
  <c r="W98" i="9"/>
  <c r="W93" i="9"/>
  <c r="W91" i="9"/>
  <c r="W99" i="9"/>
  <c r="W94" i="9"/>
  <c r="W92" i="9"/>
  <c r="W90" i="9"/>
  <c r="Y98" i="9"/>
  <c r="Y93" i="9"/>
  <c r="Y91" i="9"/>
  <c r="Y99" i="9"/>
  <c r="Y94" i="9"/>
  <c r="Y92" i="9"/>
  <c r="Y90" i="9"/>
  <c r="AA98" i="9"/>
  <c r="AA93" i="9"/>
  <c r="AA91" i="9"/>
  <c r="AA99" i="9"/>
  <c r="AA94" i="9"/>
  <c r="AA92" i="9"/>
  <c r="AA90" i="9"/>
  <c r="AC98" i="9"/>
  <c r="AC93" i="9"/>
  <c r="AC91" i="9"/>
  <c r="AC99" i="9"/>
  <c r="AC94" i="9"/>
  <c r="AC92" i="9"/>
  <c r="AC90" i="9"/>
  <c r="AE98" i="9"/>
  <c r="AE93" i="9"/>
  <c r="AE91" i="9"/>
  <c r="AE99" i="9"/>
  <c r="AE94" i="9"/>
  <c r="AE92" i="9"/>
  <c r="AE90" i="9"/>
  <c r="AG98" i="9"/>
  <c r="AG93" i="9"/>
  <c r="AG91" i="9"/>
  <c r="AG99" i="9"/>
  <c r="AG94" i="9"/>
  <c r="AG92" i="9"/>
  <c r="AG90" i="9"/>
  <c r="AI98" i="9"/>
  <c r="AI93" i="9"/>
  <c r="AI91" i="9"/>
  <c r="AI99" i="9"/>
  <c r="AI94" i="9"/>
  <c r="AI92" i="9"/>
  <c r="AI90" i="9"/>
  <c r="AK98" i="9"/>
  <c r="AK93" i="9"/>
  <c r="AK91" i="9"/>
  <c r="AK99" i="9"/>
  <c r="AK94" i="9"/>
  <c r="AK92" i="9"/>
  <c r="AK90" i="9"/>
  <c r="AM98" i="9"/>
  <c r="AM93" i="9"/>
  <c r="AM91" i="9"/>
  <c r="AM89" i="9"/>
  <c r="AM99" i="9"/>
  <c r="AM94" i="9"/>
  <c r="AM92" i="9"/>
  <c r="AM90" i="9"/>
  <c r="AO98" i="9"/>
  <c r="AO93" i="9"/>
  <c r="AO91" i="9"/>
  <c r="AO89" i="9"/>
  <c r="AO99" i="9"/>
  <c r="AO94" i="9"/>
  <c r="AO92" i="9"/>
  <c r="AO90" i="9"/>
  <c r="AQ98" i="9"/>
  <c r="AQ93" i="9"/>
  <c r="AQ91" i="9"/>
  <c r="AQ89" i="9"/>
  <c r="AQ99" i="9"/>
  <c r="AQ94" i="9"/>
  <c r="AQ92" i="9"/>
  <c r="AQ90" i="9"/>
  <c r="D79" i="9"/>
  <c r="F79" i="9"/>
  <c r="H79" i="9"/>
  <c r="J79" i="9"/>
  <c r="L79" i="9"/>
  <c r="N79" i="9"/>
  <c r="P79" i="9"/>
  <c r="R79" i="9"/>
  <c r="T79" i="9"/>
  <c r="V79" i="9"/>
  <c r="X79" i="9"/>
  <c r="Z79" i="9"/>
  <c r="AB79" i="9"/>
  <c r="AD79" i="9"/>
  <c r="AF79" i="9"/>
  <c r="AH79" i="9"/>
  <c r="AJ79" i="9"/>
  <c r="AL79" i="9"/>
  <c r="AN79" i="9"/>
  <c r="AP79" i="9"/>
  <c r="AR79" i="9"/>
  <c r="C80" i="9"/>
  <c r="E80" i="9"/>
  <c r="G80" i="9"/>
  <c r="I80" i="9"/>
  <c r="K80" i="9"/>
  <c r="M80" i="9"/>
  <c r="O80" i="9"/>
  <c r="Q80" i="9"/>
  <c r="S80" i="9"/>
  <c r="U80" i="9"/>
  <c r="W80" i="9"/>
  <c r="Y80" i="9"/>
  <c r="AA80" i="9"/>
  <c r="AC80" i="9"/>
  <c r="AE80" i="9"/>
  <c r="AG80" i="9"/>
  <c r="AI80" i="9"/>
  <c r="AK80" i="9"/>
  <c r="AM80" i="9"/>
  <c r="AO80" i="9"/>
  <c r="AQ80" i="9"/>
  <c r="D81" i="9"/>
  <c r="F81" i="9"/>
  <c r="H81" i="9"/>
  <c r="J81" i="9"/>
  <c r="L81" i="9"/>
  <c r="N81" i="9"/>
  <c r="P81" i="9"/>
  <c r="R81" i="9"/>
  <c r="T81" i="9"/>
  <c r="V81" i="9"/>
  <c r="X81" i="9"/>
  <c r="Z81" i="9"/>
  <c r="AB81" i="9"/>
  <c r="AD81" i="9"/>
  <c r="AF81" i="9"/>
  <c r="AH81" i="9"/>
  <c r="AJ81" i="9"/>
  <c r="AL81" i="9"/>
  <c r="AN81" i="9"/>
  <c r="AP81" i="9"/>
  <c r="AR81" i="9"/>
  <c r="C82" i="9"/>
  <c r="E82" i="9"/>
  <c r="G82" i="9"/>
  <c r="I82" i="9"/>
  <c r="K82" i="9"/>
  <c r="M82" i="9"/>
  <c r="O82" i="9"/>
  <c r="Q82" i="9"/>
  <c r="S82" i="9"/>
  <c r="U82" i="9"/>
  <c r="W82" i="9"/>
  <c r="Y82" i="9"/>
  <c r="AA82" i="9"/>
  <c r="AC82" i="9"/>
  <c r="AE82" i="9"/>
  <c r="AG82" i="9"/>
  <c r="AI82" i="9"/>
  <c r="AK82" i="9"/>
  <c r="AM82" i="9"/>
  <c r="AO82" i="9"/>
  <c r="AQ82" i="9"/>
  <c r="D83" i="9"/>
  <c r="F83" i="9"/>
  <c r="H83" i="9"/>
  <c r="J83" i="9"/>
  <c r="L83" i="9"/>
  <c r="N83" i="9"/>
  <c r="P83" i="9"/>
  <c r="R83" i="9"/>
  <c r="T83" i="9"/>
  <c r="V83" i="9"/>
  <c r="X83" i="9"/>
  <c r="Z83" i="9"/>
  <c r="AB83" i="9"/>
  <c r="AD83" i="9"/>
  <c r="AF83" i="9"/>
  <c r="AH83" i="9"/>
  <c r="AJ83" i="9"/>
  <c r="AL83" i="9"/>
  <c r="AN83" i="9"/>
  <c r="AP83" i="9"/>
  <c r="AR83" i="9"/>
  <c r="AG89" i="9"/>
  <c r="AK89" i="9"/>
  <c r="D99" i="9"/>
  <c r="D94" i="9"/>
  <c r="D92" i="9"/>
  <c r="D90" i="9"/>
  <c r="D98" i="9"/>
  <c r="D93" i="9"/>
  <c r="D91" i="9"/>
  <c r="F99" i="9"/>
  <c r="F94" i="9"/>
  <c r="F92" i="9"/>
  <c r="F90" i="9"/>
  <c r="F98" i="9"/>
  <c r="F93" i="9"/>
  <c r="F91" i="9"/>
  <c r="H99" i="9"/>
  <c r="H94" i="9"/>
  <c r="H92" i="9"/>
  <c r="H90" i="9"/>
  <c r="H98" i="9"/>
  <c r="H93" i="9"/>
  <c r="H91" i="9"/>
  <c r="J99" i="9"/>
  <c r="J94" i="9"/>
  <c r="J92" i="9"/>
  <c r="J90" i="9"/>
  <c r="J98" i="9"/>
  <c r="J100" i="9" s="1"/>
  <c r="J101" i="9" s="1"/>
  <c r="J93" i="9"/>
  <c r="J91" i="9"/>
  <c r="L99" i="9"/>
  <c r="L94" i="9"/>
  <c r="L92" i="9"/>
  <c r="L90" i="9"/>
  <c r="L98" i="9"/>
  <c r="L100" i="9" s="1"/>
  <c r="L101" i="9" s="1"/>
  <c r="L93" i="9"/>
  <c r="L91" i="9"/>
  <c r="N99" i="9"/>
  <c r="N94" i="9"/>
  <c r="N92" i="9"/>
  <c r="N90" i="9"/>
  <c r="N98" i="9"/>
  <c r="N100" i="9" s="1"/>
  <c r="N101" i="9" s="1"/>
  <c r="N93" i="9"/>
  <c r="N91" i="9"/>
  <c r="P99" i="9"/>
  <c r="P94" i="9"/>
  <c r="P92" i="9"/>
  <c r="P90" i="9"/>
  <c r="P98" i="9"/>
  <c r="P100" i="9" s="1"/>
  <c r="P101" i="9" s="1"/>
  <c r="P93" i="9"/>
  <c r="P91" i="9"/>
  <c r="R99" i="9"/>
  <c r="R94" i="9"/>
  <c r="R92" i="9"/>
  <c r="R90" i="9"/>
  <c r="R98" i="9"/>
  <c r="R93" i="9"/>
  <c r="R91" i="9"/>
  <c r="T99" i="9"/>
  <c r="T94" i="9"/>
  <c r="T92" i="9"/>
  <c r="T90" i="9"/>
  <c r="T98" i="9"/>
  <c r="T93" i="9"/>
  <c r="T91" i="9"/>
  <c r="V99" i="9"/>
  <c r="V94" i="9"/>
  <c r="V92" i="9"/>
  <c r="V90" i="9"/>
  <c r="V98" i="9"/>
  <c r="V93" i="9"/>
  <c r="V91" i="9"/>
  <c r="X99" i="9"/>
  <c r="X94" i="9"/>
  <c r="X92" i="9"/>
  <c r="X90" i="9"/>
  <c r="X98" i="9"/>
  <c r="X93" i="9"/>
  <c r="X91" i="9"/>
  <c r="Z99" i="9"/>
  <c r="Z94" i="9"/>
  <c r="Z92" i="9"/>
  <c r="Z90" i="9"/>
  <c r="Z98" i="9"/>
  <c r="Z100" i="9" s="1"/>
  <c r="Z101" i="9" s="1"/>
  <c r="Z93" i="9"/>
  <c r="Z91" i="9"/>
  <c r="AB99" i="9"/>
  <c r="AB94" i="9"/>
  <c r="AB92" i="9"/>
  <c r="AB90" i="9"/>
  <c r="AB98" i="9"/>
  <c r="AB100" i="9" s="1"/>
  <c r="AB101" i="9" s="1"/>
  <c r="AB93" i="9"/>
  <c r="AB91" i="9"/>
  <c r="AD99" i="9"/>
  <c r="AD94" i="9"/>
  <c r="AD92" i="9"/>
  <c r="AD90" i="9"/>
  <c r="AD98" i="9"/>
  <c r="AD100" i="9" s="1"/>
  <c r="AD101" i="9" s="1"/>
  <c r="AD93" i="9"/>
  <c r="AD91" i="9"/>
  <c r="AF99" i="9"/>
  <c r="AF94" i="9"/>
  <c r="AF92" i="9"/>
  <c r="AF90" i="9"/>
  <c r="AF98" i="9"/>
  <c r="AF100" i="9" s="1"/>
  <c r="AF101" i="9" s="1"/>
  <c r="AF93" i="9"/>
  <c r="AF91" i="9"/>
  <c r="AF89" i="9"/>
  <c r="AH99" i="9"/>
  <c r="AH94" i="9"/>
  <c r="AH92" i="9"/>
  <c r="AH90" i="9"/>
  <c r="AH98" i="9"/>
  <c r="AH100" i="9" s="1"/>
  <c r="AH101" i="9" s="1"/>
  <c r="AH93" i="9"/>
  <c r="AH91" i="9"/>
  <c r="AH89" i="9"/>
  <c r="AJ99" i="9"/>
  <c r="AJ94" i="9"/>
  <c r="AJ92" i="9"/>
  <c r="AJ90" i="9"/>
  <c r="AJ98" i="9"/>
  <c r="AJ100" i="9" s="1"/>
  <c r="AJ101" i="9" s="1"/>
  <c r="AJ93" i="9"/>
  <c r="AJ91" i="9"/>
  <c r="AJ89" i="9"/>
  <c r="AL99" i="9"/>
  <c r="AL94" i="9"/>
  <c r="AL92" i="9"/>
  <c r="AL90" i="9"/>
  <c r="AL98" i="9"/>
  <c r="AL100" i="9" s="1"/>
  <c r="AL101" i="9" s="1"/>
  <c r="AL93" i="9"/>
  <c r="AL91" i="9"/>
  <c r="AL89" i="9"/>
  <c r="AN99" i="9"/>
  <c r="AN94" i="9"/>
  <c r="AN92" i="9"/>
  <c r="AN90" i="9"/>
  <c r="AN98" i="9"/>
  <c r="AN100" i="9" s="1"/>
  <c r="AN101" i="9" s="1"/>
  <c r="AN93" i="9"/>
  <c r="AN91" i="9"/>
  <c r="AN89" i="9"/>
  <c r="AP99" i="9"/>
  <c r="AP94" i="9"/>
  <c r="AP92" i="9"/>
  <c r="AP90" i="9"/>
  <c r="AP98" i="9"/>
  <c r="AP100" i="9" s="1"/>
  <c r="AP101" i="9" s="1"/>
  <c r="AP93" i="9"/>
  <c r="AP91" i="9"/>
  <c r="AP89" i="9"/>
  <c r="AR99" i="9"/>
  <c r="AR94" i="9"/>
  <c r="AR92" i="9"/>
  <c r="AR90" i="9"/>
  <c r="AR98" i="9"/>
  <c r="AR100" i="9" s="1"/>
  <c r="AR101" i="9" s="1"/>
  <c r="AR93" i="9"/>
  <c r="AR91" i="9"/>
  <c r="AR89" i="9"/>
  <c r="C79" i="9"/>
  <c r="E79" i="9"/>
  <c r="G79" i="9"/>
  <c r="I79" i="9"/>
  <c r="K79" i="9"/>
  <c r="M79" i="9"/>
  <c r="O79" i="9"/>
  <c r="Q79" i="9"/>
  <c r="S79" i="9"/>
  <c r="U79" i="9"/>
  <c r="W79" i="9"/>
  <c r="Y79" i="9"/>
  <c r="AA79" i="9"/>
  <c r="AC79" i="9"/>
  <c r="AE79" i="9"/>
  <c r="AG79" i="9"/>
  <c r="AI79" i="9"/>
  <c r="AK79" i="9"/>
  <c r="AM79" i="9"/>
  <c r="AO79" i="9"/>
  <c r="AQ79" i="9"/>
  <c r="D80" i="9"/>
  <c r="F80" i="9"/>
  <c r="H80" i="9"/>
  <c r="J80" i="9"/>
  <c r="L80" i="9"/>
  <c r="N80" i="9"/>
  <c r="P80" i="9"/>
  <c r="R80" i="9"/>
  <c r="T80" i="9"/>
  <c r="V80" i="9"/>
  <c r="X80" i="9"/>
  <c r="Z80" i="9"/>
  <c r="AB80" i="9"/>
  <c r="AD80" i="9"/>
  <c r="AF80" i="9"/>
  <c r="AH80" i="9"/>
  <c r="AJ80" i="9"/>
  <c r="AL80" i="9"/>
  <c r="AN80" i="9"/>
  <c r="AP80" i="9"/>
  <c r="AR80" i="9"/>
  <c r="C81" i="9"/>
  <c r="E81" i="9"/>
  <c r="G81" i="9"/>
  <c r="I81" i="9"/>
  <c r="K81" i="9"/>
  <c r="M81" i="9"/>
  <c r="O81" i="9"/>
  <c r="Q81" i="9"/>
  <c r="S81" i="9"/>
  <c r="U81" i="9"/>
  <c r="W81" i="9"/>
  <c r="Y81" i="9"/>
  <c r="AA81" i="9"/>
  <c r="AC81" i="9"/>
  <c r="AE81" i="9"/>
  <c r="AG81" i="9"/>
  <c r="AI81" i="9"/>
  <c r="AK81" i="9"/>
  <c r="AM81" i="9"/>
  <c r="AO81" i="9"/>
  <c r="AQ81" i="9"/>
  <c r="C89" i="9"/>
  <c r="E89" i="9"/>
  <c r="G89" i="9"/>
  <c r="I89" i="9"/>
  <c r="K89" i="9"/>
  <c r="M89" i="9"/>
  <c r="O89" i="9"/>
  <c r="O95" i="9" s="1"/>
  <c r="O96" i="9" s="1"/>
  <c r="Q89" i="9"/>
  <c r="S89" i="9"/>
  <c r="S95" i="9" s="1"/>
  <c r="S96" i="9" s="1"/>
  <c r="U89" i="9"/>
  <c r="W89" i="9"/>
  <c r="Y89" i="9"/>
  <c r="AA89" i="9"/>
  <c r="AC89" i="9"/>
  <c r="AE89" i="9"/>
  <c r="AE95" i="9" s="1"/>
  <c r="AE96" i="9" s="1"/>
  <c r="AI89" i="9"/>
  <c r="AA95" i="9" l="1"/>
  <c r="AA96" i="9" s="1"/>
  <c r="R100" i="9"/>
  <c r="R101" i="9" s="1"/>
  <c r="AG95" i="9"/>
  <c r="AG96" i="9" s="1"/>
  <c r="K95" i="9"/>
  <c r="K96" i="9" s="1"/>
  <c r="T100" i="9"/>
  <c r="T101" i="9" s="1"/>
  <c r="W95" i="9"/>
  <c r="W96" i="9" s="1"/>
  <c r="V100" i="9"/>
  <c r="V101" i="9" s="1"/>
  <c r="F100" i="9"/>
  <c r="F101" i="9" s="1"/>
  <c r="G95" i="9"/>
  <c r="G96" i="9" s="1"/>
  <c r="X100" i="9"/>
  <c r="X101" i="9" s="1"/>
  <c r="H100" i="9"/>
  <c r="H101" i="9" s="1"/>
  <c r="AD95" i="9"/>
  <c r="AD96" i="9" s="1"/>
  <c r="Z95" i="9"/>
  <c r="Z96" i="9" s="1"/>
  <c r="V95" i="9"/>
  <c r="V96" i="9" s="1"/>
  <c r="R95" i="9"/>
  <c r="R96" i="9" s="1"/>
  <c r="N95" i="9"/>
  <c r="N96" i="9" s="1"/>
  <c r="F95" i="9"/>
  <c r="F96" i="9" s="1"/>
  <c r="AK100" i="9"/>
  <c r="AK101" i="9" s="1"/>
  <c r="AG100" i="9"/>
  <c r="AG101" i="9" s="1"/>
  <c r="AC100" i="9"/>
  <c r="AC101" i="9" s="1"/>
  <c r="Y100" i="9"/>
  <c r="Y101" i="9" s="1"/>
  <c r="U100" i="9"/>
  <c r="U101" i="9" s="1"/>
  <c r="Q100" i="9"/>
  <c r="Q101" i="9" s="1"/>
  <c r="M100" i="9"/>
  <c r="M101" i="9" s="1"/>
  <c r="I100" i="9"/>
  <c r="I101" i="9" s="1"/>
  <c r="E100" i="9"/>
  <c r="E101" i="9" s="1"/>
  <c r="J95" i="9"/>
  <c r="J96" i="9" s="1"/>
  <c r="AI95" i="9"/>
  <c r="AI96" i="9" s="1"/>
  <c r="AC95" i="9"/>
  <c r="AC96" i="9" s="1"/>
  <c r="Y95" i="9"/>
  <c r="Y96" i="9" s="1"/>
  <c r="U95" i="9"/>
  <c r="U96" i="9" s="1"/>
  <c r="Q95" i="9"/>
  <c r="Q96" i="9" s="1"/>
  <c r="M95" i="9"/>
  <c r="M96" i="9" s="1"/>
  <c r="I95" i="9"/>
  <c r="I96" i="9" s="1"/>
  <c r="E95" i="9"/>
  <c r="E96" i="9" s="1"/>
  <c r="AR95" i="9"/>
  <c r="AR96" i="9" s="1"/>
  <c r="AP95" i="9"/>
  <c r="AP96" i="9" s="1"/>
  <c r="AN95" i="9"/>
  <c r="AN96" i="9" s="1"/>
  <c r="AL95" i="9"/>
  <c r="AL96" i="9" s="1"/>
  <c r="AJ95" i="9"/>
  <c r="AJ96" i="9" s="1"/>
  <c r="AH95" i="9"/>
  <c r="AH96" i="9" s="1"/>
  <c r="AF95" i="9"/>
  <c r="AF96" i="9" s="1"/>
  <c r="AB95" i="9"/>
  <c r="AB96" i="9" s="1"/>
  <c r="X95" i="9"/>
  <c r="X96" i="9" s="1"/>
  <c r="T95" i="9"/>
  <c r="T96" i="9" s="1"/>
  <c r="P95" i="9"/>
  <c r="P96" i="9" s="1"/>
  <c r="L95" i="9"/>
  <c r="L96" i="9" s="1"/>
  <c r="H95" i="9"/>
  <c r="H96" i="9" s="1"/>
  <c r="AK95" i="9"/>
  <c r="AK96" i="9" s="1"/>
  <c r="AV83" i="9"/>
  <c r="AW82" i="9"/>
  <c r="D84" i="9"/>
  <c r="D85" i="9" s="1"/>
  <c r="AW79" i="9"/>
  <c r="AV90" i="9"/>
  <c r="AT90" i="9"/>
  <c r="AV94" i="9"/>
  <c r="AT94" i="9"/>
  <c r="AT91" i="9"/>
  <c r="AV91" i="9"/>
  <c r="C100" i="9"/>
  <c r="C101" i="9" s="1"/>
  <c r="AT98" i="9"/>
  <c r="AV98" i="9"/>
  <c r="AW80" i="9"/>
  <c r="AO84" i="9"/>
  <c r="AO85" i="9" s="1"/>
  <c r="AK84" i="9"/>
  <c r="AK85" i="9" s="1"/>
  <c r="AG84" i="9"/>
  <c r="AG85" i="9" s="1"/>
  <c r="AC84" i="9"/>
  <c r="AC85" i="9" s="1"/>
  <c r="Y84" i="9"/>
  <c r="Y85" i="9" s="1"/>
  <c r="U84" i="9"/>
  <c r="U85" i="9" s="1"/>
  <c r="Q84" i="9"/>
  <c r="Q85" i="9" s="1"/>
  <c r="M84" i="9"/>
  <c r="M85" i="9" s="1"/>
  <c r="I84" i="9"/>
  <c r="I85" i="9" s="1"/>
  <c r="E84" i="9"/>
  <c r="E85" i="9" s="1"/>
  <c r="AW93" i="9"/>
  <c r="AW90" i="9"/>
  <c r="AW94" i="9"/>
  <c r="AW83" i="9"/>
  <c r="AW81" i="9"/>
  <c r="AR84" i="9"/>
  <c r="AR85" i="9" s="1"/>
  <c r="AN84" i="9"/>
  <c r="AN85" i="9" s="1"/>
  <c r="AJ84" i="9"/>
  <c r="AJ85" i="9" s="1"/>
  <c r="AF84" i="9"/>
  <c r="AF85" i="9" s="1"/>
  <c r="AB84" i="9"/>
  <c r="AB85" i="9" s="1"/>
  <c r="X84" i="9"/>
  <c r="X85" i="9" s="1"/>
  <c r="T84" i="9"/>
  <c r="T85" i="9" s="1"/>
  <c r="P84" i="9"/>
  <c r="P85" i="9" s="1"/>
  <c r="L84" i="9"/>
  <c r="L85" i="9" s="1"/>
  <c r="H84" i="9"/>
  <c r="H85" i="9" s="1"/>
  <c r="AQ100" i="9"/>
  <c r="AQ101" i="9" s="1"/>
  <c r="AO100" i="9"/>
  <c r="AO101" i="9" s="1"/>
  <c r="AM100" i="9"/>
  <c r="AM101" i="9" s="1"/>
  <c r="AI100" i="9"/>
  <c r="AI101" i="9" s="1"/>
  <c r="AE100" i="9"/>
  <c r="AE101" i="9" s="1"/>
  <c r="AA100" i="9"/>
  <c r="AA101" i="9" s="1"/>
  <c r="W100" i="9"/>
  <c r="W101" i="9" s="1"/>
  <c r="S100" i="9"/>
  <c r="S101" i="9" s="1"/>
  <c r="O100" i="9"/>
  <c r="O101" i="9" s="1"/>
  <c r="K100" i="9"/>
  <c r="K101" i="9" s="1"/>
  <c r="G100" i="9"/>
  <c r="G101" i="9" s="1"/>
  <c r="AT83" i="9"/>
  <c r="AW89" i="9"/>
  <c r="C95" i="9"/>
  <c r="C96" i="9" s="1"/>
  <c r="AT89" i="9"/>
  <c r="AV89" i="9"/>
  <c r="AT81" i="9"/>
  <c r="AV81" i="9"/>
  <c r="AT79" i="9"/>
  <c r="C84" i="9"/>
  <c r="C85" i="9" s="1"/>
  <c r="AV79" i="9"/>
  <c r="AW98" i="9"/>
  <c r="D100" i="9"/>
  <c r="D101" i="9" s="1"/>
  <c r="AV82" i="9"/>
  <c r="AT82" i="9"/>
  <c r="AV80" i="9"/>
  <c r="AT80" i="9"/>
  <c r="AV92" i="9"/>
  <c r="AT92" i="9"/>
  <c r="AV99" i="9"/>
  <c r="AT99" i="9"/>
  <c r="AT93" i="9"/>
  <c r="AV93" i="9"/>
  <c r="AQ84" i="9"/>
  <c r="AQ85" i="9" s="1"/>
  <c r="AM84" i="9"/>
  <c r="AM85" i="9" s="1"/>
  <c r="AI84" i="9"/>
  <c r="AI85" i="9" s="1"/>
  <c r="AE84" i="9"/>
  <c r="AE85" i="9" s="1"/>
  <c r="AA84" i="9"/>
  <c r="AA85" i="9" s="1"/>
  <c r="W84" i="9"/>
  <c r="W85" i="9" s="1"/>
  <c r="S84" i="9"/>
  <c r="S85" i="9" s="1"/>
  <c r="O84" i="9"/>
  <c r="O85" i="9" s="1"/>
  <c r="K84" i="9"/>
  <c r="K85" i="9" s="1"/>
  <c r="G84" i="9"/>
  <c r="G85" i="9" s="1"/>
  <c r="AW91" i="9"/>
  <c r="AW92" i="9"/>
  <c r="AW99" i="9"/>
  <c r="AP84" i="9"/>
  <c r="AP85" i="9" s="1"/>
  <c r="AL84" i="9"/>
  <c r="AL85" i="9" s="1"/>
  <c r="AH84" i="9"/>
  <c r="AH85" i="9" s="1"/>
  <c r="AD84" i="9"/>
  <c r="AD85" i="9" s="1"/>
  <c r="Z84" i="9"/>
  <c r="Z85" i="9" s="1"/>
  <c r="V84" i="9"/>
  <c r="V85" i="9" s="1"/>
  <c r="R84" i="9"/>
  <c r="R85" i="9" s="1"/>
  <c r="N84" i="9"/>
  <c r="N85" i="9" s="1"/>
  <c r="J84" i="9"/>
  <c r="J85" i="9" s="1"/>
  <c r="F84" i="9"/>
  <c r="F85" i="9" s="1"/>
  <c r="AQ95" i="9"/>
  <c r="AQ96" i="9" s="1"/>
  <c r="AO95" i="9"/>
  <c r="AO96" i="9" s="1"/>
  <c r="AM95" i="9"/>
  <c r="AM96" i="9" s="1"/>
  <c r="D95" i="9"/>
  <c r="D96" i="9" s="1"/>
  <c r="AW100" i="9" l="1"/>
  <c r="AV95" i="9"/>
  <c r="AV100" i="9"/>
  <c r="AV18" i="9"/>
  <c r="AW19" i="9"/>
  <c r="AV19" i="9"/>
  <c r="AV84" i="9"/>
  <c r="AT84" i="9"/>
  <c r="AT95" i="9"/>
  <c r="AW95" i="9"/>
  <c r="AT100" i="9"/>
  <c r="AW84" i="9"/>
  <c r="AW25" i="9" l="1"/>
  <c r="AV28" i="9"/>
  <c r="AT26" i="9"/>
  <c r="AV12" i="9"/>
  <c r="AW13" i="9"/>
  <c r="AV11" i="9"/>
  <c r="AW11" i="9"/>
  <c r="AV14" i="9"/>
  <c r="AW12" i="9"/>
  <c r="AV13" i="9"/>
  <c r="AT27" i="9"/>
  <c r="AW18" i="9"/>
  <c r="AV15" i="9"/>
  <c r="AV10" i="9"/>
  <c r="AT11" i="9"/>
  <c r="AT19" i="9"/>
  <c r="AT15" i="9"/>
  <c r="AW26" i="9"/>
  <c r="AW29" i="9"/>
  <c r="AT28" i="9"/>
  <c r="AT13" i="9"/>
  <c r="AT14" i="9"/>
  <c r="AT18" i="9"/>
  <c r="AW10" i="9"/>
  <c r="AT10" i="9"/>
  <c r="AT25" i="9"/>
  <c r="AV25" i="9"/>
  <c r="AT12" i="9"/>
  <c r="AW15" i="9"/>
  <c r="AT29" i="9"/>
  <c r="AW28" i="9"/>
  <c r="AV29" i="9"/>
  <c r="AW14" i="9"/>
  <c r="AW27" i="9"/>
  <c r="AV27" i="9"/>
  <c r="AV26" i="9"/>
  <c r="AV16" i="9" l="1"/>
  <c r="AT16" i="9"/>
  <c r="AW30" i="9"/>
  <c r="AT30" i="9"/>
  <c r="AW16" i="9"/>
  <c r="AV30" i="9"/>
  <c r="AM23" i="8" l="1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AM15" i="8"/>
  <c r="AM26" i="8" s="1"/>
  <c r="AL15" i="8"/>
  <c r="AL26" i="8" s="1"/>
  <c r="AK15" i="8"/>
  <c r="AK26" i="8" s="1"/>
  <c r="AJ15" i="8"/>
  <c r="AI15" i="8"/>
  <c r="AH15" i="8"/>
  <c r="AG15" i="8"/>
  <c r="AG26" i="8" s="1"/>
  <c r="AF15" i="8"/>
  <c r="AE15" i="8"/>
  <c r="AD15" i="8"/>
  <c r="AD26" i="8" s="1"/>
  <c r="AC15" i="8"/>
  <c r="AC26" i="8" s="1"/>
  <c r="AB15" i="8"/>
  <c r="AA15" i="8"/>
  <c r="Z15" i="8"/>
  <c r="Y15" i="8"/>
  <c r="Y26" i="8" s="1"/>
  <c r="X15" i="8"/>
  <c r="W15" i="8"/>
  <c r="W26" i="8" s="1"/>
  <c r="V15" i="8"/>
  <c r="V26" i="8" s="1"/>
  <c r="U15" i="8"/>
  <c r="U26" i="8" s="1"/>
  <c r="T15" i="8"/>
  <c r="S15" i="8"/>
  <c r="R15" i="8"/>
  <c r="Q15" i="8"/>
  <c r="Q26" i="8" s="1"/>
  <c r="P15" i="8"/>
  <c r="O15" i="8"/>
  <c r="O26" i="8" s="1"/>
  <c r="N15" i="8"/>
  <c r="N26" i="8" s="1"/>
  <c r="M15" i="8"/>
  <c r="M26" i="8" s="1"/>
  <c r="L15" i="8"/>
  <c r="L26" i="8" s="1"/>
  <c r="K15" i="8"/>
  <c r="J15" i="8"/>
  <c r="I15" i="8"/>
  <c r="I26" i="8" s="1"/>
  <c r="H15" i="8"/>
  <c r="G15" i="8"/>
  <c r="G26" i="8" s="1"/>
  <c r="F15" i="8"/>
  <c r="F26" i="8" s="1"/>
  <c r="E15" i="8"/>
  <c r="E26" i="8" s="1"/>
  <c r="D15" i="8"/>
  <c r="D26" i="8" s="1"/>
  <c r="C15" i="8"/>
  <c r="AO57" i="7"/>
  <c r="AO55" i="7"/>
  <c r="AO53" i="7"/>
  <c r="AO52" i="7"/>
  <c r="AO51" i="7"/>
  <c r="AO49" i="7"/>
  <c r="AO46" i="7"/>
  <c r="AO45" i="7"/>
  <c r="AO44" i="7"/>
  <c r="AO42" i="7"/>
  <c r="AO41" i="7"/>
  <c r="AO40" i="7"/>
  <c r="AO37" i="7"/>
  <c r="AO36" i="7"/>
  <c r="AO35" i="7"/>
  <c r="AO34" i="7"/>
  <c r="AO33" i="7"/>
  <c r="AO32" i="7"/>
  <c r="AO29" i="7"/>
  <c r="AO28" i="7"/>
  <c r="AO27" i="7"/>
  <c r="AO26" i="7"/>
  <c r="AO25" i="7"/>
  <c r="AO24" i="7"/>
  <c r="AO23" i="7"/>
  <c r="AO22" i="7"/>
  <c r="AO21" i="7"/>
  <c r="AO20" i="7"/>
  <c r="AO17" i="7"/>
  <c r="AO16" i="7"/>
  <c r="AO15" i="7"/>
  <c r="AO14" i="7"/>
  <c r="AO13" i="7"/>
  <c r="AO10" i="7"/>
  <c r="AO9" i="7"/>
  <c r="AO8" i="7"/>
  <c r="AO7" i="7"/>
  <c r="AO6" i="7"/>
  <c r="AO58" i="5"/>
  <c r="AO60" i="5" s="1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AO54" i="5"/>
  <c r="AO52" i="5"/>
  <c r="AO51" i="5"/>
  <c r="AO50" i="5"/>
  <c r="AO49" i="5"/>
  <c r="AO48" i="5"/>
  <c r="AO47" i="5"/>
  <c r="AO45" i="5"/>
  <c r="AO44" i="5"/>
  <c r="AO42" i="5"/>
  <c r="AO40" i="5"/>
  <c r="AO38" i="5"/>
  <c r="AO37" i="5"/>
  <c r="AO36" i="5"/>
  <c r="AO43" i="8" s="1"/>
  <c r="AO35" i="5"/>
  <c r="AO34" i="5"/>
  <c r="AO32" i="5"/>
  <c r="AO31" i="5"/>
  <c r="AO30" i="5"/>
  <c r="AO29" i="5"/>
  <c r="AO28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AO26" i="5" s="1"/>
  <c r="AO25" i="5"/>
  <c r="AO24" i="5"/>
  <c r="AO23" i="5"/>
  <c r="AO22" i="5"/>
  <c r="AO21" i="5"/>
  <c r="AO20" i="5"/>
  <c r="AO19" i="5"/>
  <c r="AO16" i="5"/>
  <c r="AO15" i="5"/>
  <c r="AO14" i="5"/>
  <c r="AO13" i="5"/>
  <c r="AO12" i="5"/>
  <c r="AO10" i="5"/>
  <c r="AO9" i="5"/>
  <c r="AO7" i="5"/>
  <c r="AO56" i="5" l="1"/>
  <c r="H26" i="8"/>
  <c r="P26" i="8"/>
  <c r="X26" i="8"/>
  <c r="AF26" i="8"/>
  <c r="J26" i="8"/>
  <c r="R26" i="8"/>
  <c r="Z26" i="8"/>
  <c r="AH26" i="8"/>
  <c r="C26" i="8"/>
  <c r="K26" i="8"/>
  <c r="S26" i="8"/>
  <c r="AA26" i="8"/>
  <c r="AI26" i="8"/>
  <c r="T26" i="8"/>
  <c r="AB26" i="8"/>
  <c r="AJ26" i="8"/>
  <c r="AO23" i="8"/>
  <c r="AE26" i="8"/>
  <c r="AO15" i="8"/>
  <c r="AX96" i="13"/>
  <c r="AX10" i="13" s="1"/>
  <c r="AO26" i="8" l="1"/>
  <c r="AX97" i="13"/>
  <c r="AX14" i="13"/>
  <c r="AX12" i="13"/>
  <c r="AX13" i="13"/>
  <c r="AX11" i="13"/>
  <c r="AX15" i="13"/>
  <c r="AX16" i="13" l="1"/>
</calcChain>
</file>

<file path=xl/sharedStrings.xml><?xml version="1.0" encoding="utf-8"?>
<sst xmlns="http://schemas.openxmlformats.org/spreadsheetml/2006/main" count="3595" uniqueCount="819">
  <si>
    <t/>
  </si>
  <si>
    <t>Aldursháð</t>
  </si>
  <si>
    <t>Hlutfalls</t>
  </si>
  <si>
    <t>Stiga</t>
  </si>
  <si>
    <t>Blandað</t>
  </si>
  <si>
    <t>Séreign</t>
  </si>
  <si>
    <t>Almenni lífeyrissjóðurinn</t>
  </si>
  <si>
    <t>Eftirlaunasjóður FÍA</t>
  </si>
  <si>
    <t>Eftirlaunasjóður Reykjanesbæjar</t>
  </si>
  <si>
    <t>Eftirlaunasjóður starfsmanna Glitnis banka</t>
  </si>
  <si>
    <t>Eftirlaunasjóður starfsmanna Hafnarfjarðarkaupstaðar</t>
  </si>
  <si>
    <t>Eftirlaunasjóður Sláturfélags Suðurlands</t>
  </si>
  <si>
    <t>Festa lífeyrissjóður</t>
  </si>
  <si>
    <t>Frjálsi lífeyrissjóðurinn</t>
  </si>
  <si>
    <t>Gildi lífeyrissjóður</t>
  </si>
  <si>
    <t>Íslenski lífeyrissjóðurinn</t>
  </si>
  <si>
    <t>Lífeyrissjóður Akraneskaupstaðar</t>
  </si>
  <si>
    <t>Lífeyrissjóður bænda</t>
  </si>
  <si>
    <t>Lífeyrissjóður bankamanna</t>
  </si>
  <si>
    <t>Lífeyrissjóður Eimskipafélags Íslands hf.</t>
  </si>
  <si>
    <t>Lífeyrissjóður hjúkrunarfræðinga</t>
  </si>
  <si>
    <t>Lífeyrissjóður Neskaupstaðar</t>
  </si>
  <si>
    <t>Lífeyrissjóður Rangæinga</t>
  </si>
  <si>
    <t>Lífeyrissjóður starfsmanna Akureyrarbæjar</t>
  </si>
  <si>
    <t>Lífeyrissjóður starfsmanna Búnaðarbanka Íslands hf.</t>
  </si>
  <si>
    <t>Lífeyrissjóður starfsmanna Húsavíkurkaupstaðar</t>
  </si>
  <si>
    <t>Lífeyrissjóður starfsmanna Kópavogsbæjar</t>
  </si>
  <si>
    <t>Lífeyrissjóður starfsmanna ríkisins</t>
  </si>
  <si>
    <t>Lífeyrissjóður starfsmanna Reykjavíkurborgar</t>
  </si>
  <si>
    <t>Lífeyrissjóður starfsmanna sveitarfélaga</t>
  </si>
  <si>
    <t>Lífeyrissjóður starfsmanna Vestmannaeyjabæjar</t>
  </si>
  <si>
    <t>Lífeyrissjóður Tannlæknafélags Íslands</t>
  </si>
  <si>
    <t>Lífeyrissjóður verkfræðinga</t>
  </si>
  <si>
    <t>Lífeyrissjóður verslunarmanna</t>
  </si>
  <si>
    <t>Lífeyrissjóður Vestfirðinga</t>
  </si>
  <si>
    <t>Kjölur lífeyrissjóður</t>
  </si>
  <si>
    <t>Lífeyrissjóður Vestmannaeyja</t>
  </si>
  <si>
    <t>Lífeyrissjóðurinn Skjöldur</t>
  </si>
  <si>
    <t>Sameinaði lífeyrissjóðurinn</t>
  </si>
  <si>
    <t>Stafir lífeyrissjóður</t>
  </si>
  <si>
    <t>Söfnunarsjóður lífeyrisréttinda</t>
  </si>
  <si>
    <t>Stapi lífeyrissjóður</t>
  </si>
  <si>
    <t>Eftirfarandi yfirlit sýnir starfandi lífeyrissjóði í árslok 2008 í stafrófsröð.</t>
  </si>
  <si>
    <t>Um er að ræða 37 lífeyrissjóði sem starfa í 88 deildum.</t>
  </si>
  <si>
    <t xml:space="preserve">Fjöldi </t>
  </si>
  <si>
    <t xml:space="preserve">Númer í </t>
  </si>
  <si>
    <t>Nafn</t>
  </si>
  <si>
    <t>deilda</t>
  </si>
  <si>
    <t>stærðarröð</t>
  </si>
  <si>
    <t>Eftirlaunasj. starfsm.  Útvegsb. Íslands</t>
  </si>
  <si>
    <t>Lífeyrissjóður Eimskipafélags Íslands</t>
  </si>
  <si>
    <t xml:space="preserve">Hrein eign </t>
  </si>
  <si>
    <t>Aukning</t>
  </si>
  <si>
    <t xml:space="preserve"> 31.12.2008</t>
  </si>
  <si>
    <t xml:space="preserve"> 31.12.2007</t>
  </si>
  <si>
    <t>árið 2008</t>
  </si>
  <si>
    <t>þús.kr.</t>
  </si>
  <si>
    <t>%</t>
  </si>
  <si>
    <t>Lífeyrissjóður stm. ríkisins</t>
  </si>
  <si>
    <t>3)</t>
  </si>
  <si>
    <t>Lífeyrissjóður stm. Reykjavíkurb.</t>
  </si>
  <si>
    <t>1)</t>
  </si>
  <si>
    <t>Lífeyrissjóður stm. sveitarfélaga</t>
  </si>
  <si>
    <t xml:space="preserve">Lífeyrissjóður stm. Búnaðarb. Ísl. </t>
  </si>
  <si>
    <t>1)  2)</t>
  </si>
  <si>
    <t>Lífeyrissjóður stm. Akureyrarbæjar</t>
  </si>
  <si>
    <t>Eftirlaunasjóður stm. Glitnis banka</t>
  </si>
  <si>
    <t>Lífeyrissjóður stm. Kópavogsbæjar</t>
  </si>
  <si>
    <t>Eftirlaunasj. stm. Hafnarfjarðark.</t>
  </si>
  <si>
    <t>2)</t>
  </si>
  <si>
    <t>Lífeyrissjóður stm. Húsavíkurk.</t>
  </si>
  <si>
    <t>Lífeyrissjóður stm. Vestm.eyjab.</t>
  </si>
  <si>
    <t>Eftirlaunasj. stm. Útvegsb.  Ísl.</t>
  </si>
  <si>
    <t>Samtals:</t>
  </si>
  <si>
    <t>Skýringar:</t>
  </si>
  <si>
    <t xml:space="preserve">1) Ábyrgð annarra á skuldbindingum.  2) Tekur ekki við iðgjöldum. </t>
  </si>
  <si>
    <t>Samtryggingardeildir</t>
  </si>
  <si>
    <t xml:space="preserve">Séreign </t>
  </si>
  <si>
    <t xml:space="preserve">Stigakerfi </t>
  </si>
  <si>
    <t>Hlutfalls-</t>
  </si>
  <si>
    <t>Aldursháð-</t>
  </si>
  <si>
    <t>Blandað-</t>
  </si>
  <si>
    <t>Fjárhæðir í þús. kr.</t>
  </si>
  <si>
    <t xml:space="preserve">kerfi </t>
  </si>
  <si>
    <t>kerfi</t>
  </si>
  <si>
    <t>Lífeyrissjóður hjúkrunarfr.</t>
  </si>
  <si>
    <t>Lífeyrissjóður stm. Akureyrarb.</t>
  </si>
  <si>
    <t>Eftirlaunasj. stm. Glitnis banka</t>
  </si>
  <si>
    <t>Lífeyrissjóður stm. Kópavogsb.</t>
  </si>
  <si>
    <t>Lífeyrissj. Tannlæknafél. Ísl.</t>
  </si>
  <si>
    <t>Lífeyrissjóður Akranesk.</t>
  </si>
  <si>
    <t>Eftirlaunasj. Sláturfél. Suðurl.</t>
  </si>
  <si>
    <t>Lífeyrissj. Eimskipafél. Ísl. hf.</t>
  </si>
  <si>
    <t xml:space="preserve">Samtals:   </t>
  </si>
  <si>
    <t>Stigakerfi:  Iðgjöld eru umreiknuð í stig, óháð aldri sjóðfélagans.</t>
  </si>
  <si>
    <t>Hlutfallskerfi:  Lífeyrir er hlutfall af launum.</t>
  </si>
  <si>
    <t>Aldursháð kerfi: Iðgjöld gefa mismunandi stig eftir aldri sjóðfélagans.</t>
  </si>
  <si>
    <t xml:space="preserve">Blandað kerfi:  Blönduð ávinnsla aldurstengdra og jafnra réttinda. </t>
  </si>
  <si>
    <t>Lífeyrissj. starfsm. ríkisins</t>
  </si>
  <si>
    <t>Lífeyrissj. verslunar-manna</t>
  </si>
  <si>
    <t>Gildi lífeyris-sjóður</t>
  </si>
  <si>
    <t>Stapi lífeyris-sjóður</t>
  </si>
  <si>
    <t>Sameinaði lífeyris-sjóðurinn</t>
  </si>
  <si>
    <t>Almenni lífeyris-sjóðurinn</t>
  </si>
  <si>
    <t>Stafir lífeyris-sjóður</t>
  </si>
  <si>
    <t>Frjálsi lífeyris-sjóðurinn</t>
  </si>
  <si>
    <t>Söfnunarsj. lífeyris-réttinda</t>
  </si>
  <si>
    <t>Festa lífeyris-sjóður</t>
  </si>
  <si>
    <t>Lífeyrissj. starfsm. Reykjavíkurb.</t>
  </si>
  <si>
    <t>Lífeyrissj. starfsm. sveitarfél.</t>
  </si>
  <si>
    <t>Íslenski lífeyris-sjóðurinn</t>
  </si>
  <si>
    <t>Lífeyrissj. Vestmanna-eyja</t>
  </si>
  <si>
    <t>Lífeyris-sjóður  Vestfirðinga</t>
  </si>
  <si>
    <t>Lífeyris-sjóður bænda</t>
  </si>
  <si>
    <t>Lífeyrissj. hjúkrunar-fræðinga</t>
  </si>
  <si>
    <t>Lífeyrissj. starfsm. Búnaðarb.</t>
  </si>
  <si>
    <t>Eftirlauna-sjóður FÍA</t>
  </si>
  <si>
    <t>Kjölur lífeyris-sjóður</t>
  </si>
  <si>
    <t>Lífeyrissj. starfsm. Akureyrarb.</t>
  </si>
  <si>
    <t>Lífeyris-sjóður Rangæinga</t>
  </si>
  <si>
    <t>Lífeyrissj. starfsm. Kópavogsb.</t>
  </si>
  <si>
    <t>Eftirlaunasj. Reykjanes-bæjar</t>
  </si>
  <si>
    <t>Lífeyrissj. Tannlækna-félags Ísl.</t>
  </si>
  <si>
    <t>Eftirlaunasj. starfsm. Hafnarfjarðk.</t>
  </si>
  <si>
    <t>Lífeyrissj. Akranes-kaupstaðar</t>
  </si>
  <si>
    <t>Eftirlaunasj. Sláturfélags Suðurlands</t>
  </si>
  <si>
    <t>Lífeyrissj. starfsm. Húsavíkurk.</t>
  </si>
  <si>
    <t>Lífeyrissj. Nes-kaupstaðar</t>
  </si>
  <si>
    <t>Lífeyris-sjóðurinn Skjöldur</t>
  </si>
  <si>
    <t>Lífeyrissj. Eimskipa-félags Ísl.</t>
  </si>
  <si>
    <t>Eftirlaunasj. starfsm. Útvegsb. Ísl.</t>
  </si>
  <si>
    <t xml:space="preserve">ALLIR   </t>
  </si>
  <si>
    <t>verslunar-</t>
  </si>
  <si>
    <t>lífeyrissj.</t>
  </si>
  <si>
    <t>lífeyris-</t>
  </si>
  <si>
    <t>banka-</t>
  </si>
  <si>
    <t xml:space="preserve">bænda </t>
  </si>
  <si>
    <t>verk-</t>
  </si>
  <si>
    <t>Vestmanna-</t>
  </si>
  <si>
    <t>Austur-</t>
  </si>
  <si>
    <t>hjúkrunar-</t>
  </si>
  <si>
    <t>sjóður</t>
  </si>
  <si>
    <t>Bolungar-</t>
  </si>
  <si>
    <t>Tannl.fél.</t>
  </si>
  <si>
    <t>Akranes-</t>
  </si>
  <si>
    <t>Flugvirkjaf.</t>
  </si>
  <si>
    <t>stm. Kópa-</t>
  </si>
  <si>
    <t>Mjólkur-</t>
  </si>
  <si>
    <t>stm. Olíu-</t>
  </si>
  <si>
    <t>starfsm.</t>
  </si>
  <si>
    <t>sjóðurinn</t>
  </si>
  <si>
    <t>Suðurlands</t>
  </si>
  <si>
    <t>Neskaup-</t>
  </si>
  <si>
    <t>stm. Húsavíkur-</t>
  </si>
  <si>
    <t>LÍFEYRISSJ.</t>
  </si>
  <si>
    <t xml:space="preserve">manna  </t>
  </si>
  <si>
    <t xml:space="preserve"> </t>
  </si>
  <si>
    <t>réttinda</t>
  </si>
  <si>
    <t xml:space="preserve">sjóðurinn </t>
  </si>
  <si>
    <t>manna</t>
  </si>
  <si>
    <t>fræðinga</t>
  </si>
  <si>
    <t xml:space="preserve">eyja </t>
  </si>
  <si>
    <t xml:space="preserve">lands </t>
  </si>
  <si>
    <t xml:space="preserve">fræðinga </t>
  </si>
  <si>
    <t>FÍA</t>
  </si>
  <si>
    <t>víkur</t>
  </si>
  <si>
    <t xml:space="preserve">Íslands </t>
  </si>
  <si>
    <t>kaupst.</t>
  </si>
  <si>
    <t>Íslands</t>
  </si>
  <si>
    <t>vogsbæjar</t>
  </si>
  <si>
    <t>samsöl.</t>
  </si>
  <si>
    <t>versl. Ísl.</t>
  </si>
  <si>
    <t>Áburðarv.</t>
  </si>
  <si>
    <t>Skjöldur</t>
  </si>
  <si>
    <t xml:space="preserve">staðar </t>
  </si>
  <si>
    <t>kaupstaðar</t>
  </si>
  <si>
    <t xml:space="preserve">SAMTALS  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</si>
  <si>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</si>
  <si>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</si>
  <si>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</si>
  <si>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</si>
  <si>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</si>
  <si>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</si>
  <si>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</si>
  <si>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</si>
  <si>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</si>
  <si>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</si>
  <si>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</si>
  <si>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</si>
  <si>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</si>
  <si>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</si>
  <si>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</si>
  <si>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</si>
  <si>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</si>
  <si>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</si>
  <si>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</si>
  <si>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</si>
  <si>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</si>
  <si>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</si>
  <si>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</si>
  <si>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</si>
  <si>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</si>
  <si>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</si>
  <si>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</si>
  <si>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</si>
  <si>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</si>
  <si>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</si>
  <si>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</si>
  <si>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</si>
  <si>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</si>
  <si>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</si>
  <si>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</si>
  <si>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</si>
  <si>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</si>
  <si>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EIGNIR</t>
  </si>
  <si>
    <t>Óefnislegar eignir</t>
  </si>
  <si>
    <t xml:space="preserve">   Fjárfestingar</t>
  </si>
  <si>
    <t xml:space="preserve">     Húseignir og lóðir</t>
  </si>
  <si>
    <t xml:space="preserve">     Samstæðu- og hlutdeildarfélög</t>
  </si>
  <si>
    <t xml:space="preserve">     Hlutir í samstæðufélögum</t>
  </si>
  <si>
    <t xml:space="preserve">     Lán til samstæðufélaga</t>
  </si>
  <si>
    <t xml:space="preserve">     Hlutir í hlutdeildarfélögum</t>
  </si>
  <si>
    <t xml:space="preserve">     Lán til hlutdeildarfélaga</t>
  </si>
  <si>
    <t xml:space="preserve">     Aðrar fjárfestingar</t>
  </si>
  <si>
    <t xml:space="preserve">     Verðbréf með breytilegum tekjum</t>
  </si>
  <si>
    <t xml:space="preserve">     Verðbréf með föstum tekjum</t>
  </si>
  <si>
    <t xml:space="preserve">     Veðlán</t>
  </si>
  <si>
    <t xml:space="preserve">     Önnur útlán</t>
  </si>
  <si>
    <t xml:space="preserve">     Bankainnstæður</t>
  </si>
  <si>
    <t xml:space="preserve">      Aðrar fjárfestingar    </t>
  </si>
  <si>
    <t>Fjárfestingar</t>
  </si>
  <si>
    <t xml:space="preserve">   Kröfur</t>
  </si>
  <si>
    <t xml:space="preserve">     Á samstæðu- og hlutdeildarfél.</t>
  </si>
  <si>
    <t xml:space="preserve">     Á launagreiðendur</t>
  </si>
  <si>
    <t xml:space="preserve">     Aðrar kröfur</t>
  </si>
  <si>
    <t xml:space="preserve">Kröfur    </t>
  </si>
  <si>
    <t xml:space="preserve">  Aðrar eignir</t>
  </si>
  <si>
    <t xml:space="preserve">     Rekstrarfjárm. og aðrar efnisl. eignir</t>
  </si>
  <si>
    <t xml:space="preserve">     Sjóður og veltiinnlán</t>
  </si>
  <si>
    <t xml:space="preserve">     Aðrar eignir</t>
  </si>
  <si>
    <t xml:space="preserve">Aðrar eignir    </t>
  </si>
  <si>
    <r>
      <t xml:space="preserve">   </t>
    </r>
    <r>
      <rPr>
        <b/>
        <sz val="8"/>
        <rFont val="Times New Roman"/>
        <family val="1"/>
      </rPr>
      <t>Fyrirfr.gr.kostn.og áfallnar tekjur</t>
    </r>
  </si>
  <si>
    <t>EIGNIR SAMTALS</t>
  </si>
  <si>
    <t>SKULDIR</t>
  </si>
  <si>
    <t>Skuldbindingar</t>
  </si>
  <si>
    <t>Viðskiptaskuldir</t>
  </si>
  <si>
    <t xml:space="preserve">     Skuldir við samst.- og hlutdeildarfél.</t>
  </si>
  <si>
    <t xml:space="preserve">     Skuldir við lánastofnanir</t>
  </si>
  <si>
    <t xml:space="preserve">     Skuldabréfalán</t>
  </si>
  <si>
    <t xml:space="preserve">     Aðrar skuldir</t>
  </si>
  <si>
    <t xml:space="preserve">Viðskiptaskuldir    </t>
  </si>
  <si>
    <t xml:space="preserve">   Áfallinn kostn. og f.fr.innh.tekjur</t>
  </si>
  <si>
    <r>
      <t xml:space="preserve">SKULDIR SAMTALS    </t>
    </r>
    <r>
      <rPr>
        <i/>
        <sz val="8"/>
        <rFont val="Times New Roman"/>
        <family val="1"/>
      </rPr>
      <t xml:space="preserve">    </t>
    </r>
  </si>
  <si>
    <t xml:space="preserve">HREIN EIGN TIL </t>
  </si>
  <si>
    <t>GREIÐSLU LÍFEYRIS</t>
  </si>
  <si>
    <t>Afstemmt</t>
  </si>
  <si>
    <t>Lífeyrissj. stm. Vestm.eyjab.</t>
  </si>
  <si>
    <t>Iðgjöld</t>
  </si>
  <si>
    <t xml:space="preserve">    Sjóðfélagar</t>
  </si>
  <si>
    <t xml:space="preserve">    Launagreiðendur </t>
  </si>
  <si>
    <t xml:space="preserve">    Réttindaflutn. og endurgr.</t>
  </si>
  <si>
    <t xml:space="preserve">    Sérstök aukaframlög</t>
  </si>
  <si>
    <t xml:space="preserve">     Iðgjöld    </t>
  </si>
  <si>
    <t>Lífeyrir</t>
  </si>
  <si>
    <t xml:space="preserve">    Lífeyrir </t>
  </si>
  <si>
    <t xml:space="preserve">    Umsjónarnefnd eftirlauna </t>
  </si>
  <si>
    <t xml:space="preserve">    Annar beinn kostn. v/ örorkulífeyris</t>
  </si>
  <si>
    <t xml:space="preserve">    Tryggingakostnaður</t>
  </si>
  <si>
    <t xml:space="preserve">     Lífeyrir    </t>
  </si>
  <si>
    <t>Fjárfestingartekjur</t>
  </si>
  <si>
    <t xml:space="preserve">    Frá samstæðufélögum</t>
  </si>
  <si>
    <t xml:space="preserve">    Frá hlutdeildarfélögum</t>
  </si>
  <si>
    <t xml:space="preserve">    Af eignarhlutum</t>
  </si>
  <si>
    <t xml:space="preserve">    Af húseignum og lóðum</t>
  </si>
  <si>
    <t xml:space="preserve">    Vaxtatekjur og gengismunur</t>
  </si>
  <si>
    <t xml:space="preserve">    Tekjur vegna matsbr. fjárfestinga</t>
  </si>
  <si>
    <t xml:space="preserve">    Hagnaður af sölu fjárfestinga</t>
  </si>
  <si>
    <t xml:space="preserve">    Breytingar á niðurfærslu</t>
  </si>
  <si>
    <t xml:space="preserve">    Aðrar fjárfestingartekjur</t>
  </si>
  <si>
    <t xml:space="preserve">     Fjárfestingartekjur    </t>
  </si>
  <si>
    <t>Fjárfestingargjöld</t>
  </si>
  <si>
    <t xml:space="preserve">    Skrifstofu- og stjórnunarkostnaður </t>
  </si>
  <si>
    <t xml:space="preserve">    Vaxtagjöld</t>
  </si>
  <si>
    <t xml:space="preserve">    Gjöld vegna matsbr. fjárfestinga</t>
  </si>
  <si>
    <t xml:space="preserve">    Tap af sölu fjárfestinga</t>
  </si>
  <si>
    <t xml:space="preserve">    Önnur fjárfestingargjöld</t>
  </si>
  <si>
    <t xml:space="preserve">             Fjárfestingargjöld    </t>
  </si>
  <si>
    <t xml:space="preserve">Rekstrarkostnaður    </t>
  </si>
  <si>
    <t xml:space="preserve">    Annar rekstrarkostnaður </t>
  </si>
  <si>
    <t xml:space="preserve">     Rekstrarkostnaður    </t>
  </si>
  <si>
    <t>Aðrar tekjur</t>
  </si>
  <si>
    <t>Önnur gjöld</t>
  </si>
  <si>
    <t>Hækkun á hreinni eign fyrir</t>
  </si>
  <si>
    <t>óreglulega liði og matsbreytingar</t>
  </si>
  <si>
    <t>Óreglulegar tekjur og gjöld</t>
  </si>
  <si>
    <t xml:space="preserve">    þ.a. tekjur </t>
  </si>
  <si>
    <t xml:space="preserve">    þ.a. gjöld</t>
  </si>
  <si>
    <t>Matsbreytingar</t>
  </si>
  <si>
    <t>Hækkun á hreinni eign á árinu</t>
  </si>
  <si>
    <t>Hrein eign frá fyrra ári</t>
  </si>
  <si>
    <t>HREIN EIGN Í ÁRSLOK</t>
  </si>
  <si>
    <t>TIL GREIÐSLU LÍFEYRIS</t>
  </si>
  <si>
    <t>Lífeyrissj. stm. Reykjavíkurb.</t>
  </si>
  <si>
    <t>Inngreiðslur</t>
  </si>
  <si>
    <t xml:space="preserve">    Iðgjöld</t>
  </si>
  <si>
    <t xml:space="preserve">    Fjárfestingartekjur</t>
  </si>
  <si>
    <t xml:space="preserve">    Aðrar tekjur </t>
  </si>
  <si>
    <t xml:space="preserve">    Afborganir verðbréfa</t>
  </si>
  <si>
    <t xml:space="preserve">    Seld verðbréf m. breytil. tekjum</t>
  </si>
  <si>
    <t xml:space="preserve">    Seld verðbréf m. föstum tekjum</t>
  </si>
  <si>
    <t xml:space="preserve">    Lækkun á bankainnstæðum</t>
  </si>
  <si>
    <t xml:space="preserve">    Seldar aðrar fjárfestingar</t>
  </si>
  <si>
    <t xml:space="preserve">    Aðrar inngreiðslur</t>
  </si>
  <si>
    <t xml:space="preserve">Inngreiðslur    </t>
  </si>
  <si>
    <t>Útgreiðslur</t>
  </si>
  <si>
    <t xml:space="preserve">    Fjárfestingargjöld</t>
  </si>
  <si>
    <t xml:space="preserve">    Rekstrarkostnaður án afskrifta</t>
  </si>
  <si>
    <t xml:space="preserve">    Önnur gjöld </t>
  </si>
  <si>
    <t xml:space="preserve">    Aðrar útgreiðslur</t>
  </si>
  <si>
    <t xml:space="preserve">Útgreiðslur    </t>
  </si>
  <si>
    <t>Ráðstöfunarfé til kaupa á verð-</t>
  </si>
  <si>
    <t xml:space="preserve">bréfum og annarri fjárfestingu </t>
  </si>
  <si>
    <t>Kaup á verðbr. og önnur fjárfesting</t>
  </si>
  <si>
    <t xml:space="preserve">    Verðbréf með breytilegum tekjum</t>
  </si>
  <si>
    <t xml:space="preserve">    Verðbréf með föstum tekjum</t>
  </si>
  <si>
    <t xml:space="preserve">    Ný veðlán og útlán</t>
  </si>
  <si>
    <t xml:space="preserve">    Hækkun á bankainnstæðum</t>
  </si>
  <si>
    <t xml:space="preserve">    Aðrar fjárfestingar</t>
  </si>
  <si>
    <t xml:space="preserve">    Húseignir og lóðir</t>
  </si>
  <si>
    <t xml:space="preserve">    Samstæðu- og hlutdeildarfélög</t>
  </si>
  <si>
    <t xml:space="preserve">Kaup á verðbr. og önnur fjárfest.  </t>
  </si>
  <si>
    <t>Sjóður og veltiinnlán í ársbyrjun</t>
  </si>
  <si>
    <t>Sjóður og veltiinnlán í árslok</t>
  </si>
  <si>
    <t>Afstemming</t>
  </si>
  <si>
    <t xml:space="preserve">Lífeyrissjóður stm. ríkisins </t>
  </si>
  <si>
    <t>Lífeyrissj. stm. sveitarfél.</t>
  </si>
  <si>
    <t>Lífeyrissj. Verk-fræðinga</t>
  </si>
  <si>
    <t>Lífeyrissj. bænda</t>
  </si>
  <si>
    <t>Lífeyrissj. stm. Búnaðarb. Ísl.</t>
  </si>
  <si>
    <t>Kjölur lífeyrissj.</t>
  </si>
  <si>
    <t>Lífeyrissj. stm. Akureyrarb.</t>
  </si>
  <si>
    <t>Eftirlaunasj. stm. Glitnis banka hf.</t>
  </si>
  <si>
    <t>Lífeyrissj. Rangæinga</t>
  </si>
  <si>
    <t>Lífeyrissj. stm. Kópavogsb.</t>
  </si>
  <si>
    <t>Lífeyrissj. Tannlæknafél. Íslands</t>
  </si>
  <si>
    <t>Eftirlaunasj. stm. Hafnar-fjarðark.</t>
  </si>
  <si>
    <t>Lífeyrissj. stm. Húsavíkurk.</t>
  </si>
  <si>
    <t>Lífeyrissj. Eimskipaf. Ísl.</t>
  </si>
  <si>
    <t>Eftirlaunasj.stm.  Útvegsb. Ísl.</t>
  </si>
  <si>
    <t>Lífeyrissj.</t>
  </si>
  <si>
    <t>Samtryggingardeild</t>
  </si>
  <si>
    <t>með ábyrgð</t>
  </si>
  <si>
    <t>án ábyrgðar</t>
  </si>
  <si>
    <t>B-deild</t>
  </si>
  <si>
    <t>A-deild</t>
  </si>
  <si>
    <t>Tryggingadeild</t>
  </si>
  <si>
    <t>Lífeyrisdeild</t>
  </si>
  <si>
    <t>Eftirlaunadeild</t>
  </si>
  <si>
    <t>Hluttfallsdeild</t>
  </si>
  <si>
    <t>Aldursdeild</t>
  </si>
  <si>
    <t>V-deild</t>
  </si>
  <si>
    <t>42 deildir</t>
  </si>
  <si>
    <t>Hrein raunávöxtun (%)</t>
  </si>
  <si>
    <t>Meðalávöxtun 2004-2008 (%)</t>
  </si>
  <si>
    <t>Skráð verðbréf með br. tekjum (%)</t>
  </si>
  <si>
    <t>Skráð verðbréf með föst. tekjum (%)</t>
  </si>
  <si>
    <t>Óskráð verðbréf með br. tekjum (%)</t>
  </si>
  <si>
    <t>Óskráð verðbréf með föst. tekjum (%)</t>
  </si>
  <si>
    <t>Veðlán (%)</t>
  </si>
  <si>
    <t>Annað (%)</t>
  </si>
  <si>
    <t xml:space="preserve">          Samtals:                                       </t>
  </si>
  <si>
    <t>Eignir í ísl. kr. (%)</t>
  </si>
  <si>
    <t>Eignir í erl. gjaldmiðlum (%)</t>
  </si>
  <si>
    <t xml:space="preserve">          Samtals:                                        </t>
  </si>
  <si>
    <t>Fjöldi virkra sjóðfélaga</t>
  </si>
  <si>
    <t>Fjöldi virkra lífeyrisþega</t>
  </si>
  <si>
    <t>Ellilífeyrir  (%)</t>
  </si>
  <si>
    <t>Örorkulífeyrir  (%)</t>
  </si>
  <si>
    <t>Makalífeyrir  (%)</t>
  </si>
  <si>
    <t>Barnalífeyrir  (%)</t>
  </si>
  <si>
    <t>Annar lífeyrir (%)</t>
  </si>
  <si>
    <t>Meðalfjöldi starfsmanna</t>
  </si>
  <si>
    <t>Hrein eign umfram heildarskuldb. (%)</t>
  </si>
  <si>
    <t>Hrein eign umfram áfallnar skuldb. (%)</t>
  </si>
  <si>
    <t>Ýmsar athugasemdir:</t>
  </si>
  <si>
    <t>Skýringar á kennitölum:</t>
  </si>
  <si>
    <t xml:space="preserve"> 1.  Hrein raunávöxtun miðað við vísitölu neysluverðs (16,36% hækkun á árinu 2008)</t>
  </si>
  <si>
    <t xml:space="preserve">      sjá skýringu í inngangi að kafla 4.</t>
  </si>
  <si>
    <t xml:space="preserve"> 2.  Meðaltal hreinnar raunávöxtunar síðustu 5 ára samkvæmt ársreikningum.</t>
  </si>
  <si>
    <t xml:space="preserve"> 3.  Hlutfallsleg skipting annarra fjárfestinga.</t>
  </si>
  <si>
    <t xml:space="preserve"> 4.  Hlutfallsleg skipting annarra fjárfestinga eftir gjaldmiðlum.</t>
  </si>
  <si>
    <t xml:space="preserve"> 5.  Meðaltal fjölda sjóðfélaga sem greiddi iðgjald á árinu 2008.</t>
  </si>
  <si>
    <t xml:space="preserve"> 6.  Meðaltal fjölda lífeyrisþega sem fékk greiddan lífeyri á árinu 2008.</t>
  </si>
  <si>
    <t xml:space="preserve"> 7.  Með öðrum lífeyri er átt við lífeyri sem erfist.</t>
  </si>
  <si>
    <t xml:space="preserve"> 8.  Meðalfjöldi starfsmanna á árinu 2008.</t>
  </si>
  <si>
    <t xml:space="preserve"> 9.  Lífeyrir sem hlutfall af iðgjöldum</t>
  </si>
  <si>
    <t xml:space="preserve"> 10.  Fjárhagsleg staða sjóðsins skv. tryggingafræðilegri úttekt m.v. 31.12.2008. </t>
  </si>
  <si>
    <t xml:space="preserve">      ((Eignir  +  núvirði framtíðariðgj.)  - heildarskuldbinding) / heildarskuldbinding.</t>
  </si>
  <si>
    <t>11. Fjárhagsleg staða sjóðsins skv. tryggingafræðilegri úttekt m.v. 31.12.2008.</t>
  </si>
  <si>
    <t xml:space="preserve">      (Eignir - áfallin skuldbinding) / áfallin skuldbinding.</t>
  </si>
  <si>
    <t>HefurBakábyrgð</t>
  </si>
  <si>
    <t>Já</t>
  </si>
  <si>
    <t>Nei</t>
  </si>
  <si>
    <t>Útreikningur á kennitölum:</t>
  </si>
  <si>
    <t>Hrein raunávöxtun</t>
  </si>
  <si>
    <t>Fjárfestingatekjur nettó (F)</t>
  </si>
  <si>
    <t>Rekstrarkostnaður  nettó (K)</t>
  </si>
  <si>
    <t>Hrein eign í ársbyrjun (A)</t>
  </si>
  <si>
    <t>Hrein eign í árslok (B)</t>
  </si>
  <si>
    <t>Meðalstaða eigna við útreikn.</t>
  </si>
  <si>
    <t xml:space="preserve"> á ávöxtun (A+B-(F-K))</t>
  </si>
  <si>
    <t>i</t>
  </si>
  <si>
    <t xml:space="preserve">Hækkun vísit. neysluv. 2008 (VNV)          </t>
  </si>
  <si>
    <t>Hrein raunávöxtun (r)</t>
  </si>
  <si>
    <t>Lífeyrir í þús.kr.</t>
  </si>
  <si>
    <t>Ellilífeyrir í þús.kr.</t>
  </si>
  <si>
    <t>Örorkulífeyrir í þús.kr.</t>
  </si>
  <si>
    <t>Makalífeyrir í þús.kr.</t>
  </si>
  <si>
    <t>Barnalífeyrir í þús.kr.</t>
  </si>
  <si>
    <t>Annar lífeyrir í þús.kr.</t>
  </si>
  <si>
    <t xml:space="preserve">       Samtals</t>
  </si>
  <si>
    <t>Skipting annarra fjárf.</t>
  </si>
  <si>
    <t>Aðrar fjárfestingar</t>
  </si>
  <si>
    <t>Skráð verðbréf með br. tekjum í þús.kr</t>
  </si>
  <si>
    <t>Skráð verðbréf með föst. tekjum í þús.kr</t>
  </si>
  <si>
    <t>Óskráð verðbréf með br. tekjum í þús.kr</t>
  </si>
  <si>
    <t>Óskráð verðbréf með föst. tekjum í þús.kr</t>
  </si>
  <si>
    <t>Veðlán í þús.kr</t>
  </si>
  <si>
    <t>Annað í þús.kr</t>
  </si>
  <si>
    <t>Skipting eftir gjaldm.</t>
  </si>
  <si>
    <t>Eignir í ísl. kr. í þús.kr</t>
  </si>
  <si>
    <t>Eignir í erl. gjaldmiðlum í þús.kr</t>
  </si>
  <si>
    <t>Eftirlaunasj. FÍA</t>
  </si>
  <si>
    <t>Yfirlit um breytingu á hreinni</t>
  </si>
  <si>
    <t>eign til greiðslu lífeyris</t>
  </si>
  <si>
    <t>Örorkuframlag frá Ríkinu</t>
  </si>
  <si>
    <t xml:space="preserve">    Sérstök aukaframlög </t>
  </si>
  <si>
    <t xml:space="preserve">Iðgjöld    </t>
  </si>
  <si>
    <t xml:space="preserve">Lífeyrir    </t>
  </si>
  <si>
    <t xml:space="preserve">Fjárfestingartekjur    </t>
  </si>
  <si>
    <t xml:space="preserve">Fjárfestingargjöld    </t>
  </si>
  <si>
    <t>Hrein eign í árslok</t>
  </si>
  <si>
    <t>Efnahagsreikningur</t>
  </si>
  <si>
    <t>Eignir</t>
  </si>
  <si>
    <t>Fyrirfr.gr.kostn.og áfallnar tekjur</t>
  </si>
  <si>
    <t>Eignir samtals</t>
  </si>
  <si>
    <t>Skuldir</t>
  </si>
  <si>
    <t xml:space="preserve">   Viðskiptaskuldir</t>
  </si>
  <si>
    <t>Áfallinn kostn. og f.fr.innh.tekjur</t>
  </si>
  <si>
    <t>Skuldir samtals</t>
  </si>
  <si>
    <t>Sjóðstreymi</t>
  </si>
  <si>
    <t>Hækkun á sjóði og veltiinnlánum</t>
  </si>
  <si>
    <t>Hrein eign</t>
  </si>
  <si>
    <t>Sjóður</t>
  </si>
  <si>
    <t>Kerfi</t>
  </si>
  <si>
    <t>Kenni</t>
  </si>
  <si>
    <t>LSR_Sam1</t>
  </si>
  <si>
    <t>LSR_Sam2</t>
  </si>
  <si>
    <t>LVersl_Sam2</t>
  </si>
  <si>
    <t>Gildi_Sam1</t>
  </si>
  <si>
    <t>Stapi_Sam1</t>
  </si>
  <si>
    <t>SamLif_Sam3</t>
  </si>
  <si>
    <t>Almenni_Sam2</t>
  </si>
  <si>
    <t>Almenni_Sam3</t>
  </si>
  <si>
    <t>Almenni_Sam4</t>
  </si>
  <si>
    <t>Stafir_Sam1</t>
  </si>
  <si>
    <t>Frjalsi_Sam1</t>
  </si>
  <si>
    <t>SL_Sam2</t>
  </si>
  <si>
    <t>Festa_Sam1</t>
  </si>
  <si>
    <t>LSRb_Sam1</t>
  </si>
  <si>
    <t>LBank_Sam1</t>
  </si>
  <si>
    <t>LBank_Sam2</t>
  </si>
  <si>
    <t>LSS_Sam1</t>
  </si>
  <si>
    <t>LSS_Sam2</t>
  </si>
  <si>
    <t>LVerk_Sam1</t>
  </si>
  <si>
    <t>IL_Sam1</t>
  </si>
  <si>
    <t>LVestm_Sam2</t>
  </si>
  <si>
    <t>LVestf_Sam3</t>
  </si>
  <si>
    <t>LBaenda_Sam2</t>
  </si>
  <si>
    <t>LH_Sam1</t>
  </si>
  <si>
    <t>LSBI_Sam1</t>
  </si>
  <si>
    <t>EFIA_Sam1</t>
  </si>
  <si>
    <t>LMS_Sam1</t>
  </si>
  <si>
    <t>LSAk_Sam1</t>
  </si>
  <si>
    <t>ESÍ_Sam1</t>
  </si>
  <si>
    <t>LRang_Sam1</t>
  </si>
  <si>
    <t>LSK_Sam1</t>
  </si>
  <si>
    <t>ER_Sam1</t>
  </si>
  <si>
    <t>LTann_Sam1</t>
  </si>
  <si>
    <t>ESH_Sam1</t>
  </si>
  <si>
    <t>LAkr_Sam1</t>
  </si>
  <si>
    <t>ESS_Sam1</t>
  </si>
  <si>
    <t>LNes_Sam1</t>
  </si>
  <si>
    <t>LSkjoldur_Sam1</t>
  </si>
  <si>
    <t>LEimskip_Sam2</t>
  </si>
  <si>
    <t>LSVestm_Sam1</t>
  </si>
  <si>
    <t>ESUI_Sam1</t>
  </si>
  <si>
    <t>Lífeyrissj. Verslunar-manna</t>
  </si>
  <si>
    <t>Söfnunarsj. Lífeyris-réttinda</t>
  </si>
  <si>
    <t>Lífeyrissj. Vestfirðinga</t>
  </si>
  <si>
    <t>ALLAR DEILDIR SAMTALS</t>
  </si>
  <si>
    <t>Leið I</t>
  </si>
  <si>
    <t>Leið II</t>
  </si>
  <si>
    <t>Leið III</t>
  </si>
  <si>
    <t>Deild I</t>
  </si>
  <si>
    <t>Framsýn 1</t>
  </si>
  <si>
    <t>Framsýn 2</t>
  </si>
  <si>
    <t>Framsýn 3</t>
  </si>
  <si>
    <t>Safn I</t>
  </si>
  <si>
    <t>Safn II</t>
  </si>
  <si>
    <t>Safn III</t>
  </si>
  <si>
    <t>Leið 1</t>
  </si>
  <si>
    <t>Leið 2</t>
  </si>
  <si>
    <t>Aldursleið 1</t>
  </si>
  <si>
    <t>Aldursleið 2</t>
  </si>
  <si>
    <t>Aldursleið 3</t>
  </si>
  <si>
    <t>Aldursleið 4</t>
  </si>
  <si>
    <t>Innlánsleið</t>
  </si>
  <si>
    <t>Ævisafn I</t>
  </si>
  <si>
    <t>Ævisafn II</t>
  </si>
  <si>
    <t>Ævisafn III</t>
  </si>
  <si>
    <t>Ævisafn IV</t>
  </si>
  <si>
    <t>Leið IV</t>
  </si>
  <si>
    <t>Leið V</t>
  </si>
  <si>
    <t>Deild/leið I</t>
  </si>
  <si>
    <t>Deild/leið II</t>
  </si>
  <si>
    <t>Deild/leið III</t>
  </si>
  <si>
    <t>Deild I/Séreign</t>
  </si>
  <si>
    <t>Séreignardeild</t>
  </si>
  <si>
    <t>Deild II/Séreign</t>
  </si>
  <si>
    <t>Líf 1</t>
  </si>
  <si>
    <t>Líf 2</t>
  </si>
  <si>
    <t>Líf 3</t>
  </si>
  <si>
    <t>Líf 4</t>
  </si>
  <si>
    <t xml:space="preserve">Yfirlit um breytingu á hreinni </t>
  </si>
  <si>
    <t>Hrein eign til greiðslu lífeyris</t>
  </si>
  <si>
    <r>
      <t xml:space="preserve">   </t>
    </r>
    <r>
      <rPr>
        <b/>
        <sz val="8"/>
        <rFont val="Times New Roman"/>
        <family val="1"/>
      </rPr>
      <t>Viðskiptaskuldir</t>
    </r>
  </si>
  <si>
    <t>Afstemming yfirlits og efnahags</t>
  </si>
  <si>
    <t>Afstemming efnahags og sjóðstreymis</t>
  </si>
  <si>
    <t>LSR_Ser1</t>
  </si>
  <si>
    <t>LSR_Ser2</t>
  </si>
  <si>
    <t>LSR_Ser3</t>
  </si>
  <si>
    <t>LVersl_Ser1</t>
  </si>
  <si>
    <t>Gildi_Ser1</t>
  </si>
  <si>
    <t>Gildi_Ser2</t>
  </si>
  <si>
    <t>Gildi_Ser3</t>
  </si>
  <si>
    <t>Stapi_Ser1</t>
  </si>
  <si>
    <t>Stapi_Ser2</t>
  </si>
  <si>
    <t>Stapi_Ser3</t>
  </si>
  <si>
    <t>SamLif_Ser1</t>
  </si>
  <si>
    <t>SamLif_Ser2</t>
  </si>
  <si>
    <t>SamLif_Ser3</t>
  </si>
  <si>
    <t>SamLif_Ser4</t>
  </si>
  <si>
    <t>SamLif_Ser6</t>
  </si>
  <si>
    <t>SamLif_Ser7</t>
  </si>
  <si>
    <t>SamLif_Innlan</t>
  </si>
  <si>
    <t>Almenni_Ser1</t>
  </si>
  <si>
    <t>Almenni_Ser2</t>
  </si>
  <si>
    <t>Almenni_Ser3</t>
  </si>
  <si>
    <t>Almenni_Ser4</t>
  </si>
  <si>
    <t>Almenni_Ser5</t>
  </si>
  <si>
    <t>Stafir_Ser1</t>
  </si>
  <si>
    <t>Stafir_Ser2</t>
  </si>
  <si>
    <t>Stafir_Ser3</t>
  </si>
  <si>
    <t>Stafir_Ser4</t>
  </si>
  <si>
    <t>Stafir_Ser5</t>
  </si>
  <si>
    <t>Frjalsi_Ser1</t>
  </si>
  <si>
    <t>Frjalsi_Ser2</t>
  </si>
  <si>
    <t>Frjalsi_Ser3</t>
  </si>
  <si>
    <t>Frjalsi_Ser4</t>
  </si>
  <si>
    <t>SL_Ser1</t>
  </si>
  <si>
    <t>Festa_Ser1</t>
  </si>
  <si>
    <t>LSS_Ser1</t>
  </si>
  <si>
    <t>LSS_Ser3</t>
  </si>
  <si>
    <t>LVerk_Ser1</t>
  </si>
  <si>
    <t>LVerk_Ser2</t>
  </si>
  <si>
    <t>IL_Ser1</t>
  </si>
  <si>
    <t>IL_Ser2</t>
  </si>
  <si>
    <t>IL_Ser3</t>
  </si>
  <si>
    <t>IL_Ser4</t>
  </si>
  <si>
    <t>LVestm_Ser1</t>
  </si>
  <si>
    <t>LVestm_Ser2</t>
  </si>
  <si>
    <t>LVestf_Ser1</t>
  </si>
  <si>
    <t>LTann_Ser1</t>
  </si>
  <si>
    <t>Deild II</t>
  </si>
  <si>
    <t xml:space="preserve">Hrein raunávöxtun (%) </t>
  </si>
  <si>
    <t>Lífeyrisbyrði (%)</t>
  </si>
  <si>
    <t>Hein eign í árslok (B)</t>
  </si>
  <si>
    <t xml:space="preserve">          Samtals:                                      </t>
  </si>
  <si>
    <t>Lífeyris-sjóður stm. Reykjavíkurb.</t>
  </si>
  <si>
    <t>Eftirlaunasj. stm. Hafnarfjarðk.</t>
  </si>
  <si>
    <t>Samtrygging</t>
  </si>
  <si>
    <t>Tryggingard.</t>
  </si>
  <si>
    <t>Markaðsskuldabréf</t>
  </si>
  <si>
    <t>Ríkisvíxlar og -skuldabréf</t>
  </si>
  <si>
    <t>Skuldabréf sveitarfélaga</t>
  </si>
  <si>
    <t>Skuldabréf og víxlar lánastofnana</t>
  </si>
  <si>
    <t>Hlutdeildarskírteini og hlutir</t>
  </si>
  <si>
    <t>Önnur verðbréf</t>
  </si>
  <si>
    <t>Samtals</t>
  </si>
  <si>
    <t>Önnur skuldabréf</t>
  </si>
  <si>
    <t>Fasteignaveðtryggð skuldabréf</t>
  </si>
  <si>
    <t>Hlutabréf</t>
  </si>
  <si>
    <t>Hlutabréf, skráð</t>
  </si>
  <si>
    <t>Hlutabréf, óskráð</t>
  </si>
  <si>
    <t>Annað</t>
  </si>
  <si>
    <t>Innlán í bönkum og sparisjóðum</t>
  </si>
  <si>
    <t>Fjárfestingar samtals</t>
  </si>
  <si>
    <t>Hlutdeildarskírteini og hlutir verðbréfa- og fjárfestingasjóða 
(l. nr. 30/2003)</t>
  </si>
  <si>
    <t>Óskráð verðbréf</t>
  </si>
  <si>
    <t>Gengisbundnar fjárfestingar</t>
  </si>
  <si>
    <t>Eftirlaunasj. Sláturfél. Suðurlands</t>
  </si>
  <si>
    <t>3) Stjórnir sjóðanna ákvarða iðgjald launagreiðanda árlega þannig að það dugi til greiðslu á skuldbindingum A-deilda.</t>
  </si>
  <si>
    <t>1)  3)</t>
  </si>
  <si>
    <t>Eftirlaunasj. starfsm. Hafnarfj.k.</t>
  </si>
  <si>
    <t>Aldursl. 1</t>
  </si>
  <si>
    <t>Innlánsl.</t>
  </si>
  <si>
    <t>Aldursl. 2</t>
  </si>
  <si>
    <t>Aldursl. 3</t>
  </si>
  <si>
    <t>Aldursl. 4</t>
  </si>
  <si>
    <t>Innlánss.</t>
  </si>
  <si>
    <t>Áhætta</t>
  </si>
  <si>
    <t xml:space="preserve"> 2)</t>
  </si>
  <si>
    <t>ÆvisafnIII</t>
  </si>
  <si>
    <t xml:space="preserve">A-deild </t>
  </si>
  <si>
    <t>*5,6</t>
  </si>
  <si>
    <t>deildir samein-</t>
  </si>
  <si>
    <t>uðust í byrjun</t>
  </si>
  <si>
    <t>árs 2008</t>
  </si>
  <si>
    <t>Stiga- og Aldurst.-</t>
  </si>
  <si>
    <t>*</t>
  </si>
  <si>
    <t>**</t>
  </si>
  <si>
    <t>***</t>
  </si>
  <si>
    <t>innar ávaxtaðar</t>
  </si>
  <si>
    <t>í séreignard.</t>
  </si>
  <si>
    <t>Lífeyrissjóður  Vestfirðinga</t>
  </si>
  <si>
    <t>Söfnunarsj. lífeyrisréttinda</t>
  </si>
  <si>
    <t>Lífeyrissj. verkfræðinga</t>
  </si>
  <si>
    <t>Lífeyrissj. Verkfræðinga</t>
  </si>
  <si>
    <t>Eftirlaunasj. stm. Útvegsb. Íslands</t>
  </si>
  <si>
    <t>*** Stofnaðar 2006</t>
  </si>
  <si>
    <t>*** -4,8</t>
  </si>
  <si>
    <t>Lífeyrissj. Tannlæknafél Íslands</t>
  </si>
  <si>
    <t>*Safn III stofnað 2008</t>
  </si>
  <si>
    <t>*Innlánssafn stofnað 2008</t>
  </si>
  <si>
    <t xml:space="preserve">* Meðaltal sameinaðra sjóða frá árunum 2004 - 2005. </t>
  </si>
  <si>
    <t>*1,9</t>
  </si>
  <si>
    <t>*2,3</t>
  </si>
  <si>
    <t>*-0,2</t>
  </si>
  <si>
    <t>*-8,2</t>
  </si>
  <si>
    <t>*1,1</t>
  </si>
  <si>
    <t>*Frjálsi Áhætta stofnuð 2008</t>
  </si>
  <si>
    <t>*Deild II stofnuð 2006</t>
  </si>
  <si>
    <t>Eign</t>
  </si>
  <si>
    <r>
      <t xml:space="preserve">Lífeyrissjóðir sem störfuðu sem hreinir séreignarsjóðir fyrir gildistöku laga nr. 129/1997 </t>
    </r>
    <r>
      <rPr>
        <b/>
        <vertAlign val="superscript"/>
        <sz val="8"/>
        <rFont val="Times New Roman"/>
        <family val="1"/>
      </rPr>
      <t>(1)</t>
    </r>
  </si>
  <si>
    <t>Aðrir lífeyrissjóðir</t>
  </si>
  <si>
    <r>
      <t xml:space="preserve">Vörsluaðilar aðrir en lífeyrissjóðir </t>
    </r>
    <r>
      <rPr>
        <b/>
        <vertAlign val="superscript"/>
        <sz val="8"/>
        <rFont val="Times New Roman"/>
        <family val="1"/>
      </rPr>
      <t>(2)</t>
    </r>
  </si>
  <si>
    <t>Séreign til lágmarkstryggingarverndar (bundin séreign)</t>
  </si>
  <si>
    <t xml:space="preserve">    Séreign til viðbótartryggingarverndar*</t>
  </si>
  <si>
    <t xml:space="preserve">     *Þar af  vegna lágmarksiðgjalds (12%) </t>
  </si>
  <si>
    <t>31.12.2007</t>
  </si>
  <si>
    <t>31.12.2006</t>
  </si>
  <si>
    <t>31.12.2005</t>
  </si>
  <si>
    <t>31.12.2004</t>
  </si>
  <si>
    <t>31.12.2003</t>
  </si>
  <si>
    <r>
      <t>.</t>
    </r>
    <r>
      <rPr>
        <b/>
        <vertAlign val="superscript"/>
        <sz val="8"/>
        <rFont val="Times New Roman"/>
        <family val="1"/>
      </rPr>
      <t>(2)</t>
    </r>
  </si>
  <si>
    <t>Bankar og verðbréfafyrirtæki</t>
  </si>
  <si>
    <t>Sparisjóðir</t>
  </si>
  <si>
    <t>Líftryggingafélög</t>
  </si>
  <si>
    <t>Heildarfjöldi rétthafa í lok árs</t>
  </si>
  <si>
    <t>Fjöldi þeirra sem greiddi iðgjöld að meðaltali á árinu</t>
  </si>
  <si>
    <t>Fjöldi þeirra sem fékk að meðaltali greiddan lífeyri á árinu</t>
  </si>
  <si>
    <t>31.12.2008</t>
  </si>
  <si>
    <t>13 deildir</t>
  </si>
  <si>
    <t>29 deildir</t>
  </si>
  <si>
    <t>Lífeyrissj. Vestmannaeyja</t>
  </si>
  <si>
    <t>Eftirlaunasj. Starfsm. Glitnis banka</t>
  </si>
  <si>
    <t>***Innlánsleið stofnuð 2008</t>
  </si>
  <si>
    <t>**1,7</t>
  </si>
  <si>
    <t>**1,8</t>
  </si>
  <si>
    <t>**Stofnuð í árslok 2004</t>
  </si>
  <si>
    <r>
      <t>Almenni lífeyrissjóðurinn</t>
    </r>
    <r>
      <rPr>
        <b/>
        <vertAlign val="superscript"/>
        <sz val="8"/>
        <rFont val="Times New Roman"/>
        <family val="1"/>
      </rPr>
      <t>(#)</t>
    </r>
  </si>
  <si>
    <r>
      <rPr>
        <vertAlign val="superscript"/>
        <sz val="8"/>
        <color theme="1"/>
        <rFont val="Times New Roman"/>
        <family val="1"/>
      </rPr>
      <t>(#)</t>
    </r>
    <r>
      <rPr>
        <sz val="8"/>
        <color theme="1"/>
        <rFont val="Times New Roman"/>
        <family val="1"/>
      </rPr>
      <t>Reikna daglegt gengi</t>
    </r>
  </si>
  <si>
    <t>* Iðgjöld greidd í Eftirlaunadeild</t>
  </si>
  <si>
    <t>** Eignir deildar-</t>
  </si>
  <si>
    <t>dagl. gengi</t>
  </si>
  <si>
    <r>
      <rPr>
        <vertAlign val="superscript"/>
        <sz val="8"/>
        <rFont val="Times New Roman"/>
        <family val="1"/>
      </rPr>
      <t>(#)</t>
    </r>
    <r>
      <rPr>
        <sz val="8"/>
        <rFont val="Times New Roman"/>
        <family val="1"/>
      </rPr>
      <t>Reikna</t>
    </r>
  </si>
  <si>
    <r>
      <t>Íslenski lífeyris-sjóðurinn</t>
    </r>
    <r>
      <rPr>
        <b/>
        <vertAlign val="superscript"/>
        <sz val="8"/>
        <rFont val="Times New Roman"/>
        <family val="1"/>
      </rPr>
      <t>(#)</t>
    </r>
  </si>
  <si>
    <r>
      <t>Kjölur lífeyrissj.</t>
    </r>
    <r>
      <rPr>
        <b/>
        <vertAlign val="superscript"/>
        <sz val="8"/>
        <rFont val="Times New Roman"/>
        <family val="1"/>
      </rPr>
      <t>(#)</t>
    </r>
  </si>
  <si>
    <r>
      <t>Lífeyrissjóður stm. ríkisins</t>
    </r>
    <r>
      <rPr>
        <b/>
        <vertAlign val="superscript"/>
        <sz val="8"/>
        <color theme="1"/>
        <rFont val="Times New Roman"/>
        <family val="1"/>
      </rPr>
      <t>(#)</t>
    </r>
  </si>
  <si>
    <r>
      <rPr>
        <vertAlign val="superscript"/>
        <sz val="8"/>
        <rFont val="Times New Roman"/>
        <family val="1"/>
      </rPr>
      <t>(#)</t>
    </r>
    <r>
      <rPr>
        <sz val="8"/>
        <rFont val="Times New Roman"/>
        <family val="1"/>
      </rPr>
      <t>Reikna daglegt gengi</t>
    </r>
  </si>
  <si>
    <r>
      <t>Sameinaði lífeyrissjóðurinn</t>
    </r>
    <r>
      <rPr>
        <b/>
        <vertAlign val="superscript"/>
        <sz val="8"/>
        <color theme="1"/>
        <rFont val="Times New Roman"/>
        <family val="1"/>
      </rPr>
      <t>(#)</t>
    </r>
  </si>
  <si>
    <t>**Aldurleið 3 og 4 stofnaðar 2005</t>
  </si>
  <si>
    <r>
      <t>Almenni lífeyrissjóðurinn</t>
    </r>
    <r>
      <rPr>
        <b/>
        <vertAlign val="superscript"/>
        <sz val="8"/>
        <color theme="1"/>
        <rFont val="Times New Roman"/>
        <family val="1"/>
      </rPr>
      <t>(#)</t>
    </r>
  </si>
  <si>
    <r>
      <t>Stafir lífeyrissjóður</t>
    </r>
    <r>
      <rPr>
        <b/>
        <vertAlign val="superscript"/>
        <sz val="8"/>
        <color theme="1"/>
        <rFont val="Times New Roman"/>
        <family val="1"/>
      </rPr>
      <t>(#)</t>
    </r>
  </si>
  <si>
    <r>
      <t>Frjálsi lífeyrissjóðurinn</t>
    </r>
    <r>
      <rPr>
        <b/>
        <vertAlign val="superscript"/>
        <sz val="8"/>
        <color theme="1"/>
        <rFont val="Times New Roman"/>
        <family val="1"/>
      </rPr>
      <t>(#)</t>
    </r>
  </si>
  <si>
    <r>
      <t>Festa lífeyris-sjóður</t>
    </r>
    <r>
      <rPr>
        <b/>
        <vertAlign val="superscript"/>
        <sz val="8"/>
        <color theme="1"/>
        <rFont val="Times New Roman"/>
        <family val="1"/>
      </rPr>
      <t>(#)</t>
    </r>
  </si>
  <si>
    <r>
      <t>Íslenski lífeyrissjóðurinn</t>
    </r>
    <r>
      <rPr>
        <b/>
        <vertAlign val="superscript"/>
        <sz val="8"/>
        <color theme="1"/>
        <rFont val="Times New Roman"/>
        <family val="1"/>
      </rPr>
      <t>(#)</t>
    </r>
  </si>
  <si>
    <r>
      <rPr>
        <vertAlign val="superscript"/>
        <sz val="8"/>
        <rFont val="Times New Roman"/>
        <family val="1"/>
      </rPr>
      <t>(#)</t>
    </r>
    <r>
      <rPr>
        <sz val="8"/>
        <rFont val="Times New Roman"/>
        <family val="1"/>
      </rPr>
      <t>Reikna dagl. gengi</t>
    </r>
  </si>
  <si>
    <t>Lífeyrissj. Tannlæknafélags Íslands</t>
  </si>
  <si>
    <t>fund</t>
  </si>
  <si>
    <t>short_name</t>
  </si>
  <si>
    <t>subfund</t>
  </si>
  <si>
    <t>type</t>
  </si>
  <si>
    <t>46 deildir</t>
  </si>
  <si>
    <t>Deild 1</t>
  </si>
  <si>
    <t>Gildi</t>
  </si>
  <si>
    <t>Stapi</t>
  </si>
  <si>
    <t>Sameinaði</t>
  </si>
  <si>
    <t>Almenni</t>
  </si>
  <si>
    <t>Stafir</t>
  </si>
  <si>
    <t>Frjálsi</t>
  </si>
  <si>
    <t>Festa</t>
  </si>
  <si>
    <t>Íslenski</t>
  </si>
  <si>
    <t>Kjölur</t>
  </si>
  <si>
    <t>EFÍA</t>
  </si>
  <si>
    <t>Lífeyrissj. ríkisins</t>
  </si>
  <si>
    <t>Lífeyrissj. Verslunarmanna</t>
  </si>
  <si>
    <t>Söfnunarsj. Lífeyrisréttinda</t>
  </si>
  <si>
    <t>Lífeyrissj. Reykjavíkurborgar</t>
  </si>
  <si>
    <t>Lífeyrissj. Bankamanna</t>
  </si>
  <si>
    <t>Lífeyrissj. Sveitarfélaga</t>
  </si>
  <si>
    <t>Lífeyrissj. Bænda</t>
  </si>
  <si>
    <t>Lífeyrissj. Hjúkrunarfræðinga</t>
  </si>
  <si>
    <t>Lífeyrissj. Búnaðarbanka</t>
  </si>
  <si>
    <t>Lífeyrissj. Akureyrarbæjar</t>
  </si>
  <si>
    <t>Eftirlaunasj. Glitnis</t>
  </si>
  <si>
    <t>Lífeyrissj. Kópavogsbæjar</t>
  </si>
  <si>
    <t>Eftirlaunasj. Reykjanesbæjar</t>
  </si>
  <si>
    <t>Lífeyrissj. Tannlæknafélags</t>
  </si>
  <si>
    <t>Eftirlaunasj. Hafnarfjarðarkaupstaðar</t>
  </si>
  <si>
    <t>Lífeyrissj. Akraneskaupstaðar</t>
  </si>
  <si>
    <t>Lífeyrissj. Húsavíkurkaupstaðar</t>
  </si>
  <si>
    <t>Lífeyrissj. Neskaupstaðar</t>
  </si>
  <si>
    <t>Lífeyrissj. Skjöldur</t>
  </si>
  <si>
    <t>Lífeyrissj. Eimskipafélag</t>
  </si>
  <si>
    <t>Lífeyrissj. Vestmannaeyjabæjar</t>
  </si>
  <si>
    <t>Eftirlaunasj. Útvegsbanka</t>
  </si>
  <si>
    <t>Kennitölur</t>
  </si>
  <si>
    <t>(Samtals) Sjóður og veltiinnlán í árslok</t>
  </si>
  <si>
    <t xml:space="preserve">(Samtals) Kaup á verðbr. og önnur fjárfest.  </t>
  </si>
  <si>
    <t xml:space="preserve">Ráðstöfunarfé til kaupa á verðbréfum og annarri fjárfestingu </t>
  </si>
  <si>
    <t xml:space="preserve">(Samtals) Útgreiðslur    </t>
  </si>
  <si>
    <t xml:space="preserve">(Samtals) Inngreiðslur    </t>
  </si>
  <si>
    <t>(Samtals) Hrein eign til greiðslu lífeyris</t>
  </si>
  <si>
    <t>(Samtals) Skuldir samtals</t>
  </si>
  <si>
    <t xml:space="preserve">(Samtals) Viðskiptaskuldir    </t>
  </si>
  <si>
    <t>(Samtals) Eignir samtals</t>
  </si>
  <si>
    <t xml:space="preserve">(Samtals) Aðrar eignir    </t>
  </si>
  <si>
    <t xml:space="preserve">(Samtals) Kröfur    </t>
  </si>
  <si>
    <t>(Samtals) Fjárfestingar</t>
  </si>
  <si>
    <t>(Samtals)      Samstæðu- og hlutdeildarfélög</t>
  </si>
  <si>
    <t>Rekstur</t>
  </si>
  <si>
    <t>Hækkun á hreinni eign fyrir óreglulega liði og matsbreytingar</t>
  </si>
  <si>
    <t xml:space="preserve">(Samtals) Rekstrarkostnaður    </t>
  </si>
  <si>
    <t xml:space="preserve">(Samtals) Fjárfestingargjöld    </t>
  </si>
  <si>
    <t xml:space="preserve">(Samtals) Fjárfestingartekjur    </t>
  </si>
  <si>
    <t xml:space="preserve">(Samtals) Lífeyrir    </t>
  </si>
  <si>
    <t xml:space="preserve">(Samtals) Iðgjöld    </t>
  </si>
  <si>
    <t>Value 46</t>
  </si>
  <si>
    <t>Value 45</t>
  </si>
  <si>
    <t>Value 44</t>
  </si>
  <si>
    <t>Value 43</t>
  </si>
  <si>
    <t>Value 42</t>
  </si>
  <si>
    <t>Value 41</t>
  </si>
  <si>
    <t>Value 40</t>
  </si>
  <si>
    <t>Value 39</t>
  </si>
  <si>
    <t>Value 38</t>
  </si>
  <si>
    <t>Value 37</t>
  </si>
  <si>
    <t>Value 36</t>
  </si>
  <si>
    <t>Value 35</t>
  </si>
  <si>
    <t>Value 34</t>
  </si>
  <si>
    <t>Value 33</t>
  </si>
  <si>
    <t>Value 32</t>
  </si>
  <si>
    <t>Value 31</t>
  </si>
  <si>
    <t>Value 30</t>
  </si>
  <si>
    <t>Value 29</t>
  </si>
  <si>
    <t>Value 28</t>
  </si>
  <si>
    <t>Value 27</t>
  </si>
  <si>
    <t>Value 26</t>
  </si>
  <si>
    <t>Value 25</t>
  </si>
  <si>
    <t>Value 24</t>
  </si>
  <si>
    <t>Value 23</t>
  </si>
  <si>
    <t>Value 22</t>
  </si>
  <si>
    <t>Value 21</t>
  </si>
  <si>
    <t>Value 20</t>
  </si>
  <si>
    <t>Value 19</t>
  </si>
  <si>
    <t>Value 18</t>
  </si>
  <si>
    <t>Value 17</t>
  </si>
  <si>
    <t>Value 16</t>
  </si>
  <si>
    <t>Value 15</t>
  </si>
  <si>
    <t>Value 14</t>
  </si>
  <si>
    <t>Value 13</t>
  </si>
  <si>
    <t>Value 12</t>
  </si>
  <si>
    <t>Value 11</t>
  </si>
  <si>
    <t>Value 10</t>
  </si>
  <si>
    <t>Value 9</t>
  </si>
  <si>
    <t>Value 8</t>
  </si>
  <si>
    <t>Value 7</t>
  </si>
  <si>
    <t>Value 6</t>
  </si>
  <si>
    <t>Value 5</t>
  </si>
  <si>
    <t>Value 4</t>
  </si>
  <si>
    <t>Value 3</t>
  </si>
  <si>
    <t>Value 2</t>
  </si>
  <si>
    <t>Value 1</t>
  </si>
  <si>
    <t>Attribute 4</t>
  </si>
  <si>
    <t>Attribute 3</t>
  </si>
  <si>
    <t>Attribute 2</t>
  </si>
  <si>
    <t>Attribute 1</t>
  </si>
  <si>
    <t>SUBFUNDS</t>
  </si>
  <si>
    <t>FUNDS</t>
  </si>
  <si>
    <t>Date</t>
  </si>
  <si>
    <t>(Samtals) Hrein eign í árslok</t>
  </si>
  <si>
    <t>date</t>
  </si>
  <si>
    <t>attribute 1</t>
  </si>
  <si>
    <t>attribute 2</t>
  </si>
  <si>
    <t>attribute 3</t>
  </si>
  <si>
    <t>attribute 4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</si>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</sst>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64" formatCode="_-* #,##0.00\ _k_r_._-;\-* #,##0.00\ _k_r_._-;_-* &quot;-&quot;??\ _k_r_._-;_-@_-"/>
    <numFmt numFmtId="165" formatCode="0.0%"/>
    <numFmt numFmtId="166" formatCode="0.0"/>
    <numFmt numFmtId="167" formatCode="#,##0.0"/>
    <numFmt numFmtId="168" formatCode="#,##0.000"/>
    <numFmt numFmtId="169" formatCode="0.00000"/>
    <numFmt numFmtId="170" formatCode="#,##0\ _k_r_.;[Red]#,##0\ _k_r_."/>
    <numFmt numFmtId="171" formatCode="0.000000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0070C0"/>
      <name val="Times New Roman"/>
      <family val="1"/>
    </font>
    <font>
      <sz val="10"/>
      <color rgb="FF0070C0"/>
      <name val="Arial"/>
      <family val="2"/>
    </font>
    <font>
      <b/>
      <sz val="10"/>
      <name val="Times New Roman"/>
      <family val="1"/>
    </font>
    <font>
      <b/>
      <sz val="10"/>
      <color rgb="FF0070C0"/>
      <name val="Times New Roman"/>
      <family val="1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0"/>
      <name val="Courier"/>
      <family val="3"/>
    </font>
    <font>
      <sz val="10"/>
      <name val="Arial"/>
      <family val="2"/>
    </font>
    <font>
      <sz val="8"/>
      <name val="Courier"/>
      <family val="3"/>
    </font>
    <font>
      <sz val="8"/>
      <color theme="1"/>
      <name val="Calibri"/>
      <family val="2"/>
      <scheme val="minor"/>
    </font>
    <font>
      <i/>
      <sz val="8"/>
      <name val="Times New Roman"/>
      <family val="1"/>
    </font>
    <font>
      <b/>
      <i/>
      <sz val="8"/>
      <name val="Times New Roman"/>
      <family val="1"/>
    </font>
    <font>
      <sz val="8"/>
      <color theme="1"/>
      <name val="Times New Roman"/>
      <family val="1"/>
    </font>
    <font>
      <sz val="8"/>
      <color rgb="FFFF0000"/>
      <name val="Times New Roman"/>
      <family val="1"/>
    </font>
    <font>
      <sz val="8"/>
      <color rgb="FFFF0000"/>
      <name val="Calibri"/>
      <family val="2"/>
      <scheme val="minor"/>
    </font>
    <font>
      <b/>
      <i/>
      <sz val="10"/>
      <name val="Times New Roman"/>
      <family val="1"/>
    </font>
    <font>
      <b/>
      <sz val="8"/>
      <color rgb="FFFF0000"/>
      <name val="Times New Roman"/>
      <family val="1"/>
    </font>
    <font>
      <b/>
      <sz val="8"/>
      <color theme="1"/>
      <name val="Times New Roman"/>
      <family val="1"/>
    </font>
    <font>
      <sz val="11"/>
      <name val="Calibri"/>
      <family val="2"/>
      <scheme val="minor"/>
    </font>
    <font>
      <b/>
      <sz val="8"/>
      <color indexed="10"/>
      <name val="Times New Roman"/>
      <family val="1"/>
    </font>
    <font>
      <sz val="9"/>
      <name val="Times New Roman"/>
      <family val="1"/>
    </font>
    <font>
      <sz val="8.5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rgb="FF0070C0"/>
      <name val="Times New Roman"/>
      <family val="1"/>
    </font>
    <font>
      <b/>
      <sz val="8"/>
      <color rgb="FF0070C0"/>
      <name val="Times New Roman"/>
      <family val="1"/>
    </font>
    <font>
      <b/>
      <vertAlign val="superscript"/>
      <sz val="8"/>
      <name val="Times New Roman"/>
      <family val="1"/>
    </font>
    <font>
      <vertAlign val="superscript"/>
      <sz val="8"/>
      <color theme="1"/>
      <name val="Times New Roman"/>
      <family val="1"/>
    </font>
    <font>
      <vertAlign val="superscript"/>
      <sz val="8"/>
      <name val="Times New Roman"/>
      <family val="1"/>
    </font>
    <font>
      <b/>
      <vertAlign val="superscript"/>
      <sz val="8"/>
      <color theme="1"/>
      <name val="Times New Roman"/>
      <family val="1"/>
    </font>
    <font>
      <b/>
      <sz val="11"/>
      <color theme="1"/>
      <name val="Courier"/>
      <family val="1"/>
    </font>
    <font>
      <sz val="11"/>
      <color theme="1"/>
      <name val="Courier"/>
      <family val="1"/>
    </font>
    <font>
      <sz val="11"/>
      <name val="Courier"/>
      <family val="1"/>
    </font>
    <font>
      <b/>
      <sz val="11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48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10" fillId="0" borderId="0"/>
    <xf numFmtId="0" fontId="15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3" fillId="1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7" fillId="0" borderId="0" applyNumberFormat="0" applyFill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7" fillId="0" borderId="0" applyNumberFormat="0" applyFill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4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1" fillId="0" borderId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" fillId="0" borderId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1" fillId="0" borderId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2" fillId="11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2" fillId="11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6" fillId="24" borderId="6" applyNumberFormat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6" fillId="24" borderId="6" applyNumberFormat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1" fillId="0" borderId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1" fillId="0" borderId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2" fillId="8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2" fillId="8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5" fillId="23" borderId="5" applyNumberFormat="0" applyAlignment="0" applyProtection="0"/>
    <xf numFmtId="0" fontId="35" fillId="23" borderId="5" applyNumberFormat="0" applyAlignment="0" applyProtection="0"/>
    <xf numFmtId="0" fontId="1" fillId="0" borderId="0"/>
    <xf numFmtId="0" fontId="35" fillId="23" borderId="5" applyNumberFormat="0" applyAlignment="0" applyProtection="0"/>
    <xf numFmtId="0" fontId="35" fillId="23" borderId="5" applyNumberFormat="0" applyAlignment="0" applyProtection="0"/>
    <xf numFmtId="0" fontId="35" fillId="23" borderId="5" applyNumberFormat="0" applyAlignment="0" applyProtection="0"/>
    <xf numFmtId="0" fontId="35" fillId="23" borderId="5" applyNumberFormat="0" applyAlignment="0" applyProtection="0"/>
    <xf numFmtId="0" fontId="35" fillId="23" borderId="5" applyNumberFormat="0" applyAlignment="0" applyProtection="0"/>
    <xf numFmtId="0" fontId="36" fillId="24" borderId="6" applyNumberFormat="0" applyAlignment="0" applyProtection="0"/>
    <xf numFmtId="0" fontId="36" fillId="24" borderId="6" applyNumberFormat="0" applyAlignment="0" applyProtection="0"/>
    <xf numFmtId="0" fontId="1" fillId="0" borderId="0"/>
    <xf numFmtId="0" fontId="36" fillId="24" borderId="6" applyNumberFormat="0" applyAlignment="0" applyProtection="0"/>
    <xf numFmtId="0" fontId="36" fillId="24" borderId="6" applyNumberFormat="0" applyAlignment="0" applyProtection="0"/>
    <xf numFmtId="0" fontId="36" fillId="24" borderId="6" applyNumberFormat="0" applyAlignment="0" applyProtection="0"/>
    <xf numFmtId="0" fontId="36" fillId="24" borderId="6" applyNumberFormat="0" applyAlignment="0" applyProtection="0"/>
    <xf numFmtId="0" fontId="36" fillId="24" borderId="6" applyNumberFormat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5" fillId="23" borderId="5" applyNumberFormat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35" fillId="23" borderId="5" applyNumberFormat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32" fillId="13" borderId="0" applyNumberFormat="0" applyBorder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2" fillId="13" borderId="0" applyNumberFormat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10" borderId="5" applyNumberFormat="0" applyAlignment="0" applyProtection="0"/>
    <xf numFmtId="0" fontId="42" fillId="10" borderId="5" applyNumberFormat="0" applyAlignment="0" applyProtection="0"/>
    <xf numFmtId="0" fontId="1" fillId="0" borderId="0"/>
    <xf numFmtId="0" fontId="42" fillId="10" borderId="5" applyNumberFormat="0" applyAlignment="0" applyProtection="0"/>
    <xf numFmtId="0" fontId="42" fillId="10" borderId="5" applyNumberFormat="0" applyAlignment="0" applyProtection="0"/>
    <xf numFmtId="0" fontId="42" fillId="10" borderId="5" applyNumberFormat="0" applyAlignment="0" applyProtection="0"/>
    <xf numFmtId="0" fontId="42" fillId="10" borderId="5" applyNumberFormat="0" applyAlignment="0" applyProtection="0"/>
    <xf numFmtId="0" fontId="42" fillId="10" borderId="5" applyNumberFormat="0" applyAlignment="0" applyProtection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1" fillId="0" borderId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16" borderId="0" applyNumberFormat="0" applyBorder="0" applyAlignment="0" applyProtection="0"/>
    <xf numFmtId="0" fontId="1" fillId="0" borderId="0"/>
    <xf numFmtId="0" fontId="1" fillId="0" borderId="0"/>
    <xf numFmtId="0" fontId="43" fillId="0" borderId="10" applyNumberFormat="0" applyFill="0" applyAlignment="0" applyProtection="0"/>
    <xf numFmtId="0" fontId="1" fillId="0" borderId="0"/>
    <xf numFmtId="0" fontId="1" fillId="0" borderId="0"/>
    <xf numFmtId="0" fontId="32" fillId="7" borderId="0" applyNumberFormat="0" applyBorder="0" applyAlignment="0" applyProtection="0"/>
    <xf numFmtId="0" fontId="1" fillId="0" borderId="0"/>
    <xf numFmtId="0" fontId="1" fillId="0" borderId="0"/>
    <xf numFmtId="0" fontId="32" fillId="7" borderId="0" applyNumberFormat="0" applyBorder="0" applyAlignment="0" applyProtection="0"/>
    <xf numFmtId="0" fontId="1" fillId="0" borderId="0"/>
    <xf numFmtId="0" fontId="1" fillId="0" borderId="0"/>
    <xf numFmtId="0" fontId="43" fillId="0" borderId="10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2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2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10" borderId="5" applyNumberFormat="0" applyAlignment="0" applyProtection="0"/>
    <xf numFmtId="0" fontId="14" fillId="26" borderId="11" applyNumberFormat="0" applyFont="0" applyAlignment="0" applyProtection="0"/>
    <xf numFmtId="0" fontId="14" fillId="26" borderId="11" applyNumberFormat="0" applyFont="0" applyAlignment="0" applyProtection="0"/>
    <xf numFmtId="0" fontId="42" fillId="10" borderId="5" applyNumberFormat="0" applyAlignment="0" applyProtection="0"/>
    <xf numFmtId="0" fontId="14" fillId="26" borderId="11" applyNumberFormat="0" applyFont="0" applyAlignment="0" applyProtection="0"/>
    <xf numFmtId="0" fontId="14" fillId="26" borderId="11" applyNumberFormat="0" applyFont="0" applyAlignment="0" applyProtection="0"/>
    <xf numFmtId="0" fontId="14" fillId="26" borderId="11" applyNumberFormat="0" applyFont="0" applyAlignment="0" applyProtection="0"/>
    <xf numFmtId="0" fontId="14" fillId="26" borderId="11" applyNumberFormat="0" applyFont="0" applyAlignment="0" applyProtection="0"/>
    <xf numFmtId="0" fontId="14" fillId="26" borderId="11" applyNumberFormat="0" applyFont="0" applyAlignment="0" applyProtection="0"/>
    <xf numFmtId="0" fontId="45" fillId="23" borderId="12" applyNumberFormat="0" applyAlignment="0" applyProtection="0"/>
    <xf numFmtId="0" fontId="45" fillId="23" borderId="12" applyNumberFormat="0" applyAlignment="0" applyProtection="0"/>
    <xf numFmtId="0" fontId="32" fillId="5" borderId="0" applyNumberFormat="0" applyBorder="0" applyAlignment="0" applyProtection="0"/>
    <xf numFmtId="0" fontId="45" fillId="23" borderId="12" applyNumberFormat="0" applyAlignment="0" applyProtection="0"/>
    <xf numFmtId="0" fontId="45" fillId="23" borderId="12" applyNumberFormat="0" applyAlignment="0" applyProtection="0"/>
    <xf numFmtId="0" fontId="45" fillId="23" borderId="12" applyNumberFormat="0" applyAlignment="0" applyProtection="0"/>
    <xf numFmtId="0" fontId="45" fillId="23" borderId="12" applyNumberFormat="0" applyAlignment="0" applyProtection="0"/>
    <xf numFmtId="0" fontId="45" fillId="23" borderId="12" applyNumberFormat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14" fillId="0" borderId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3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9" fillId="0" borderId="7" applyNumberFormat="0" applyFill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9" fillId="0" borderId="7" applyNumberFormat="0" applyFill="0" applyAlignment="0" applyProtection="0"/>
    <xf numFmtId="0" fontId="1" fillId="0" borderId="0"/>
    <xf numFmtId="0" fontId="1" fillId="0" borderId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1" fillId="0" borderId="0"/>
    <xf numFmtId="0" fontId="1" fillId="0" borderId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1" fillId="0" borderId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1" fillId="0" borderId="0"/>
    <xf numFmtId="0" fontId="1" fillId="0" borderId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1" fillId="0" borderId="0"/>
    <xf numFmtId="0" fontId="1" fillId="0" borderId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/>
    <xf numFmtId="0" fontId="1" fillId="0" borderId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1" fillId="0" borderId="0"/>
    <xf numFmtId="0" fontId="42" fillId="10" borderId="5" applyNumberFormat="0" applyAlignment="0" applyProtection="0"/>
    <xf numFmtId="0" fontId="42" fillId="10" borderId="5" applyNumberFormat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" fillId="0" borderId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23" borderId="5" applyNumberFormat="0" applyAlignment="0" applyProtection="0"/>
    <xf numFmtId="0" fontId="35" fillId="23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36" fillId="24" borderId="6" applyNumberFormat="0" applyAlignment="0" applyProtection="0"/>
    <xf numFmtId="0" fontId="36" fillId="24" borderId="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42" fillId="10" borderId="5" applyNumberFormat="0" applyAlignment="0" applyProtection="0"/>
    <xf numFmtId="0" fontId="42" fillId="10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1" fillId="0" borderId="0"/>
    <xf numFmtId="0" fontId="1" fillId="0" borderId="0"/>
    <xf numFmtId="0" fontId="42" fillId="10" borderId="5" applyNumberFormat="0" applyAlignment="0" applyProtection="0"/>
    <xf numFmtId="0" fontId="42" fillId="10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24" borderId="6" applyNumberFormat="0" applyAlignment="0" applyProtection="0"/>
    <xf numFmtId="0" fontId="36" fillId="24" borderId="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23" borderId="5" applyNumberFormat="0" applyAlignment="0" applyProtection="0"/>
    <xf numFmtId="0" fontId="35" fillId="23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22" borderId="0" applyNumberFormat="0" applyBorder="0" applyAlignment="0" applyProtection="0"/>
    <xf numFmtId="0" fontId="1" fillId="0" borderId="0"/>
    <xf numFmtId="0" fontId="33" fillId="22" borderId="0" applyNumberFormat="0" applyBorder="0" applyAlignment="0" applyProtection="0"/>
    <xf numFmtId="0" fontId="1" fillId="0" borderId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10" applyNumberFormat="0" applyFill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43" fillId="0" borderId="10" applyNumberFormat="0" applyFill="0" applyAlignment="0" applyProtection="0"/>
    <xf numFmtId="0" fontId="1" fillId="0" borderId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1" fillId="0" borderId="0"/>
    <xf numFmtId="0" fontId="1" fillId="0" borderId="0"/>
    <xf numFmtId="0" fontId="42" fillId="10" borderId="5" applyNumberFormat="0" applyAlignment="0" applyProtection="0"/>
    <xf numFmtId="0" fontId="42" fillId="10" borderId="5" applyNumberFormat="0" applyAlignment="0" applyProtection="0"/>
    <xf numFmtId="0" fontId="1" fillId="0" borderId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1" fillId="0" borderId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40" fillId="0" borderId="8" applyNumberFormat="0" applyFill="0" applyAlignment="0" applyProtection="0"/>
    <xf numFmtId="0" fontId="1" fillId="0" borderId="0"/>
    <xf numFmtId="0" fontId="40" fillId="0" borderId="8" applyNumberFormat="0" applyFill="0" applyAlignment="0" applyProtection="0"/>
    <xf numFmtId="0" fontId="1" fillId="0" borderId="0"/>
    <xf numFmtId="0" fontId="1" fillId="0" borderId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 applyNumberFormat="0" applyFill="0" applyBorder="0" applyAlignment="0" applyProtection="0"/>
    <xf numFmtId="0" fontId="1" fillId="0" borderId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" fillId="0" borderId="0"/>
    <xf numFmtId="0" fontId="37" fillId="0" borderId="0" applyNumberFormat="0" applyFill="0" applyBorder="0" applyAlignment="0" applyProtection="0"/>
    <xf numFmtId="0" fontId="1" fillId="0" borderId="0"/>
    <xf numFmtId="0" fontId="32" fillId="11" borderId="0" applyNumberFormat="0" applyBorder="0" applyAlignment="0" applyProtection="0"/>
    <xf numFmtId="0" fontId="1" fillId="0" borderId="0"/>
    <xf numFmtId="0" fontId="32" fillId="11" borderId="0" applyNumberFormat="0" applyBorder="0" applyAlignment="0" applyProtection="0"/>
    <xf numFmtId="0" fontId="1" fillId="0" borderId="0"/>
    <xf numFmtId="0" fontId="1" fillId="0" borderId="0"/>
    <xf numFmtId="0" fontId="36" fillId="24" borderId="6" applyNumberFormat="0" applyAlignment="0" applyProtection="0"/>
    <xf numFmtId="0" fontId="1" fillId="0" borderId="0"/>
    <xf numFmtId="0" fontId="36" fillId="24" borderId="6" applyNumberFormat="0" applyAlignment="0" applyProtection="0"/>
    <xf numFmtId="0" fontId="1" fillId="0" borderId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23" borderId="5" applyNumberFormat="0" applyAlignment="0" applyProtection="0"/>
    <xf numFmtId="0" fontId="32" fillId="13" borderId="0" applyNumberFormat="0" applyBorder="0" applyAlignment="0" applyProtection="0"/>
    <xf numFmtId="0" fontId="1" fillId="0" borderId="0"/>
    <xf numFmtId="0" fontId="32" fillId="13" borderId="0" applyNumberFormat="0" applyBorder="0" applyAlignment="0" applyProtection="0"/>
    <xf numFmtId="0" fontId="1" fillId="0" borderId="0"/>
    <xf numFmtId="0" fontId="35" fillId="23" borderId="5" applyNumberFormat="0" applyAlignment="0" applyProtection="0"/>
    <xf numFmtId="0" fontId="1" fillId="0" borderId="0"/>
    <xf numFmtId="0" fontId="1" fillId="0" borderId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4" fillId="6" borderId="0" applyNumberFormat="0" applyBorder="0" applyAlignment="0" applyProtection="0"/>
    <xf numFmtId="0" fontId="1" fillId="0" borderId="0"/>
    <xf numFmtId="0" fontId="34" fillId="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1" fillId="0" borderId="0"/>
    <xf numFmtId="0" fontId="1" fillId="0" borderId="0"/>
    <xf numFmtId="0" fontId="33" fillId="22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3" fillId="22" borderId="0" applyNumberFormat="0" applyBorder="0" applyAlignment="0" applyProtection="0"/>
    <xf numFmtId="0" fontId="1" fillId="0" borderId="0"/>
    <xf numFmtId="0" fontId="1" fillId="0" borderId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" fillId="0" borderId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1" fillId="0" borderId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1" fillId="0" borderId="0"/>
    <xf numFmtId="0" fontId="14" fillId="26" borderId="11" applyNumberFormat="0" applyFont="0" applyAlignment="0" applyProtection="0"/>
    <xf numFmtId="0" fontId="14" fillId="26" borderId="11" applyNumberFormat="0" applyFont="0" applyAlignment="0" applyProtection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45" fillId="23" borderId="12" applyNumberFormat="0" applyAlignment="0" applyProtection="0"/>
    <xf numFmtId="0" fontId="45" fillId="23" borderId="12" applyNumberFormat="0" applyAlignment="0" applyProtection="0"/>
    <xf numFmtId="0" fontId="1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1" fillId="0" borderId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42" fillId="10" borderId="5" applyNumberFormat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2" fillId="10" borderId="5" applyNumberFormat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14" fillId="0" borderId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1" fillId="0" borderId="0"/>
    <xf numFmtId="0" fontId="1" fillId="0" borderId="0"/>
    <xf numFmtId="0" fontId="41" fillId="0" borderId="0" applyNumberFormat="0" applyFill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1" fillId="0" borderId="0"/>
    <xf numFmtId="0" fontId="41" fillId="0" borderId="0" applyNumberFormat="0" applyFill="0" applyBorder="0" applyAlignment="0" applyProtection="0"/>
    <xf numFmtId="0" fontId="1" fillId="0" borderId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1" fillId="0" borderId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8" applyNumberFormat="0" applyFill="0" applyAlignment="0" applyProtection="0"/>
    <xf numFmtId="0" fontId="1" fillId="0" borderId="0"/>
    <xf numFmtId="0" fontId="40" fillId="0" borderId="8" applyNumberFormat="0" applyFill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1" fillId="0" borderId="0"/>
    <xf numFmtId="0" fontId="1" fillId="0" borderId="0"/>
    <xf numFmtId="0" fontId="33" fillId="12" borderId="0" applyNumberFormat="0" applyBorder="0" applyAlignment="0" applyProtection="0"/>
    <xf numFmtId="0" fontId="1" fillId="0" borderId="0"/>
    <xf numFmtId="0" fontId="33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1" fillId="0" borderId="0"/>
    <xf numFmtId="0" fontId="1" fillId="0" borderId="0"/>
    <xf numFmtId="0" fontId="33" fillId="15" borderId="0" applyNumberFormat="0" applyBorder="0" applyAlignment="0" applyProtection="0"/>
    <xf numFmtId="0" fontId="1" fillId="0" borderId="0"/>
    <xf numFmtId="0" fontId="33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 applyNumberFormat="0" applyFill="0" applyBorder="0" applyAlignment="0" applyProtection="0"/>
    <xf numFmtId="0" fontId="32" fillId="14" borderId="0" applyNumberFormat="0" applyBorder="0" applyAlignment="0" applyProtection="0"/>
    <xf numFmtId="0" fontId="1" fillId="0" borderId="0"/>
    <xf numFmtId="0" fontId="32" fillId="14" borderId="0" applyNumberFormat="0" applyBorder="0" applyAlignment="0" applyProtection="0"/>
    <xf numFmtId="0" fontId="37" fillId="0" borderId="0" applyNumberFormat="0" applyFill="0" applyBorder="0" applyAlignment="0" applyProtection="0"/>
    <xf numFmtId="0" fontId="1" fillId="0" borderId="0"/>
    <xf numFmtId="0" fontId="1" fillId="0" borderId="0"/>
    <xf numFmtId="0" fontId="32" fillId="11" borderId="0" applyNumberFormat="0" applyBorder="0" applyAlignment="0" applyProtection="0"/>
    <xf numFmtId="0" fontId="1" fillId="0" borderId="0"/>
    <xf numFmtId="0" fontId="32" fillId="11" borderId="0" applyNumberFormat="0" applyBorder="0" applyAlignment="0" applyProtection="0"/>
    <xf numFmtId="0" fontId="1" fillId="0" borderId="0"/>
    <xf numFmtId="0" fontId="36" fillId="24" borderId="6" applyNumberFormat="0" applyAlignment="0" applyProtection="0"/>
    <xf numFmtId="0" fontId="36" fillId="24" borderId="6" applyNumberFormat="0" applyAlignment="0" applyProtection="0"/>
    <xf numFmtId="0" fontId="1" fillId="0" borderId="0"/>
    <xf numFmtId="0" fontId="32" fillId="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2" fillId="8" borderId="0" applyNumberFormat="0" applyBorder="0" applyAlignment="0" applyProtection="0"/>
    <xf numFmtId="0" fontId="1" fillId="0" borderId="0"/>
    <xf numFmtId="0" fontId="35" fillId="23" borderId="5" applyNumberFormat="0" applyAlignment="0" applyProtection="0"/>
    <xf numFmtId="0" fontId="1" fillId="0" borderId="0"/>
    <xf numFmtId="0" fontId="32" fillId="13" borderId="0" applyNumberFormat="0" applyBorder="0" applyAlignment="0" applyProtection="0"/>
    <xf numFmtId="0" fontId="1" fillId="0" borderId="0"/>
    <xf numFmtId="0" fontId="32" fillId="13" borderId="0" applyNumberFormat="0" applyBorder="0" applyAlignment="0" applyProtection="0"/>
    <xf numFmtId="0" fontId="35" fillId="23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" fillId="0" borderId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22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" fillId="0" borderId="0"/>
    <xf numFmtId="0" fontId="33" fillId="22" borderId="0" applyNumberFormat="0" applyBorder="0" applyAlignment="0" applyProtection="0"/>
    <xf numFmtId="0" fontId="1" fillId="0" borderId="0"/>
    <xf numFmtId="0" fontId="44" fillId="25" borderId="0" applyNumberFormat="0" applyBorder="0" applyAlignment="0" applyProtection="0"/>
    <xf numFmtId="0" fontId="1" fillId="0" borderId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44" fillId="25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14" fillId="26" borderId="11" applyNumberFormat="0" applyFont="0" applyAlignment="0" applyProtection="0"/>
    <xf numFmtId="0" fontId="14" fillId="26" borderId="11" applyNumberFormat="0" applyFont="0" applyAlignment="0" applyProtection="0"/>
    <xf numFmtId="0" fontId="1" fillId="0" borderId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2" fillId="7" borderId="0" applyNumberFormat="0" applyBorder="0" applyAlignment="0" applyProtection="0"/>
    <xf numFmtId="0" fontId="45" fillId="23" borderId="12" applyNumberFormat="0" applyAlignment="0" applyProtection="0"/>
    <xf numFmtId="0" fontId="45" fillId="23" borderId="12" applyNumberFormat="0" applyAlignment="0" applyProtection="0"/>
    <xf numFmtId="0" fontId="32" fillId="7" borderId="0" applyNumberFormat="0" applyBorder="0" applyAlignment="0" applyProtection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1" fillId="0" borderId="0"/>
    <xf numFmtId="9" fontId="14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2" fillId="10" borderId="5" applyNumberFormat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14" fillId="0" borderId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1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41" fillId="0" borderId="9" applyNumberFormat="0" applyFill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41" fillId="0" borderId="9" applyNumberFormat="0" applyFill="0" applyAlignment="0" applyProtection="0"/>
    <xf numFmtId="0" fontId="1" fillId="0" borderId="0"/>
    <xf numFmtId="0" fontId="1" fillId="0" borderId="0"/>
    <xf numFmtId="0" fontId="33" fillId="17" borderId="0" applyNumberFormat="0" applyBorder="0" applyAlignment="0" applyProtection="0"/>
    <xf numFmtId="0" fontId="1" fillId="0" borderId="0"/>
    <xf numFmtId="0" fontId="33" fillId="17" borderId="0" applyNumberFormat="0" applyBorder="0" applyAlignment="0" applyProtection="0"/>
    <xf numFmtId="0" fontId="1" fillId="0" borderId="0"/>
    <xf numFmtId="0" fontId="1" fillId="0" borderId="0"/>
    <xf numFmtId="0" fontId="40" fillId="0" borderId="8" applyNumberFormat="0" applyFill="0" applyAlignment="0" applyProtection="0"/>
    <xf numFmtId="0" fontId="1" fillId="0" borderId="0"/>
    <xf numFmtId="0" fontId="40" fillId="0" borderId="8" applyNumberFormat="0" applyFill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1" fillId="0" borderId="0"/>
    <xf numFmtId="0" fontId="1" fillId="0" borderId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12" borderId="0" applyNumberFormat="0" applyBorder="0" applyAlignment="0" applyProtection="0"/>
    <xf numFmtId="0" fontId="1" fillId="0" borderId="0"/>
    <xf numFmtId="0" fontId="33" fillId="12" borderId="0" applyNumberFormat="0" applyBorder="0" applyAlignment="0" applyProtection="0"/>
    <xf numFmtId="0" fontId="1" fillId="0" borderId="0"/>
    <xf numFmtId="0" fontId="1" fillId="0" borderId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1" fillId="0" borderId="0"/>
    <xf numFmtId="0" fontId="1" fillId="0" borderId="0"/>
    <xf numFmtId="0" fontId="33" fillId="15" borderId="0" applyNumberFormat="0" applyBorder="0" applyAlignment="0" applyProtection="0"/>
    <xf numFmtId="0" fontId="1" fillId="0" borderId="0"/>
    <xf numFmtId="0" fontId="33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" fillId="0" borderId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6" fillId="24" borderId="6" applyNumberFormat="0" applyAlignment="0" applyProtection="0"/>
    <xf numFmtId="0" fontId="36" fillId="24" borderId="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5" fillId="23" borderId="5" applyNumberFormat="0" applyAlignment="0" applyProtection="0"/>
    <xf numFmtId="0" fontId="1" fillId="0" borderId="0"/>
    <xf numFmtId="0" fontId="35" fillId="23" borderId="5" applyNumberFormat="0" applyAlignment="0" applyProtection="0"/>
    <xf numFmtId="0" fontId="1" fillId="0" borderId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1" fillId="0" borderId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1" fillId="0" borderId="0"/>
    <xf numFmtId="0" fontId="32" fillId="10" borderId="0" applyNumberFormat="0" applyBorder="0" applyAlignment="0" applyProtection="0"/>
    <xf numFmtId="0" fontId="1" fillId="0" borderId="0"/>
    <xf numFmtId="0" fontId="32" fillId="10" borderId="0" applyNumberFormat="0" applyBorder="0" applyAlignment="0" applyProtection="0"/>
    <xf numFmtId="0" fontId="1" fillId="0" borderId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1" fillId="0" borderId="0"/>
    <xf numFmtId="0" fontId="32" fillId="8" borderId="0" applyNumberFormat="0" applyBorder="0" applyAlignment="0" applyProtection="0"/>
    <xf numFmtId="0" fontId="14" fillId="26" borderId="11" applyNumberFormat="0" applyFont="0" applyAlignment="0" applyProtection="0"/>
    <xf numFmtId="0" fontId="14" fillId="26" borderId="11" applyNumberFormat="0" applyFont="0" applyAlignment="0" applyProtection="0"/>
    <xf numFmtId="0" fontId="32" fillId="8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45" fillId="23" borderId="12" applyNumberFormat="0" applyAlignment="0" applyProtection="0"/>
    <xf numFmtId="0" fontId="45" fillId="23" borderId="12" applyNumberFormat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1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3" fillId="21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3" fillId="21" borderId="0" applyNumberFormat="0" applyBorder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32" fillId="5" borderId="0" applyNumberFormat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14" fillId="0" borderId="0"/>
    <xf numFmtId="0" fontId="42" fillId="10" borderId="5" applyNumberFormat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1" fillId="0" borderId="0"/>
    <xf numFmtId="0" fontId="1" fillId="0" borderId="0"/>
    <xf numFmtId="0" fontId="41" fillId="0" borderId="0" applyNumberFormat="0" applyFill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41" fillId="0" borderId="0" applyNumberFormat="0" applyFill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1" fillId="0" borderId="0"/>
    <xf numFmtId="0" fontId="1" fillId="0" borderId="0"/>
    <xf numFmtId="0" fontId="33" fillId="17" borderId="0" applyNumberFormat="0" applyBorder="0" applyAlignment="0" applyProtection="0"/>
    <xf numFmtId="0" fontId="1" fillId="0" borderId="0"/>
    <xf numFmtId="0" fontId="33" fillId="17" borderId="0" applyNumberFormat="0" applyBorder="0" applyAlignment="0" applyProtection="0"/>
    <xf numFmtId="0" fontId="1" fillId="0" borderId="0"/>
    <xf numFmtId="0" fontId="1" fillId="0" borderId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1" fillId="0" borderId="0"/>
    <xf numFmtId="0" fontId="1" fillId="0" borderId="0"/>
    <xf numFmtId="0" fontId="33" fillId="13" borderId="0" applyNumberFormat="0" applyBorder="0" applyAlignment="0" applyProtection="0"/>
    <xf numFmtId="0" fontId="1" fillId="0" borderId="0"/>
    <xf numFmtId="0" fontId="33" fillId="13" borderId="0" applyNumberFormat="0" applyBorder="0" applyAlignment="0" applyProtection="0"/>
    <xf numFmtId="0" fontId="39" fillId="0" borderId="7" applyNumberFormat="0" applyFill="0" applyAlignment="0" applyProtection="0"/>
    <xf numFmtId="0" fontId="1" fillId="0" borderId="0"/>
    <xf numFmtId="0" fontId="39" fillId="0" borderId="7" applyNumberFormat="0" applyFill="0" applyAlignment="0" applyProtection="0"/>
    <xf numFmtId="0" fontId="1" fillId="0" borderId="0"/>
    <xf numFmtId="0" fontId="1" fillId="0" borderId="0"/>
    <xf numFmtId="0" fontId="33" fillId="12" borderId="0" applyNumberFormat="0" applyBorder="0" applyAlignment="0" applyProtection="0"/>
    <xf numFmtId="0" fontId="1" fillId="0" borderId="0"/>
    <xf numFmtId="0" fontId="33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1" fillId="0" borderId="0"/>
    <xf numFmtId="0" fontId="33" fillId="15" borderId="0" applyNumberFormat="0" applyBorder="0" applyAlignment="0" applyProtection="0"/>
    <xf numFmtId="0" fontId="1" fillId="0" borderId="0"/>
    <xf numFmtId="0" fontId="33" fillId="15" borderId="0" applyNumberFormat="0" applyBorder="0" applyAlignment="0" applyProtection="0"/>
    <xf numFmtId="0" fontId="1" fillId="0" borderId="0"/>
    <xf numFmtId="0" fontId="1" fillId="0" borderId="0"/>
    <xf numFmtId="0" fontId="37" fillId="0" borderId="0" applyNumberFormat="0" applyFill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24" borderId="6" applyNumberFormat="0" applyAlignment="0" applyProtection="0"/>
    <xf numFmtId="0" fontId="36" fillId="24" borderId="6" applyNumberFormat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1" fillId="0" borderId="0"/>
    <xf numFmtId="0" fontId="1" fillId="0" borderId="0"/>
    <xf numFmtId="0" fontId="35" fillId="23" borderId="5" applyNumberFormat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5" fillId="23" borderId="5" applyNumberFormat="0" applyAlignment="0" applyProtection="0"/>
    <xf numFmtId="0" fontId="1" fillId="0" borderId="0"/>
    <xf numFmtId="0" fontId="1" fillId="0" borderId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1" fillId="0" borderId="0"/>
    <xf numFmtId="0" fontId="1" fillId="0" borderId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1" fillId="0" borderId="0"/>
    <xf numFmtId="0" fontId="1" fillId="0" borderId="0"/>
    <xf numFmtId="0" fontId="33" fillId="22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3" fillId="22" borderId="0" applyNumberFormat="0" applyBorder="0" applyAlignment="0" applyProtection="0"/>
    <xf numFmtId="0" fontId="1" fillId="0" borderId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14" fillId="26" borderId="11" applyNumberFormat="0" applyFont="0" applyAlignment="0" applyProtection="0"/>
    <xf numFmtId="0" fontId="14" fillId="26" borderId="11" applyNumberFormat="0" applyFont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45" fillId="23" borderId="12" applyNumberFormat="0" applyAlignment="0" applyProtection="0"/>
    <xf numFmtId="0" fontId="45" fillId="23" borderId="12" applyNumberFormat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" fillId="0" borderId="0"/>
    <xf numFmtId="0" fontId="32" fillId="6" borderId="0" applyNumberFormat="0" applyBorder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32" fillId="6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14" fillId="0" borderId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1" fillId="0" borderId="0"/>
    <xf numFmtId="0" fontId="1" fillId="0" borderId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17" borderId="0" applyNumberFormat="0" applyBorder="0" applyAlignment="0" applyProtection="0"/>
    <xf numFmtId="0" fontId="1" fillId="0" borderId="0"/>
    <xf numFmtId="0" fontId="33" fillId="17" borderId="0" applyNumberFormat="0" applyBorder="0" applyAlignment="0" applyProtection="0"/>
    <xf numFmtId="0" fontId="1" fillId="0" borderId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1" fillId="0" borderId="0"/>
    <xf numFmtId="0" fontId="1" fillId="0" borderId="0"/>
    <xf numFmtId="0" fontId="33" fillId="13" borderId="0" applyNumberFormat="0" applyBorder="0" applyAlignment="0" applyProtection="0"/>
    <xf numFmtId="0" fontId="1" fillId="0" borderId="0"/>
    <xf numFmtId="0" fontId="33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12" borderId="0" applyNumberFormat="0" applyBorder="0" applyAlignment="0" applyProtection="0"/>
    <xf numFmtId="0" fontId="1" fillId="0" borderId="0"/>
    <xf numFmtId="0" fontId="33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15" borderId="0" applyNumberFormat="0" applyBorder="0" applyAlignment="0" applyProtection="0"/>
    <xf numFmtId="0" fontId="1" fillId="0" borderId="0"/>
    <xf numFmtId="0" fontId="33" fillId="15" borderId="0" applyNumberFormat="0" applyBorder="0" applyAlignment="0" applyProtection="0"/>
    <xf numFmtId="0" fontId="1" fillId="0" borderId="0"/>
    <xf numFmtId="0" fontId="1" fillId="0" borderId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1" fillId="0" borderId="0"/>
    <xf numFmtId="0" fontId="1" fillId="0" borderId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" fillId="0" borderId="0"/>
    <xf numFmtId="0" fontId="1" fillId="0" borderId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1" fillId="0" borderId="0"/>
    <xf numFmtId="0" fontId="1" fillId="0" borderId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" fillId="0" borderId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4" fillId="26" borderId="11" applyNumberFormat="0" applyFont="0" applyAlignment="0" applyProtection="0"/>
    <xf numFmtId="0" fontId="14" fillId="26" borderId="11" applyNumberFormat="0" applyFont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45" fillId="23" borderId="12" applyNumberFormat="0" applyAlignment="0" applyProtection="0"/>
    <xf numFmtId="0" fontId="45" fillId="23" borderId="12" applyNumberFormat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1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2" fillId="6" borderId="0" applyNumberFormat="0" applyBorder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32" fillId="6" borderId="0" applyNumberFormat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14" fillId="0" borderId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1" fillId="0" borderId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17" borderId="0" applyNumberFormat="0" applyBorder="0" applyAlignment="0" applyProtection="0"/>
    <xf numFmtId="0" fontId="1" fillId="0" borderId="0"/>
    <xf numFmtId="0" fontId="33" fillId="17" borderId="0" applyNumberFormat="0" applyBorder="0" applyAlignment="0" applyProtection="0"/>
    <xf numFmtId="0" fontId="1" fillId="0" borderId="0"/>
    <xf numFmtId="0" fontId="33" fillId="16" borderId="0" applyNumberFormat="0" applyBorder="0" applyAlignment="0" applyProtection="0"/>
    <xf numFmtId="0" fontId="1" fillId="0" borderId="0"/>
    <xf numFmtId="0" fontId="33" fillId="16" borderId="0" applyNumberFormat="0" applyBorder="0" applyAlignment="0" applyProtection="0"/>
    <xf numFmtId="0" fontId="1" fillId="0" borderId="0"/>
    <xf numFmtId="0" fontId="33" fillId="13" borderId="0" applyNumberFormat="0" applyBorder="0" applyAlignment="0" applyProtection="0"/>
    <xf numFmtId="0" fontId="1" fillId="0" borderId="0"/>
    <xf numFmtId="0" fontId="33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12" borderId="0" applyNumberFormat="0" applyBorder="0" applyAlignment="0" applyProtection="0"/>
    <xf numFmtId="0" fontId="1" fillId="0" borderId="0"/>
    <xf numFmtId="0" fontId="33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15" borderId="0" applyNumberFormat="0" applyBorder="0" applyAlignment="0" applyProtection="0"/>
    <xf numFmtId="0" fontId="1" fillId="0" borderId="0"/>
    <xf numFmtId="0" fontId="33" fillId="15" borderId="0" applyNumberFormat="0" applyBorder="0" applyAlignment="0" applyProtection="0"/>
    <xf numFmtId="0" fontId="1" fillId="0" borderId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" fillId="0" borderId="0"/>
    <xf numFmtId="0" fontId="1" fillId="0" borderId="0"/>
    <xf numFmtId="0" fontId="32" fillId="11" borderId="0" applyNumberFormat="0" applyBorder="0" applyAlignment="0" applyProtection="0"/>
    <xf numFmtId="0" fontId="1" fillId="0" borderId="0"/>
    <xf numFmtId="0" fontId="32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1" fillId="0" borderId="0"/>
    <xf numFmtId="0" fontId="1" fillId="0" borderId="0"/>
    <xf numFmtId="0" fontId="32" fillId="13" borderId="0" applyNumberFormat="0" applyBorder="0" applyAlignment="0" applyProtection="0"/>
    <xf numFmtId="0" fontId="1" fillId="0" borderId="0"/>
    <xf numFmtId="0" fontId="32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" fillId="0" borderId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1" fillId="0" borderId="0"/>
    <xf numFmtId="0" fontId="1" fillId="0" borderId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4" fillId="26" borderId="11" applyNumberFormat="0" applyFont="0" applyAlignment="0" applyProtection="0"/>
    <xf numFmtId="0" fontId="14" fillId="26" borderId="11" applyNumberFormat="0" applyFont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45" fillId="23" borderId="12" applyNumberFormat="0" applyAlignment="0" applyProtection="0"/>
    <xf numFmtId="0" fontId="45" fillId="23" borderId="12" applyNumberFormat="0" applyAlignment="0" applyProtection="0"/>
    <xf numFmtId="0" fontId="32" fillId="7" borderId="0" applyNumberFormat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2" fillId="7" borderId="0" applyNumberFormat="0" applyBorder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26" borderId="11" applyNumberFormat="0" applyFont="0" applyAlignment="0" applyProtection="0"/>
    <xf numFmtId="0" fontId="14" fillId="26" borderId="11" applyNumberFormat="0" applyFont="0" applyAlignment="0" applyProtection="0"/>
    <xf numFmtId="0" fontId="45" fillId="23" borderId="12" applyNumberFormat="0" applyAlignment="0" applyProtection="0"/>
    <xf numFmtId="0" fontId="45" fillId="23" borderId="12" applyNumberFormat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23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6" fillId="0" borderId="0" xfId="2" applyFont="1" applyAlignment="1">
      <alignment horizontal="right"/>
    </xf>
    <xf numFmtId="3" fontId="6" fillId="0" borderId="0" xfId="3" applyNumberFormat="1" applyFont="1" applyAlignment="1">
      <alignment horizontal="left" vertical="top"/>
    </xf>
    <xf numFmtId="0" fontId="5" fillId="0" borderId="0" xfId="2" applyAlignment="1">
      <alignment horizontal="right"/>
    </xf>
    <xf numFmtId="3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center"/>
    </xf>
    <xf numFmtId="3" fontId="8" fillId="0" borderId="0" xfId="2" applyNumberFormat="1" applyFont="1" applyAlignment="1">
      <alignment horizontal="right"/>
    </xf>
    <xf numFmtId="0" fontId="8" fillId="0" borderId="0" xfId="2" applyFont="1" applyAlignment="1">
      <alignment horizontal="center"/>
    </xf>
    <xf numFmtId="3" fontId="8" fillId="0" borderId="0" xfId="2" quotePrefix="1" applyNumberFormat="1" applyFont="1" applyAlignment="1">
      <alignment horizontal="right"/>
    </xf>
    <xf numFmtId="3" fontId="5" fillId="0" borderId="0" xfId="2" applyNumberFormat="1" applyAlignment="1">
      <alignment horizontal="right"/>
    </xf>
    <xf numFmtId="0" fontId="5" fillId="0" borderId="0" xfId="2" applyAlignment="1">
      <alignment horizontal="center"/>
    </xf>
    <xf numFmtId="3" fontId="5" fillId="0" borderId="0" xfId="2" applyNumberFormat="1"/>
    <xf numFmtId="3" fontId="11" fillId="0" borderId="0" xfId="3" applyNumberFormat="1" applyFont="1" applyAlignment="1">
      <alignment horizontal="left" vertical="top"/>
    </xf>
    <xf numFmtId="3" fontId="4" fillId="0" borderId="0" xfId="0" applyNumberFormat="1" applyFont="1"/>
    <xf numFmtId="3" fontId="5" fillId="0" borderId="0" xfId="0" applyNumberFormat="1" applyFont="1"/>
    <xf numFmtId="165" fontId="5" fillId="0" borderId="0" xfId="1" applyNumberFormat="1" applyFont="1"/>
    <xf numFmtId="0" fontId="8" fillId="0" borderId="0" xfId="2" applyFont="1" applyAlignment="1">
      <alignment horizontal="right"/>
    </xf>
    <xf numFmtId="3" fontId="5" fillId="0" borderId="1" xfId="2" applyNumberFormat="1" applyBorder="1"/>
    <xf numFmtId="165" fontId="5" fillId="0" borderId="1" xfId="1" applyNumberFormat="1" applyFont="1" applyBorder="1"/>
    <xf numFmtId="3" fontId="6" fillId="0" borderId="0" xfId="2" applyNumberFormat="1" applyFont="1"/>
    <xf numFmtId="0" fontId="4" fillId="0" borderId="2" xfId="0" applyFont="1" applyBorder="1"/>
    <xf numFmtId="0" fontId="12" fillId="0" borderId="0" xfId="2" applyFont="1"/>
    <xf numFmtId="0" fontId="13" fillId="0" borderId="0" xfId="2" applyFont="1"/>
    <xf numFmtId="3" fontId="14" fillId="0" borderId="0" xfId="0" applyNumberFormat="1" applyFont="1"/>
    <xf numFmtId="3" fontId="8" fillId="0" borderId="0" xfId="2" applyNumberFormat="1" applyFont="1" applyAlignment="1">
      <alignment horizontal="center"/>
    </xf>
    <xf numFmtId="3" fontId="5" fillId="0" borderId="0" xfId="2" quotePrefix="1" applyNumberFormat="1" applyAlignment="1">
      <alignment horizontal="center"/>
    </xf>
    <xf numFmtId="3" fontId="5" fillId="0" borderId="0" xfId="2" applyNumberFormat="1" applyAlignment="1">
      <alignment horizontal="center"/>
    </xf>
    <xf numFmtId="0" fontId="15" fillId="0" borderId="0" xfId="4"/>
    <xf numFmtId="3" fontId="8" fillId="0" borderId="0" xfId="2" quotePrefix="1" applyNumberFormat="1" applyFont="1" applyAlignment="1">
      <alignment horizontal="center"/>
    </xf>
    <xf numFmtId="0" fontId="16" fillId="0" borderId="0" xfId="5" applyFont="1" applyAlignment="1">
      <alignment horizontal="center"/>
    </xf>
    <xf numFmtId="0" fontId="5" fillId="0" borderId="0" xfId="6" applyFont="1"/>
    <xf numFmtId="0" fontId="5" fillId="0" borderId="0" xfId="7" applyFont="1"/>
    <xf numFmtId="0" fontId="5" fillId="0" borderId="0" xfId="8" applyFont="1"/>
    <xf numFmtId="0" fontId="5" fillId="0" borderId="0" xfId="9" applyFont="1"/>
    <xf numFmtId="0" fontId="5" fillId="0" borderId="0" xfId="10" applyFont="1"/>
    <xf numFmtId="0" fontId="5" fillId="0" borderId="0" xfId="11" applyFont="1"/>
    <xf numFmtId="0" fontId="5" fillId="0" borderId="0" xfId="12" applyFont="1"/>
    <xf numFmtId="3" fontId="4" fillId="0" borderId="1" xfId="0" applyNumberFormat="1" applyFont="1" applyBorder="1"/>
    <xf numFmtId="0" fontId="13" fillId="0" borderId="0" xfId="13" applyFont="1" applyAlignment="1">
      <alignment horizontal="left"/>
    </xf>
    <xf numFmtId="0" fontId="17" fillId="0" borderId="0" xfId="14"/>
    <xf numFmtId="0" fontId="18" fillId="0" borderId="0" xfId="14" applyFont="1"/>
    <xf numFmtId="3" fontId="13" fillId="0" borderId="0" xfId="15" applyNumberFormat="1" applyFont="1" applyAlignment="1">
      <alignment horizontal="center"/>
    </xf>
    <xf numFmtId="0" fontId="19" fillId="0" borderId="0" xfId="0" applyFont="1"/>
    <xf numFmtId="3" fontId="12" fillId="0" borderId="0" xfId="5" applyNumberFormat="1" applyFont="1" applyAlignment="1">
      <alignment horizontal="center"/>
    </xf>
    <xf numFmtId="3" fontId="13" fillId="0" borderId="0" xfId="39" applyNumberFormat="1" applyFont="1" applyAlignment="1">
      <alignment horizontal="left"/>
    </xf>
    <xf numFmtId="3" fontId="12" fillId="0" borderId="0" xfId="40" quotePrefix="1" applyNumberFormat="1" applyFont="1" applyAlignment="1">
      <alignment horizontal="center"/>
    </xf>
    <xf numFmtId="3" fontId="12" fillId="0" borderId="0" xfId="41" quotePrefix="1" applyNumberFormat="1" applyFont="1" applyAlignment="1">
      <alignment horizontal="center"/>
    </xf>
    <xf numFmtId="3" fontId="12" fillId="0" borderId="0" xfId="42" quotePrefix="1" applyNumberFormat="1" applyFont="1" applyAlignment="1">
      <alignment horizontal="center"/>
    </xf>
    <xf numFmtId="3" fontId="12" fillId="0" borderId="0" xfId="43" quotePrefix="1" applyNumberFormat="1" applyFont="1" applyAlignment="1">
      <alignment horizontal="center"/>
    </xf>
    <xf numFmtId="3" fontId="12" fillId="0" borderId="0" xfId="15" applyNumberFormat="1" applyFont="1" applyAlignment="1">
      <alignment horizontal="left"/>
    </xf>
    <xf numFmtId="3" fontId="13" fillId="0" borderId="0" xfId="15" applyNumberFormat="1" applyFont="1" applyAlignment="1">
      <alignment horizontal="center" wrapText="1"/>
    </xf>
    <xf numFmtId="3" fontId="12" fillId="0" borderId="0" xfId="15" applyNumberFormat="1" applyFont="1"/>
    <xf numFmtId="3" fontId="13" fillId="0" borderId="0" xfId="15" applyNumberFormat="1" applyFont="1" applyAlignment="1">
      <alignment horizontal="right" wrapText="1"/>
    </xf>
    <xf numFmtId="3" fontId="13" fillId="0" borderId="0" xfId="15" applyNumberFormat="1" applyFont="1" applyAlignment="1">
      <alignment horizontal="right"/>
    </xf>
    <xf numFmtId="3" fontId="13" fillId="0" borderId="0" xfId="15" applyNumberFormat="1" applyFont="1"/>
    <xf numFmtId="3" fontId="12" fillId="0" borderId="0" xfId="44" applyNumberFormat="1" applyFont="1" applyAlignment="1">
      <alignment horizontal="left"/>
    </xf>
    <xf numFmtId="3" fontId="13" fillId="0" borderId="0" xfId="15" quotePrefix="1" applyNumberFormat="1" applyFont="1" applyAlignment="1">
      <alignment horizontal="right"/>
    </xf>
    <xf numFmtId="3" fontId="19" fillId="0" borderId="0" xfId="0" applyNumberFormat="1" applyFont="1"/>
    <xf numFmtId="3" fontId="13" fillId="0" borderId="0" xfId="44" applyNumberFormat="1" applyFont="1" applyAlignment="1">
      <alignment horizontal="left"/>
    </xf>
    <xf numFmtId="3" fontId="20" fillId="0" borderId="0" xfId="44" applyNumberFormat="1" applyFont="1" applyAlignment="1">
      <alignment horizontal="left"/>
    </xf>
    <xf numFmtId="3" fontId="13" fillId="0" borderId="0" xfId="15" applyNumberFormat="1" applyFont="1" applyAlignment="1" applyProtection="1">
      <alignment horizontal="right"/>
      <protection locked="0"/>
    </xf>
    <xf numFmtId="3" fontId="20" fillId="0" borderId="0" xfId="45" applyNumberFormat="1" applyFont="1" applyAlignment="1">
      <alignment horizontal="left"/>
    </xf>
    <xf numFmtId="3" fontId="13" fillId="0" borderId="0" xfId="45" applyNumberFormat="1" applyFont="1" applyAlignment="1">
      <alignment horizontal="left"/>
    </xf>
    <xf numFmtId="3" fontId="13" fillId="0" borderId="0" xfId="45" applyNumberFormat="1" applyFont="1"/>
    <xf numFmtId="3" fontId="20" fillId="0" borderId="0" xfId="45" applyNumberFormat="1" applyFont="1" applyAlignment="1">
      <alignment horizontal="right"/>
    </xf>
    <xf numFmtId="3" fontId="13" fillId="0" borderId="0" xfId="15" applyNumberFormat="1" applyFont="1" applyProtection="1">
      <protection locked="0"/>
    </xf>
    <xf numFmtId="3" fontId="12" fillId="0" borderId="0" xfId="46" applyNumberFormat="1" applyFont="1" applyAlignment="1">
      <alignment horizontal="left"/>
    </xf>
    <xf numFmtId="3" fontId="13" fillId="0" borderId="0" xfId="46" applyNumberFormat="1" applyFont="1" applyAlignment="1">
      <alignment horizontal="left"/>
    </xf>
    <xf numFmtId="3" fontId="20" fillId="0" borderId="0" xfId="46" applyNumberFormat="1" applyFont="1" applyAlignment="1">
      <alignment horizontal="right"/>
    </xf>
    <xf numFmtId="3" fontId="20" fillId="0" borderId="0" xfId="15" applyNumberFormat="1" applyFont="1" applyAlignment="1">
      <alignment horizontal="right"/>
    </xf>
    <xf numFmtId="3" fontId="12" fillId="0" borderId="0" xfId="47" applyNumberFormat="1" applyFont="1" applyAlignment="1">
      <alignment horizontal="left"/>
    </xf>
    <xf numFmtId="3" fontId="13" fillId="0" borderId="0" xfId="47" applyNumberFormat="1" applyFont="1"/>
    <xf numFmtId="3" fontId="20" fillId="0" borderId="0" xfId="47" applyNumberFormat="1" applyFont="1" applyAlignment="1">
      <alignment horizontal="right"/>
    </xf>
    <xf numFmtId="3" fontId="13" fillId="0" borderId="0" xfId="15" applyNumberFormat="1" applyFont="1" applyAlignment="1">
      <alignment horizontal="left"/>
    </xf>
    <xf numFmtId="3" fontId="13" fillId="0" borderId="0" xfId="48" applyNumberFormat="1" applyFont="1"/>
    <xf numFmtId="3" fontId="21" fillId="0" borderId="0" xfId="15" applyNumberFormat="1" applyFont="1" applyAlignment="1">
      <alignment horizontal="right"/>
    </xf>
    <xf numFmtId="3" fontId="12" fillId="0" borderId="0" xfId="15" applyNumberFormat="1" applyFont="1" applyAlignment="1">
      <alignment horizontal="left" indent="1"/>
    </xf>
    <xf numFmtId="3" fontId="13" fillId="0" borderId="0" xfId="49" applyNumberFormat="1" applyFont="1"/>
    <xf numFmtId="3" fontId="13" fillId="0" borderId="0" xfId="49" applyNumberFormat="1" applyFont="1" applyAlignment="1">
      <alignment horizontal="left"/>
    </xf>
    <xf numFmtId="3" fontId="20" fillId="0" borderId="0" xfId="49" applyNumberFormat="1" applyFont="1" applyAlignment="1">
      <alignment horizontal="right"/>
    </xf>
    <xf numFmtId="3" fontId="12" fillId="0" borderId="0" xfId="50" applyNumberFormat="1" applyFont="1" applyAlignment="1">
      <alignment horizontal="left"/>
    </xf>
    <xf numFmtId="3" fontId="12" fillId="0" borderId="0" xfId="50" applyNumberFormat="1" applyFont="1"/>
    <xf numFmtId="3" fontId="21" fillId="0" borderId="0" xfId="50" applyNumberFormat="1" applyFont="1" applyAlignment="1">
      <alignment horizontal="right"/>
    </xf>
    <xf numFmtId="3" fontId="12" fillId="0" borderId="0" xfId="51" applyNumberFormat="1" applyFont="1" applyAlignment="1">
      <alignment horizontal="left"/>
    </xf>
    <xf numFmtId="0" fontId="22" fillId="0" borderId="0" xfId="0" applyFont="1"/>
    <xf numFmtId="3" fontId="23" fillId="0" borderId="0" xfId="52" applyNumberFormat="1" applyFont="1"/>
    <xf numFmtId="0" fontId="24" fillId="0" borderId="0" xfId="0" applyFont="1"/>
    <xf numFmtId="3" fontId="23" fillId="0" borderId="0" xfId="0" applyNumberFormat="1" applyFont="1"/>
    <xf numFmtId="0" fontId="23" fillId="0" borderId="0" xfId="0" applyFont="1"/>
    <xf numFmtId="0" fontId="22" fillId="0" borderId="0" xfId="0" applyFont="1" applyAlignment="1">
      <alignment horizontal="center" wrapText="1"/>
    </xf>
    <xf numFmtId="3" fontId="12" fillId="0" borderId="0" xfId="77" applyNumberFormat="1" applyFont="1" applyAlignment="1">
      <alignment horizontal="center"/>
    </xf>
    <xf numFmtId="3" fontId="13" fillId="0" borderId="0" xfId="78" applyNumberFormat="1" applyFont="1" applyAlignment="1">
      <alignment horizontal="left"/>
    </xf>
    <xf numFmtId="3" fontId="12" fillId="0" borderId="0" xfId="79" quotePrefix="1" applyNumberFormat="1" applyFont="1" applyAlignment="1">
      <alignment horizontal="center"/>
    </xf>
    <xf numFmtId="3" fontId="12" fillId="0" borderId="0" xfId="80" quotePrefix="1" applyNumberFormat="1" applyFont="1" applyAlignment="1">
      <alignment horizontal="center"/>
    </xf>
    <xf numFmtId="3" fontId="12" fillId="0" borderId="0" xfId="81" quotePrefix="1" applyNumberFormat="1" applyFont="1" applyAlignment="1">
      <alignment horizontal="center"/>
    </xf>
    <xf numFmtId="3" fontId="12" fillId="0" borderId="0" xfId="82" quotePrefix="1" applyNumberFormat="1" applyFont="1" applyAlignment="1">
      <alignment horizontal="center"/>
    </xf>
    <xf numFmtId="3" fontId="12" fillId="0" borderId="0" xfId="78" applyNumberFormat="1" applyFont="1" applyAlignment="1">
      <alignment horizontal="left"/>
    </xf>
    <xf numFmtId="3" fontId="22" fillId="0" borderId="0" xfId="0" applyNumberFormat="1" applyFont="1"/>
    <xf numFmtId="3" fontId="20" fillId="0" borderId="0" xfId="78" applyNumberFormat="1" applyFont="1" applyAlignment="1">
      <alignment horizontal="right"/>
    </xf>
    <xf numFmtId="3" fontId="13" fillId="0" borderId="0" xfId="78" applyNumberFormat="1" applyFont="1"/>
    <xf numFmtId="3" fontId="12" fillId="0" borderId="0" xfId="107" applyNumberFormat="1" applyFont="1" applyAlignment="1">
      <alignment horizontal="center"/>
    </xf>
    <xf numFmtId="3" fontId="13" fillId="0" borderId="0" xfId="108" applyNumberFormat="1" applyFont="1" applyAlignment="1">
      <alignment horizontal="left"/>
    </xf>
    <xf numFmtId="3" fontId="12" fillId="0" borderId="0" xfId="109" quotePrefix="1" applyNumberFormat="1" applyFont="1" applyAlignment="1">
      <alignment horizontal="center"/>
    </xf>
    <xf numFmtId="3" fontId="12" fillId="0" borderId="0" xfId="110" quotePrefix="1" applyNumberFormat="1" applyFont="1" applyAlignment="1">
      <alignment horizontal="center"/>
    </xf>
    <xf numFmtId="3" fontId="12" fillId="0" borderId="0" xfId="111" quotePrefix="1" applyNumberFormat="1" applyFont="1" applyAlignment="1">
      <alignment horizontal="center"/>
    </xf>
    <xf numFmtId="3" fontId="12" fillId="0" borderId="0" xfId="112" quotePrefix="1" applyNumberFormat="1" applyFont="1" applyAlignment="1">
      <alignment horizontal="center"/>
    </xf>
    <xf numFmtId="3" fontId="12" fillId="0" borderId="0" xfId="11" applyNumberFormat="1" applyFont="1" applyAlignment="1">
      <alignment horizontal="left"/>
    </xf>
    <xf numFmtId="3" fontId="13" fillId="0" borderId="0" xfId="11" applyNumberFormat="1" applyFont="1" applyAlignment="1">
      <alignment horizontal="left"/>
    </xf>
    <xf numFmtId="3" fontId="20" fillId="0" borderId="0" xfId="11" applyNumberFormat="1" applyFont="1" applyAlignment="1">
      <alignment horizontal="right"/>
    </xf>
    <xf numFmtId="3" fontId="12" fillId="0" borderId="0" xfId="12" applyNumberFormat="1" applyFont="1" applyAlignment="1">
      <alignment horizontal="left"/>
    </xf>
    <xf numFmtId="3" fontId="13" fillId="0" borderId="0" xfId="12" applyNumberFormat="1" applyFont="1" applyAlignment="1">
      <alignment horizontal="left"/>
    </xf>
    <xf numFmtId="3" fontId="20" fillId="0" borderId="0" xfId="12" applyNumberFormat="1" applyFont="1" applyAlignment="1">
      <alignment horizontal="right"/>
    </xf>
    <xf numFmtId="3" fontId="12" fillId="0" borderId="0" xfId="113" applyNumberFormat="1" applyFont="1" applyAlignment="1">
      <alignment horizontal="left"/>
    </xf>
    <xf numFmtId="3" fontId="12" fillId="0" borderId="0" xfId="114" applyNumberFormat="1" applyFont="1" applyAlignment="1">
      <alignment horizontal="left"/>
    </xf>
    <xf numFmtId="3" fontId="13" fillId="0" borderId="0" xfId="114" applyNumberFormat="1" applyFont="1" applyAlignment="1">
      <alignment horizontal="left"/>
    </xf>
    <xf numFmtId="3" fontId="20" fillId="0" borderId="0" xfId="114" applyNumberFormat="1" applyFont="1" applyAlignment="1">
      <alignment horizontal="right"/>
    </xf>
    <xf numFmtId="3" fontId="12" fillId="0" borderId="0" xfId="115" applyNumberFormat="1" applyFont="1" applyAlignment="1">
      <alignment horizontal="left"/>
    </xf>
    <xf numFmtId="3" fontId="13" fillId="0" borderId="0" xfId="115" applyNumberFormat="1" applyFont="1" applyAlignment="1">
      <alignment horizontal="left"/>
    </xf>
    <xf numFmtId="3" fontId="26" fillId="0" borderId="0" xfId="116" applyNumberFormat="1" applyFont="1"/>
    <xf numFmtId="0" fontId="22" fillId="0" borderId="0" xfId="0" applyFont="1" applyAlignment="1">
      <alignment wrapText="1"/>
    </xf>
    <xf numFmtId="3" fontId="13" fillId="0" borderId="0" xfId="117" applyNumberFormat="1" applyFont="1" applyAlignment="1">
      <alignment horizontal="center"/>
    </xf>
    <xf numFmtId="3" fontId="12" fillId="0" borderId="0" xfId="117" applyNumberFormat="1" applyFont="1" applyAlignment="1">
      <alignment horizontal="center"/>
    </xf>
    <xf numFmtId="3" fontId="12" fillId="0" borderId="0" xfId="41" applyNumberFormat="1" applyFont="1" applyAlignment="1">
      <alignment horizontal="center"/>
    </xf>
    <xf numFmtId="3" fontId="12" fillId="0" borderId="0" xfId="22" applyNumberFormat="1" applyFont="1" applyAlignment="1">
      <alignment vertical="top" wrapText="1"/>
    </xf>
    <xf numFmtId="3" fontId="12" fillId="0" borderId="0" xfId="22" applyNumberFormat="1" applyFont="1" applyAlignment="1">
      <alignment horizontal="center"/>
    </xf>
    <xf numFmtId="3" fontId="13" fillId="0" borderId="0" xfId="41" applyNumberFormat="1" applyFont="1" applyAlignment="1">
      <alignment horizontal="center"/>
    </xf>
    <xf numFmtId="3" fontId="13" fillId="0" borderId="0" xfId="22" applyNumberFormat="1" applyFont="1" applyAlignment="1">
      <alignment horizontal="center"/>
    </xf>
    <xf numFmtId="3" fontId="13" fillId="0" borderId="0" xfId="9" applyNumberFormat="1" applyFont="1" applyAlignment="1">
      <alignment horizontal="center"/>
    </xf>
    <xf numFmtId="0" fontId="12" fillId="0" borderId="0" xfId="41" quotePrefix="1" applyFont="1" applyAlignment="1">
      <alignment horizontal="center"/>
    </xf>
    <xf numFmtId="0" fontId="12" fillId="0" borderId="0" xfId="22" quotePrefix="1" applyFont="1"/>
    <xf numFmtId="0" fontId="12" fillId="0" borderId="0" xfId="22" quotePrefix="1" applyFont="1" applyAlignment="1">
      <alignment horizontal="center"/>
    </xf>
    <xf numFmtId="0" fontId="12" fillId="0" borderId="0" xfId="24" quotePrefix="1" applyFont="1" applyAlignment="1">
      <alignment horizontal="center"/>
    </xf>
    <xf numFmtId="0" fontId="12" fillId="0" borderId="0" xfId="29" quotePrefix="1" applyFont="1" applyAlignment="1">
      <alignment horizontal="center"/>
    </xf>
    <xf numFmtId="0" fontId="12" fillId="0" borderId="0" xfId="33" quotePrefix="1" applyFont="1" applyAlignment="1">
      <alignment horizontal="center"/>
    </xf>
    <xf numFmtId="0" fontId="12" fillId="0" borderId="0" xfId="34" quotePrefix="1" applyFont="1" applyAlignment="1">
      <alignment horizontal="center"/>
    </xf>
    <xf numFmtId="0" fontId="12" fillId="0" borderId="0" xfId="5" quotePrefix="1" applyFont="1" applyAlignment="1">
      <alignment horizontal="center"/>
    </xf>
    <xf numFmtId="0" fontId="13" fillId="0" borderId="0" xfId="0" applyFont="1"/>
    <xf numFmtId="166" fontId="22" fillId="0" borderId="0" xfId="0" applyNumberFormat="1" applyFont="1"/>
    <xf numFmtId="10" fontId="13" fillId="0" borderId="0" xfId="119" applyNumberFormat="1" applyFont="1" applyAlignment="1">
      <alignment horizontal="left"/>
    </xf>
    <xf numFmtId="167" fontId="22" fillId="0" borderId="0" xfId="0" applyNumberFormat="1" applyFont="1"/>
    <xf numFmtId="3" fontId="13" fillId="0" borderId="0" xfId="119" applyNumberFormat="1" applyFont="1" applyAlignment="1">
      <alignment horizontal="left"/>
    </xf>
    <xf numFmtId="3" fontId="12" fillId="0" borderId="0" xfId="119" applyNumberFormat="1" applyFont="1"/>
    <xf numFmtId="3" fontId="12" fillId="0" borderId="0" xfId="120" applyNumberFormat="1" applyFont="1"/>
    <xf numFmtId="3" fontId="12" fillId="0" borderId="0" xfId="121" applyNumberFormat="1" applyFont="1" applyAlignment="1">
      <alignment horizontal="left"/>
    </xf>
    <xf numFmtId="3" fontId="12" fillId="0" borderId="0" xfId="123" applyNumberFormat="1" applyFont="1" applyAlignment="1">
      <alignment horizontal="left"/>
    </xf>
    <xf numFmtId="3" fontId="13" fillId="0" borderId="0" xfId="123" applyNumberFormat="1" applyFont="1" applyAlignment="1">
      <alignment horizontal="left"/>
    </xf>
    <xf numFmtId="3" fontId="12" fillId="0" borderId="0" xfId="124" applyNumberFormat="1" applyFont="1"/>
    <xf numFmtId="3" fontId="13" fillId="0" borderId="0" xfId="8" applyNumberFormat="1" applyFont="1"/>
    <xf numFmtId="3" fontId="12" fillId="0" borderId="3" xfId="125" applyNumberFormat="1" applyFont="1" applyBorder="1" applyAlignment="1">
      <alignment horizontal="left"/>
    </xf>
    <xf numFmtId="3" fontId="12" fillId="0" borderId="0" xfId="125" applyNumberFormat="1" applyFont="1"/>
    <xf numFmtId="3" fontId="13" fillId="0" borderId="0" xfId="125" applyNumberFormat="1" applyFont="1" applyAlignment="1">
      <alignment horizontal="left"/>
    </xf>
    <xf numFmtId="3" fontId="13" fillId="0" borderId="0" xfId="0" applyNumberFormat="1" applyFont="1"/>
    <xf numFmtId="3" fontId="13" fillId="0" borderId="0" xfId="125" applyNumberFormat="1" applyFont="1"/>
    <xf numFmtId="2" fontId="22" fillId="0" borderId="0" xfId="0" applyNumberFormat="1" applyFont="1"/>
    <xf numFmtId="2" fontId="13" fillId="0" borderId="0" xfId="0" applyNumberFormat="1" applyFont="1"/>
    <xf numFmtId="10" fontId="13" fillId="0" borderId="0" xfId="125" applyNumberFormat="1" applyFont="1" applyAlignment="1">
      <alignment horizontal="left"/>
    </xf>
    <xf numFmtId="10" fontId="22" fillId="0" borderId="0" xfId="0" applyNumberFormat="1" applyFont="1"/>
    <xf numFmtId="10" fontId="13" fillId="0" borderId="0" xfId="0" applyNumberFormat="1" applyFont="1"/>
    <xf numFmtId="166" fontId="13" fillId="0" borderId="0" xfId="125" applyNumberFormat="1" applyFont="1" applyAlignment="1">
      <alignment horizontal="left"/>
    </xf>
    <xf numFmtId="166" fontId="13" fillId="0" borderId="0" xfId="0" applyNumberFormat="1" applyFont="1"/>
    <xf numFmtId="166" fontId="13" fillId="0" borderId="3" xfId="125" applyNumberFormat="1" applyFont="1" applyBorder="1"/>
    <xf numFmtId="0" fontId="13" fillId="0" borderId="0" xfId="125" applyFont="1"/>
    <xf numFmtId="3" fontId="22" fillId="0" borderId="2" xfId="0" applyNumberFormat="1" applyFont="1" applyBorder="1"/>
    <xf numFmtId="3" fontId="23" fillId="0" borderId="3" xfId="125" applyNumberFormat="1" applyFont="1" applyBorder="1" applyAlignment="1">
      <alignment horizontal="right"/>
    </xf>
    <xf numFmtId="166" fontId="13" fillId="0" borderId="3" xfId="125" applyNumberFormat="1" applyFont="1" applyBorder="1" applyAlignment="1">
      <alignment horizontal="right"/>
    </xf>
    <xf numFmtId="0" fontId="23" fillId="0" borderId="0" xfId="0" applyFont="1" applyAlignment="1">
      <alignment horizontal="right"/>
    </xf>
    <xf numFmtId="0" fontId="23" fillId="0" borderId="3" xfId="125" applyFont="1" applyBorder="1" applyAlignment="1">
      <alignment horizontal="right"/>
    </xf>
    <xf numFmtId="0" fontId="22" fillId="0" borderId="0" xfId="0" applyFont="1" applyAlignment="1">
      <alignment horizontal="center"/>
    </xf>
    <xf numFmtId="3" fontId="25" fillId="0" borderId="0" xfId="15" applyNumberFormat="1" applyFont="1" applyAlignment="1">
      <alignment horizontal="center"/>
    </xf>
    <xf numFmtId="3" fontId="22" fillId="0" borderId="0" xfId="0" applyNumberFormat="1" applyFont="1" applyAlignment="1">
      <alignment wrapText="1"/>
    </xf>
    <xf numFmtId="3" fontId="12" fillId="0" borderId="0" xfId="42" applyNumberFormat="1" applyFont="1" applyAlignment="1">
      <alignment horizontal="left"/>
    </xf>
    <xf numFmtId="3" fontId="13" fillId="0" borderId="0" xfId="42" applyNumberFormat="1" applyFont="1" applyProtection="1">
      <protection locked="0"/>
    </xf>
    <xf numFmtId="3" fontId="13" fillId="0" borderId="0" xfId="42" applyNumberFormat="1" applyFont="1" applyAlignment="1" applyProtection="1">
      <alignment horizontal="left" indent="1"/>
      <protection locked="0"/>
    </xf>
    <xf numFmtId="0" fontId="28" fillId="0" borderId="0" xfId="0" applyFont="1"/>
    <xf numFmtId="3" fontId="12" fillId="0" borderId="0" xfId="40" applyNumberFormat="1" applyFont="1" applyAlignment="1">
      <alignment horizontal="left"/>
    </xf>
    <xf numFmtId="3" fontId="13" fillId="0" borderId="0" xfId="40" applyNumberFormat="1" applyFont="1" applyAlignment="1">
      <alignment horizontal="left"/>
    </xf>
    <xf numFmtId="3" fontId="12" fillId="0" borderId="0" xfId="43" applyNumberFormat="1" applyFont="1" applyAlignment="1">
      <alignment horizontal="left"/>
    </xf>
    <xf numFmtId="3" fontId="13" fillId="0" borderId="0" xfId="43" applyNumberFormat="1" applyFont="1" applyAlignment="1">
      <alignment horizontal="left"/>
    </xf>
    <xf numFmtId="3" fontId="12" fillId="0" borderId="0" xfId="16" applyNumberFormat="1" applyFont="1" applyAlignment="1">
      <alignment horizontal="left"/>
    </xf>
    <xf numFmtId="3" fontId="13" fillId="0" borderId="0" xfId="16" applyNumberFormat="1" applyFont="1" applyAlignment="1">
      <alignment horizontal="left"/>
    </xf>
    <xf numFmtId="3" fontId="12" fillId="0" borderId="0" xfId="17" applyNumberFormat="1" applyFont="1" applyAlignment="1">
      <alignment horizontal="left"/>
    </xf>
    <xf numFmtId="3" fontId="12" fillId="0" borderId="0" xfId="19" applyNumberFormat="1" applyFont="1" applyAlignment="1">
      <alignment horizontal="left"/>
    </xf>
    <xf numFmtId="3" fontId="23" fillId="2" borderId="0" xfId="0" applyNumberFormat="1" applyFont="1" applyFill="1"/>
    <xf numFmtId="3" fontId="12" fillId="0" borderId="0" xfId="18" applyNumberFormat="1" applyFont="1" applyAlignment="1">
      <alignment horizontal="left"/>
    </xf>
    <xf numFmtId="3" fontId="13" fillId="0" borderId="0" xfId="18" applyNumberFormat="1" applyFont="1" applyAlignment="1">
      <alignment horizontal="left"/>
    </xf>
    <xf numFmtId="3" fontId="12" fillId="0" borderId="0" xfId="20" applyNumberFormat="1" applyFont="1" applyAlignment="1">
      <alignment horizontal="left"/>
    </xf>
    <xf numFmtId="3" fontId="13" fillId="0" borderId="0" xfId="20" applyNumberFormat="1" applyFont="1" applyAlignment="1">
      <alignment horizontal="left"/>
    </xf>
    <xf numFmtId="3" fontId="13" fillId="0" borderId="0" xfId="20" applyNumberFormat="1" applyFont="1" applyAlignment="1">
      <alignment horizontal="right"/>
    </xf>
    <xf numFmtId="3" fontId="26" fillId="0" borderId="0" xfId="0" applyNumberFormat="1" applyFont="1"/>
    <xf numFmtId="0" fontId="2" fillId="0" borderId="0" xfId="0" applyFont="1"/>
    <xf numFmtId="3" fontId="21" fillId="0" borderId="0" xfId="20" applyNumberFormat="1" applyFont="1" applyAlignment="1">
      <alignment horizontal="right"/>
    </xf>
    <xf numFmtId="3" fontId="25" fillId="0" borderId="0" xfId="20" applyNumberFormat="1" applyFont="1" applyAlignment="1">
      <alignment horizontal="center"/>
    </xf>
    <xf numFmtId="3" fontId="21" fillId="0" borderId="0" xfId="116" applyNumberFormat="1" applyFont="1"/>
    <xf numFmtId="3" fontId="12" fillId="0" borderId="0" xfId="116" applyNumberFormat="1" applyFont="1" applyAlignment="1" applyProtection="1">
      <alignment horizontal="left"/>
      <protection locked="0"/>
    </xf>
    <xf numFmtId="3" fontId="13" fillId="0" borderId="0" xfId="14" applyNumberFormat="1" applyFont="1" applyAlignment="1">
      <alignment horizontal="left"/>
    </xf>
    <xf numFmtId="3" fontId="20" fillId="0" borderId="0" xfId="12" applyNumberFormat="1" applyFont="1" applyAlignment="1">
      <alignment horizontal="left"/>
    </xf>
    <xf numFmtId="3" fontId="20" fillId="0" borderId="0" xfId="113" applyNumberFormat="1" applyFont="1" applyAlignment="1">
      <alignment horizontal="left"/>
    </xf>
    <xf numFmtId="3" fontId="13" fillId="0" borderId="0" xfId="113" applyNumberFormat="1" applyFont="1" applyAlignment="1">
      <alignment horizontal="left"/>
    </xf>
    <xf numFmtId="3" fontId="13" fillId="0" borderId="0" xfId="113" applyNumberFormat="1" applyFont="1"/>
    <xf numFmtId="3" fontId="20" fillId="0" borderId="0" xfId="113" applyNumberFormat="1" applyFont="1" applyAlignment="1">
      <alignment horizontal="right"/>
    </xf>
    <xf numFmtId="3" fontId="13" fillId="0" borderId="0" xfId="114" applyNumberFormat="1" applyFont="1"/>
    <xf numFmtId="3" fontId="12" fillId="0" borderId="0" xfId="52" applyNumberFormat="1" applyFont="1" applyAlignment="1">
      <alignment horizontal="left"/>
    </xf>
    <xf numFmtId="3" fontId="13" fillId="0" borderId="0" xfId="52" applyNumberFormat="1" applyFont="1" applyAlignment="1">
      <alignment horizontal="left"/>
    </xf>
    <xf numFmtId="3" fontId="13" fillId="0" borderId="0" xfId="52" applyNumberFormat="1" applyFont="1"/>
    <xf numFmtId="3" fontId="12" fillId="0" borderId="0" xfId="126" applyNumberFormat="1" applyFont="1"/>
    <xf numFmtId="3" fontId="21" fillId="0" borderId="0" xfId="127" applyNumberFormat="1" applyFont="1" applyAlignment="1">
      <alignment horizontal="right"/>
    </xf>
    <xf numFmtId="3" fontId="21" fillId="0" borderId="0" xfId="128" applyNumberFormat="1" applyFont="1" applyAlignment="1">
      <alignment horizontal="left"/>
    </xf>
    <xf numFmtId="3" fontId="12" fillId="0" borderId="0" xfId="129" applyNumberFormat="1" applyFont="1" applyAlignment="1">
      <alignment horizontal="left"/>
    </xf>
    <xf numFmtId="3" fontId="12" fillId="0" borderId="0" xfId="130" applyNumberFormat="1" applyFont="1" applyAlignment="1">
      <alignment horizontal="left"/>
    </xf>
    <xf numFmtId="3" fontId="13" fillId="0" borderId="0" xfId="130" applyNumberFormat="1" applyFont="1" applyAlignment="1">
      <alignment horizontal="left"/>
    </xf>
    <xf numFmtId="3" fontId="13" fillId="0" borderId="0" xfId="130" applyNumberFormat="1" applyFont="1"/>
    <xf numFmtId="3" fontId="12" fillId="0" borderId="0" xfId="131" applyNumberFormat="1" applyFont="1" applyAlignment="1">
      <alignment horizontal="left"/>
    </xf>
    <xf numFmtId="3" fontId="12" fillId="0" borderId="0" xfId="132" applyNumberFormat="1" applyFont="1"/>
    <xf numFmtId="3" fontId="21" fillId="0" borderId="0" xfId="132" applyNumberFormat="1" applyFont="1" applyAlignment="1">
      <alignment horizontal="right"/>
    </xf>
    <xf numFmtId="3" fontId="12" fillId="0" borderId="0" xfId="132" applyNumberFormat="1" applyFont="1" applyAlignment="1">
      <alignment horizontal="left"/>
    </xf>
    <xf numFmtId="3" fontId="25" fillId="0" borderId="0" xfId="11" applyNumberFormat="1" applyFont="1" applyAlignment="1">
      <alignment horizontal="center"/>
    </xf>
    <xf numFmtId="3" fontId="12" fillId="0" borderId="0" xfId="133" applyNumberFormat="1" applyFont="1" applyAlignment="1">
      <alignment horizontal="left"/>
    </xf>
    <xf numFmtId="3" fontId="13" fillId="0" borderId="0" xfId="133" applyNumberFormat="1" applyFont="1" applyAlignment="1">
      <alignment horizontal="left"/>
    </xf>
    <xf numFmtId="3" fontId="12" fillId="0" borderId="0" xfId="134" applyNumberFormat="1" applyFont="1" applyAlignment="1">
      <alignment horizontal="left"/>
    </xf>
    <xf numFmtId="3" fontId="13" fillId="0" borderId="0" xfId="134" applyNumberFormat="1" applyFont="1" applyAlignment="1">
      <alignment horizontal="left"/>
    </xf>
    <xf numFmtId="3" fontId="12" fillId="0" borderId="0" xfId="135" applyNumberFormat="1" applyFont="1" applyAlignment="1">
      <alignment horizontal="left"/>
    </xf>
    <xf numFmtId="3" fontId="13" fillId="0" borderId="0" xfId="135" applyNumberFormat="1" applyFont="1" applyAlignment="1">
      <alignment horizontal="left"/>
    </xf>
    <xf numFmtId="3" fontId="12" fillId="0" borderId="0" xfId="136" applyNumberFormat="1" applyFont="1" applyAlignment="1">
      <alignment horizontal="left"/>
    </xf>
    <xf numFmtId="3" fontId="12" fillId="0" borderId="0" xfId="136" applyNumberFormat="1" applyFont="1" applyAlignment="1">
      <alignment horizontal="right"/>
    </xf>
    <xf numFmtId="3" fontId="21" fillId="0" borderId="0" xfId="136" applyNumberFormat="1" applyFont="1" applyAlignment="1">
      <alignment horizontal="right"/>
    </xf>
    <xf numFmtId="0" fontId="27" fillId="0" borderId="0" xfId="0" applyFont="1"/>
    <xf numFmtId="3" fontId="27" fillId="0" borderId="0" xfId="0" applyNumberFormat="1" applyFont="1"/>
    <xf numFmtId="0" fontId="3" fillId="0" borderId="0" xfId="0" applyFont="1"/>
    <xf numFmtId="3" fontId="13" fillId="0" borderId="0" xfId="124" applyNumberFormat="1" applyFont="1"/>
    <xf numFmtId="3" fontId="13" fillId="0" borderId="0" xfId="137" applyNumberFormat="1" applyFont="1"/>
    <xf numFmtId="3" fontId="13" fillId="0" borderId="0" xfId="7" applyNumberFormat="1" applyFont="1"/>
    <xf numFmtId="3" fontId="13" fillId="0" borderId="0" xfId="6" applyNumberFormat="1" applyFont="1"/>
    <xf numFmtId="0" fontId="13" fillId="0" borderId="0" xfId="2" applyFont="1" applyAlignment="1">
      <alignment horizontal="left"/>
    </xf>
    <xf numFmtId="3" fontId="13" fillId="0" borderId="0" xfId="138" applyNumberFormat="1" applyFont="1"/>
    <xf numFmtId="3" fontId="13" fillId="0" borderId="0" xfId="139" applyNumberFormat="1" applyFont="1"/>
    <xf numFmtId="3" fontId="13" fillId="0" borderId="0" xfId="140" applyNumberFormat="1" applyFont="1"/>
    <xf numFmtId="3" fontId="13" fillId="0" borderId="0" xfId="141" applyNumberFormat="1" applyFont="1"/>
    <xf numFmtId="3" fontId="13" fillId="0" borderId="0" xfId="142" applyNumberFormat="1" applyFont="1"/>
    <xf numFmtId="3" fontId="13" fillId="0" borderId="0" xfId="143" applyNumberFormat="1" applyFont="1"/>
    <xf numFmtId="3" fontId="13" fillId="0" borderId="0" xfId="144" applyNumberFormat="1" applyFont="1"/>
    <xf numFmtId="3" fontId="13" fillId="0" borderId="0" xfId="145" applyNumberFormat="1" applyFont="1"/>
    <xf numFmtId="3" fontId="13" fillId="0" borderId="0" xfId="146" applyNumberFormat="1" applyFont="1"/>
    <xf numFmtId="3" fontId="13" fillId="0" borderId="0" xfId="147" applyNumberFormat="1" applyFont="1"/>
    <xf numFmtId="3" fontId="13" fillId="0" borderId="0" xfId="148" applyNumberFormat="1" applyFont="1"/>
    <xf numFmtId="3" fontId="13" fillId="0" borderId="0" xfId="149" applyNumberFormat="1" applyFont="1"/>
    <xf numFmtId="3" fontId="13" fillId="0" borderId="0" xfId="150" applyNumberFormat="1" applyFont="1"/>
    <xf numFmtId="3" fontId="13" fillId="0" borderId="0" xfId="151" applyNumberFormat="1" applyFont="1"/>
    <xf numFmtId="3" fontId="13" fillId="0" borderId="0" xfId="152" applyNumberFormat="1" applyFont="1"/>
    <xf numFmtId="3" fontId="13" fillId="0" borderId="0" xfId="153" applyNumberFormat="1" applyFont="1"/>
    <xf numFmtId="3" fontId="13" fillId="0" borderId="0" xfId="154" applyNumberFormat="1" applyFont="1"/>
    <xf numFmtId="3" fontId="13" fillId="0" borderId="0" xfId="155" applyNumberFormat="1" applyFont="1"/>
    <xf numFmtId="3" fontId="13" fillId="0" borderId="0" xfId="156" applyNumberFormat="1" applyFont="1"/>
    <xf numFmtId="3" fontId="13" fillId="0" borderId="0" xfId="157" applyNumberFormat="1" applyFont="1"/>
    <xf numFmtId="3" fontId="13" fillId="0" borderId="0" xfId="158" applyNumberFormat="1" applyFont="1"/>
    <xf numFmtId="3" fontId="13" fillId="0" borderId="0" xfId="159" applyNumberFormat="1" applyFont="1"/>
    <xf numFmtId="3" fontId="13" fillId="0" borderId="0" xfId="160" applyNumberFormat="1" applyFont="1"/>
    <xf numFmtId="3" fontId="13" fillId="0" borderId="0" xfId="161" applyNumberFormat="1" applyFont="1"/>
    <xf numFmtId="3" fontId="13" fillId="0" borderId="0" xfId="162" applyNumberFormat="1" applyFont="1"/>
    <xf numFmtId="3" fontId="13" fillId="0" borderId="0" xfId="163" applyNumberFormat="1" applyFont="1"/>
    <xf numFmtId="3" fontId="13" fillId="0" borderId="0" xfId="164" applyNumberFormat="1" applyFont="1"/>
    <xf numFmtId="3" fontId="13" fillId="0" borderId="0" xfId="10" applyNumberFormat="1" applyFont="1"/>
    <xf numFmtId="0" fontId="27" fillId="0" borderId="0" xfId="0" applyFont="1" applyAlignment="1">
      <alignment horizontal="center" wrapText="1"/>
    </xf>
    <xf numFmtId="0" fontId="12" fillId="0" borderId="0" xfId="78" quotePrefix="1" applyFont="1" applyAlignment="1">
      <alignment horizontal="center"/>
    </xf>
    <xf numFmtId="0" fontId="12" fillId="0" borderId="0" xfId="43" quotePrefix="1" applyFont="1" applyAlignment="1">
      <alignment horizontal="center"/>
    </xf>
    <xf numFmtId="3" fontId="12" fillId="0" borderId="0" xfId="165" quotePrefix="1" applyNumberFormat="1" applyFont="1" applyAlignment="1">
      <alignment horizont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3" fontId="25" fillId="0" borderId="0" xfId="14" applyNumberFormat="1" applyFont="1" applyAlignment="1">
      <alignment horizontal="center"/>
    </xf>
    <xf numFmtId="4" fontId="22" fillId="0" borderId="0" xfId="0" applyNumberFormat="1" applyFont="1" applyAlignment="1">
      <alignment wrapText="1"/>
    </xf>
    <xf numFmtId="4" fontId="22" fillId="0" borderId="0" xfId="0" applyNumberFormat="1" applyFont="1"/>
    <xf numFmtId="3" fontId="12" fillId="0" borderId="0" xfId="22" applyNumberFormat="1" applyFont="1"/>
    <xf numFmtId="3" fontId="13" fillId="0" borderId="0" xfId="22" applyNumberFormat="1" applyFont="1"/>
    <xf numFmtId="3" fontId="12" fillId="0" borderId="0" xfId="113" applyNumberFormat="1" applyFont="1"/>
    <xf numFmtId="3" fontId="12" fillId="0" borderId="0" xfId="114" applyNumberFormat="1" applyFont="1"/>
    <xf numFmtId="3" fontId="12" fillId="0" borderId="0" xfId="52" applyNumberFormat="1" applyFont="1"/>
    <xf numFmtId="3" fontId="12" fillId="0" borderId="0" xfId="133" applyNumberFormat="1" applyFont="1"/>
    <xf numFmtId="3" fontId="13" fillId="0" borderId="0" xfId="133" applyNumberFormat="1" applyFont="1"/>
    <xf numFmtId="3" fontId="12" fillId="0" borderId="0" xfId="130" applyNumberFormat="1" applyFont="1"/>
    <xf numFmtId="3" fontId="12" fillId="0" borderId="0" xfId="131" applyNumberFormat="1" applyFont="1"/>
    <xf numFmtId="3" fontId="12" fillId="0" borderId="0" xfId="134" applyNumberFormat="1" applyFont="1"/>
    <xf numFmtId="4" fontId="27" fillId="0" borderId="0" xfId="0" applyNumberFormat="1" applyFont="1"/>
    <xf numFmtId="3" fontId="21" fillId="0" borderId="0" xfId="166" applyNumberFormat="1" applyFont="1" applyAlignment="1">
      <alignment horizontal="right"/>
    </xf>
    <xf numFmtId="3" fontId="25" fillId="0" borderId="0" xfId="166" applyNumberFormat="1" applyFont="1" applyAlignment="1">
      <alignment horizontal="center"/>
    </xf>
    <xf numFmtId="3" fontId="21" fillId="0" borderId="0" xfId="167" applyNumberFormat="1" applyFont="1"/>
    <xf numFmtId="3" fontId="13" fillId="0" borderId="0" xfId="129" applyNumberFormat="1" applyFont="1" applyAlignment="1">
      <alignment horizontal="left"/>
    </xf>
    <xf numFmtId="3" fontId="20" fillId="0" borderId="0" xfId="129" applyNumberFormat="1" applyFont="1" applyAlignment="1">
      <alignment horizontal="left"/>
    </xf>
    <xf numFmtId="3" fontId="20" fillId="0" borderId="0" xfId="135" applyNumberFormat="1" applyFont="1" applyAlignment="1">
      <alignment horizontal="left"/>
    </xf>
    <xf numFmtId="3" fontId="13" fillId="0" borderId="0" xfId="135" applyNumberFormat="1" applyFont="1"/>
    <xf numFmtId="3" fontId="20" fillId="0" borderId="0" xfId="135" applyNumberFormat="1" applyFont="1" applyAlignment="1">
      <alignment horizontal="right"/>
    </xf>
    <xf numFmtId="3" fontId="12" fillId="0" borderId="0" xfId="124" applyNumberFormat="1" applyFont="1" applyAlignment="1">
      <alignment horizontal="left"/>
    </xf>
    <xf numFmtId="3" fontId="13" fillId="0" borderId="0" xfId="124" applyNumberFormat="1" applyFont="1" applyAlignment="1">
      <alignment horizontal="left"/>
    </xf>
    <xf numFmtId="3" fontId="12" fillId="0" borderId="0" xfId="127" applyNumberFormat="1" applyFont="1" applyAlignment="1">
      <alignment horizontal="left"/>
    </xf>
    <xf numFmtId="3" fontId="13" fillId="0" borderId="0" xfId="127" applyNumberFormat="1" applyFont="1" applyAlignment="1">
      <alignment horizontal="left"/>
    </xf>
    <xf numFmtId="3" fontId="12" fillId="0" borderId="0" xfId="128" applyNumberFormat="1" applyFont="1" applyAlignment="1">
      <alignment horizontal="left"/>
    </xf>
    <xf numFmtId="3" fontId="21" fillId="0" borderId="0" xfId="9" applyNumberFormat="1" applyFont="1" applyAlignment="1">
      <alignment horizontal="right"/>
    </xf>
    <xf numFmtId="3" fontId="21" fillId="0" borderId="0" xfId="117" applyNumberFormat="1" applyFont="1" applyAlignment="1">
      <alignment horizontal="left"/>
    </xf>
    <xf numFmtId="3" fontId="12" fillId="0" borderId="0" xfId="7" applyNumberFormat="1" applyFont="1" applyAlignment="1">
      <alignment horizontal="left"/>
    </xf>
    <xf numFmtId="3" fontId="13" fillId="0" borderId="0" xfId="6" applyNumberFormat="1" applyFont="1" applyAlignment="1">
      <alignment horizontal="left"/>
    </xf>
    <xf numFmtId="3" fontId="12" fillId="0" borderId="0" xfId="6" applyNumberFormat="1" applyFont="1" applyAlignment="1">
      <alignment horizontal="left"/>
    </xf>
    <xf numFmtId="3" fontId="12" fillId="0" borderId="0" xfId="8" applyNumberFormat="1" applyFont="1" applyAlignment="1">
      <alignment horizontal="left"/>
    </xf>
    <xf numFmtId="3" fontId="21" fillId="0" borderId="0" xfId="10" applyNumberFormat="1" applyFont="1" applyAlignment="1">
      <alignment horizontal="right"/>
    </xf>
    <xf numFmtId="3" fontId="21" fillId="0" borderId="0" xfId="162" applyNumberFormat="1" applyFont="1" applyAlignment="1">
      <alignment horizontal="right"/>
    </xf>
    <xf numFmtId="3" fontId="12" fillId="0" borderId="0" xfId="0" applyNumberFormat="1" applyFont="1"/>
    <xf numFmtId="3" fontId="25" fillId="0" borderId="0" xfId="163" applyNumberFormat="1" applyFont="1" applyAlignment="1">
      <alignment horizontal="center"/>
    </xf>
    <xf numFmtId="3" fontId="12" fillId="0" borderId="0" xfId="164" applyNumberFormat="1" applyFont="1" applyAlignment="1">
      <alignment horizontal="left"/>
    </xf>
    <xf numFmtId="3" fontId="13" fillId="0" borderId="0" xfId="164" applyNumberFormat="1" applyFont="1" applyAlignment="1">
      <alignment horizontal="left"/>
    </xf>
    <xf numFmtId="3" fontId="12" fillId="0" borderId="0" xfId="161" applyNumberFormat="1" applyFont="1" applyAlignment="1">
      <alignment horizontal="left"/>
    </xf>
    <xf numFmtId="3" fontId="13" fillId="0" borderId="0" xfId="161" applyNumberFormat="1" applyFont="1" applyAlignment="1">
      <alignment horizontal="left"/>
    </xf>
    <xf numFmtId="3" fontId="12" fillId="0" borderId="0" xfId="160" applyNumberFormat="1" applyFont="1" applyAlignment="1">
      <alignment horizontal="left"/>
    </xf>
    <xf numFmtId="3" fontId="12" fillId="0" borderId="0" xfId="157" applyNumberFormat="1" applyFont="1" applyAlignment="1">
      <alignment horizontal="left"/>
    </xf>
    <xf numFmtId="3" fontId="13" fillId="0" borderId="0" xfId="157" applyNumberFormat="1" applyFont="1" applyAlignment="1">
      <alignment horizontal="left"/>
    </xf>
    <xf numFmtId="3" fontId="12" fillId="0" borderId="0" xfId="156" applyNumberFormat="1" applyFont="1" applyAlignment="1">
      <alignment horizontal="left"/>
    </xf>
    <xf numFmtId="3" fontId="12" fillId="0" borderId="0" xfId="159" applyNumberFormat="1" applyFont="1" applyAlignment="1">
      <alignment horizontal="left"/>
    </xf>
    <xf numFmtId="3" fontId="13" fillId="0" borderId="0" xfId="159" applyNumberFormat="1" applyFont="1" applyAlignment="1">
      <alignment horizontal="left"/>
    </xf>
    <xf numFmtId="3" fontId="21" fillId="0" borderId="0" xfId="158" applyNumberFormat="1" applyFont="1" applyAlignment="1">
      <alignment horizontal="right"/>
    </xf>
    <xf numFmtId="3" fontId="29" fillId="0" borderId="0" xfId="154" applyNumberFormat="1" applyFont="1"/>
    <xf numFmtId="0" fontId="30" fillId="0" borderId="0" xfId="2" applyFont="1" applyAlignment="1">
      <alignment horizontal="left"/>
    </xf>
    <xf numFmtId="3" fontId="13" fillId="0" borderId="0" xfId="119" applyNumberFormat="1" applyFont="1"/>
    <xf numFmtId="3" fontId="13" fillId="0" borderId="0" xfId="123" applyNumberFormat="1" applyFont="1"/>
    <xf numFmtId="3" fontId="30" fillId="0" borderId="0" xfId="139" applyNumberFormat="1" applyFont="1"/>
    <xf numFmtId="3" fontId="31" fillId="0" borderId="0" xfId="144" applyNumberFormat="1" applyFont="1" applyAlignment="1">
      <alignment horizontal="left"/>
    </xf>
    <xf numFmtId="3" fontId="30" fillId="0" borderId="0" xfId="144" applyNumberFormat="1" applyFont="1"/>
    <xf numFmtId="3" fontId="30" fillId="0" borderId="0" xfId="142" applyNumberFormat="1" applyFont="1"/>
    <xf numFmtId="0" fontId="5" fillId="0" borderId="0" xfId="144" applyFont="1"/>
    <xf numFmtId="0" fontId="5" fillId="0" borderId="0" xfId="142" applyFont="1"/>
    <xf numFmtId="0" fontId="27" fillId="0" borderId="0" xfId="0" applyFont="1" applyAlignment="1">
      <alignment horizontal="center"/>
    </xf>
    <xf numFmtId="2" fontId="13" fillId="0" borderId="0" xfId="140" applyNumberFormat="1" applyFont="1"/>
    <xf numFmtId="1" fontId="12" fillId="0" borderId="0" xfId="168" applyNumberFormat="1" applyFont="1" applyFill="1" applyBorder="1" applyProtection="1"/>
    <xf numFmtId="1" fontId="12" fillId="0" borderId="0" xfId="118" applyNumberFormat="1" applyFont="1" applyFill="1" applyBorder="1" applyProtection="1"/>
    <xf numFmtId="1" fontId="12" fillId="0" borderId="0" xfId="169" applyNumberFormat="1" applyFont="1" applyFill="1" applyBorder="1" applyProtection="1"/>
    <xf numFmtId="3" fontId="12" fillId="0" borderId="0" xfId="120" applyNumberFormat="1" applyFont="1" applyAlignment="1">
      <alignment horizontal="left"/>
    </xf>
    <xf numFmtId="3" fontId="13" fillId="0" borderId="0" xfId="120" applyNumberFormat="1" applyFont="1" applyAlignment="1">
      <alignment horizontal="left"/>
    </xf>
    <xf numFmtId="0" fontId="13" fillId="0" borderId="0" xfId="122" applyFont="1"/>
    <xf numFmtId="3" fontId="13" fillId="0" borderId="0" xfId="122" applyNumberFormat="1" applyFont="1" applyAlignment="1">
      <alignment horizontal="left"/>
    </xf>
    <xf numFmtId="3" fontId="12" fillId="0" borderId="0" xfId="122" applyNumberFormat="1" applyFont="1"/>
    <xf numFmtId="3" fontId="13" fillId="0" borderId="0" xfId="122" applyNumberFormat="1" applyFont="1"/>
    <xf numFmtId="10" fontId="13" fillId="0" borderId="0" xfId="122" applyNumberFormat="1" applyFont="1" applyAlignment="1">
      <alignment horizontal="left"/>
    </xf>
    <xf numFmtId="2" fontId="13" fillId="0" borderId="0" xfId="122" applyNumberFormat="1" applyFont="1"/>
    <xf numFmtId="2" fontId="23" fillId="0" borderId="0" xfId="122" applyNumberFormat="1" applyFont="1" applyAlignment="1">
      <alignment horizontal="left"/>
    </xf>
    <xf numFmtId="4" fontId="23" fillId="0" borderId="0" xfId="0" applyNumberFormat="1" applyFont="1"/>
    <xf numFmtId="0" fontId="13" fillId="0" borderId="3" xfId="122" applyFont="1" applyBorder="1"/>
    <xf numFmtId="3" fontId="22" fillId="0" borderId="4" xfId="0" applyNumberFormat="1" applyFont="1" applyBorder="1"/>
    <xf numFmtId="3" fontId="23" fillId="0" borderId="0" xfId="122" applyNumberFormat="1" applyFont="1" applyAlignment="1">
      <alignment horizontal="left"/>
    </xf>
    <xf numFmtId="3" fontId="13" fillId="0" borderId="3" xfId="122" applyNumberFormat="1" applyFont="1" applyBorder="1" applyAlignment="1">
      <alignment horizontal="left"/>
    </xf>
    <xf numFmtId="0" fontId="23" fillId="0" borderId="0" xfId="122" applyFont="1"/>
    <xf numFmtId="0" fontId="22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3" fontId="12" fillId="0" borderId="0" xfId="116" applyNumberFormat="1" applyFont="1" applyAlignment="1">
      <alignment horizontal="center"/>
    </xf>
    <xf numFmtId="3" fontId="12" fillId="0" borderId="0" xfId="16" applyNumberFormat="1" applyFont="1" applyAlignment="1">
      <alignment vertical="center" wrapText="1"/>
    </xf>
    <xf numFmtId="3" fontId="12" fillId="0" borderId="0" xfId="15" applyNumberFormat="1" applyFont="1" applyAlignment="1">
      <alignment vertical="center" wrapText="1"/>
    </xf>
    <xf numFmtId="3" fontId="12" fillId="0" borderId="0" xfId="17" applyNumberFormat="1" applyFont="1" applyAlignment="1">
      <alignment vertical="center" wrapText="1"/>
    </xf>
    <xf numFmtId="0" fontId="27" fillId="0" borderId="0" xfId="0" applyFont="1" applyAlignment="1">
      <alignment vertical="center" wrapText="1"/>
    </xf>
    <xf numFmtId="3" fontId="12" fillId="0" borderId="0" xfId="30" applyNumberFormat="1" applyFont="1" applyAlignment="1">
      <alignment vertical="center" wrapText="1"/>
    </xf>
    <xf numFmtId="0" fontId="27" fillId="0" borderId="0" xfId="0" quotePrefix="1" applyFont="1" applyAlignment="1">
      <alignment horizontal="center" wrapText="1"/>
    </xf>
    <xf numFmtId="3" fontId="12" fillId="0" borderId="0" xfId="115" applyNumberFormat="1" applyFont="1"/>
    <xf numFmtId="3" fontId="13" fillId="0" borderId="0" xfId="14" applyNumberFormat="1" applyFont="1"/>
    <xf numFmtId="3" fontId="12" fillId="0" borderId="0" xfId="14" applyNumberFormat="1" applyFont="1" applyAlignment="1">
      <alignment horizontal="right"/>
    </xf>
    <xf numFmtId="3" fontId="12" fillId="0" borderId="0" xfId="12" applyNumberFormat="1" applyFont="1"/>
    <xf numFmtId="3" fontId="13" fillId="0" borderId="0" xfId="11" applyNumberFormat="1" applyFont="1"/>
    <xf numFmtId="3" fontId="12" fillId="0" borderId="0" xfId="11" applyNumberFormat="1" applyFont="1" applyAlignment="1">
      <alignment horizontal="right"/>
    </xf>
    <xf numFmtId="0" fontId="14" fillId="0" borderId="0" xfId="52"/>
    <xf numFmtId="3" fontId="12" fillId="0" borderId="0" xfId="133" applyNumberFormat="1" applyFont="1" applyAlignment="1">
      <alignment horizontal="right"/>
    </xf>
    <xf numFmtId="3" fontId="12" fillId="0" borderId="0" xfId="126" applyNumberFormat="1" applyFont="1" applyAlignment="1">
      <alignment horizontal="right"/>
    </xf>
    <xf numFmtId="3" fontId="22" fillId="3" borderId="0" xfId="0" applyNumberFormat="1" applyFont="1" applyFill="1"/>
    <xf numFmtId="3" fontId="12" fillId="0" borderId="0" xfId="38" applyNumberFormat="1" applyFont="1" applyAlignment="1">
      <alignment horizontal="center" vertical="center" wrapText="1"/>
    </xf>
    <xf numFmtId="0" fontId="22" fillId="3" borderId="0" xfId="0" applyFont="1" applyFill="1"/>
    <xf numFmtId="0" fontId="23" fillId="0" borderId="0" xfId="2" applyFont="1"/>
    <xf numFmtId="168" fontId="22" fillId="0" borderId="0" xfId="0" applyNumberFormat="1" applyFont="1"/>
    <xf numFmtId="1" fontId="22" fillId="0" borderId="0" xfId="0" applyNumberFormat="1" applyFont="1"/>
    <xf numFmtId="1" fontId="0" fillId="0" borderId="0" xfId="0" applyNumberFormat="1"/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center"/>
    </xf>
    <xf numFmtId="0" fontId="23" fillId="4" borderId="0" xfId="0" applyFont="1" applyFill="1"/>
    <xf numFmtId="3" fontId="26" fillId="4" borderId="0" xfId="0" applyNumberFormat="1" applyFont="1" applyFill="1"/>
    <xf numFmtId="3" fontId="20" fillId="0" borderId="0" xfId="130" applyNumberFormat="1" applyFont="1"/>
    <xf numFmtId="3" fontId="20" fillId="0" borderId="0" xfId="130" applyNumberFormat="1" applyFont="1" applyAlignment="1">
      <alignment wrapText="1"/>
    </xf>
    <xf numFmtId="0" fontId="22" fillId="0" borderId="0" xfId="0" applyFont="1" applyAlignment="1">
      <alignment horizontal="right"/>
    </xf>
    <xf numFmtId="167" fontId="22" fillId="0" borderId="0" xfId="0" applyNumberFormat="1" applyFont="1" applyAlignment="1">
      <alignment horizontal="right"/>
    </xf>
    <xf numFmtId="167" fontId="0" fillId="0" borderId="0" xfId="0" applyNumberFormat="1"/>
    <xf numFmtId="169" fontId="13" fillId="0" borderId="0" xfId="2071" applyNumberFormat="1" applyFont="1" applyBorder="1" applyProtection="1">
      <protection locked="0"/>
    </xf>
    <xf numFmtId="167" fontId="27" fillId="0" borderId="0" xfId="0" applyNumberFormat="1" applyFont="1"/>
    <xf numFmtId="3" fontId="49" fillId="0" borderId="0" xfId="2207" applyNumberFormat="1" applyFont="1" applyAlignment="1">
      <alignment horizontal="left"/>
    </xf>
    <xf numFmtId="167" fontId="49" fillId="0" borderId="0" xfId="2207" applyNumberFormat="1" applyFont="1" applyAlignment="1" applyProtection="1">
      <alignment horizontal="left"/>
      <protection locked="0"/>
    </xf>
    <xf numFmtId="167" fontId="13" fillId="0" borderId="0" xfId="2207" applyNumberFormat="1" applyFont="1" applyProtection="1">
      <protection locked="0"/>
    </xf>
    <xf numFmtId="0" fontId="13" fillId="0" borderId="0" xfId="2418" applyFont="1" applyAlignment="1">
      <alignment horizontal="center"/>
    </xf>
    <xf numFmtId="167" fontId="13" fillId="0" borderId="0" xfId="1216" applyNumberFormat="1" applyFont="1" applyProtection="1">
      <protection locked="0"/>
    </xf>
    <xf numFmtId="170" fontId="13" fillId="0" borderId="0" xfId="0" applyNumberFormat="1" applyFont="1"/>
    <xf numFmtId="0" fontId="49" fillId="0" borderId="0" xfId="0" applyFont="1"/>
    <xf numFmtId="3" fontId="13" fillId="0" borderId="0" xfId="0" applyNumberFormat="1" applyFont="1" applyAlignment="1">
      <alignment horizontal="left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70" fontId="49" fillId="0" borderId="0" xfId="0" applyNumberFormat="1" applyFont="1"/>
    <xf numFmtId="14" fontId="50" fillId="0" borderId="0" xfId="0" applyNumberFormat="1" applyFont="1" applyAlignment="1">
      <alignment horizontal="center"/>
    </xf>
    <xf numFmtId="0" fontId="50" fillId="0" borderId="0" xfId="0" applyFont="1" applyAlignment="1">
      <alignment horizontal="center"/>
    </xf>
    <xf numFmtId="170" fontId="13" fillId="0" borderId="0" xfId="0" applyNumberFormat="1" applyFont="1" applyAlignment="1">
      <alignment wrapText="1"/>
    </xf>
    <xf numFmtId="170" fontId="12" fillId="0" borderId="0" xfId="0" applyNumberFormat="1" applyFont="1"/>
    <xf numFmtId="3" fontId="49" fillId="0" borderId="0" xfId="0" applyNumberFormat="1" applyFont="1"/>
    <xf numFmtId="170" fontId="50" fillId="0" borderId="0" xfId="0" applyNumberFormat="1" applyFont="1"/>
    <xf numFmtId="164" fontId="49" fillId="0" borderId="0" xfId="2546" applyFont="1"/>
    <xf numFmtId="49" fontId="49" fillId="0" borderId="0" xfId="0" applyNumberFormat="1" applyFont="1" applyAlignment="1">
      <alignment horizontal="left"/>
    </xf>
    <xf numFmtId="49" fontId="51" fillId="0" borderId="0" xfId="0" applyNumberFormat="1" applyFont="1"/>
    <xf numFmtId="170" fontId="12" fillId="0" borderId="0" xfId="0" applyNumberFormat="1" applyFont="1" applyAlignment="1">
      <alignment horizontal="right"/>
    </xf>
    <xf numFmtId="0" fontId="13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70" fontId="13" fillId="0" borderId="0" xfId="0" applyNumberFormat="1" applyFont="1" applyAlignment="1">
      <alignment horizontal="center"/>
    </xf>
    <xf numFmtId="170" fontId="13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13" fillId="0" borderId="0" xfId="1944" applyFont="1" applyAlignment="1">
      <alignment horizontal="center"/>
    </xf>
    <xf numFmtId="169" fontId="13" fillId="0" borderId="0" xfId="2071" applyNumberFormat="1" applyFont="1" applyBorder="1" applyAlignment="1" applyProtection="1">
      <alignment horizontal="center"/>
      <protection locked="0"/>
    </xf>
    <xf numFmtId="167" fontId="13" fillId="0" borderId="0" xfId="122" applyNumberFormat="1" applyFont="1" applyAlignment="1" applyProtection="1">
      <alignment horizontal="center"/>
      <protection locked="0"/>
    </xf>
    <xf numFmtId="167" fontId="13" fillId="0" borderId="0" xfId="2083" applyNumberFormat="1" applyFont="1" applyProtection="1">
      <protection locked="0"/>
    </xf>
    <xf numFmtId="3" fontId="21" fillId="2" borderId="0" xfId="162" applyNumberFormat="1" applyFont="1" applyFill="1" applyAlignment="1">
      <alignment horizontal="right"/>
    </xf>
    <xf numFmtId="0" fontId="3" fillId="2" borderId="0" xfId="0" applyFont="1" applyFill="1"/>
    <xf numFmtId="3" fontId="27" fillId="2" borderId="0" xfId="0" applyNumberFormat="1" applyFont="1" applyFill="1"/>
    <xf numFmtId="3" fontId="12" fillId="2" borderId="0" xfId="0" applyNumberFormat="1" applyFont="1" applyFill="1"/>
    <xf numFmtId="0" fontId="27" fillId="2" borderId="0" xfId="0" applyFont="1" applyFill="1"/>
    <xf numFmtId="3" fontId="12" fillId="2" borderId="0" xfId="20" applyNumberFormat="1" applyFont="1" applyFill="1"/>
    <xf numFmtId="0" fontId="0" fillId="2" borderId="0" xfId="0" applyFill="1"/>
    <xf numFmtId="3" fontId="22" fillId="2" borderId="0" xfId="0" applyNumberFormat="1" applyFont="1" applyFill="1"/>
    <xf numFmtId="3" fontId="13" fillId="2" borderId="0" xfId="0" applyNumberFormat="1" applyFont="1" applyFill="1"/>
    <xf numFmtId="0" fontId="22" fillId="2" borderId="0" xfId="0" applyFont="1" applyFill="1"/>
    <xf numFmtId="3" fontId="12" fillId="2" borderId="0" xfId="22" applyNumberFormat="1" applyFont="1" applyFill="1"/>
    <xf numFmtId="3" fontId="12" fillId="2" borderId="0" xfId="52" applyNumberFormat="1" applyFont="1" applyFill="1"/>
    <xf numFmtId="3" fontId="12" fillId="2" borderId="0" xfId="113" applyNumberFormat="1" applyFont="1" applyFill="1"/>
    <xf numFmtId="3" fontId="12" fillId="2" borderId="0" xfId="114" applyNumberFormat="1" applyFont="1" applyFill="1"/>
    <xf numFmtId="3" fontId="12" fillId="2" borderId="0" xfId="164" applyNumberFormat="1" applyFont="1" applyFill="1" applyAlignment="1">
      <alignment horizontal="left"/>
    </xf>
    <xf numFmtId="3" fontId="12" fillId="2" borderId="0" xfId="161" applyNumberFormat="1" applyFont="1" applyFill="1" applyAlignment="1">
      <alignment horizontal="left"/>
    </xf>
    <xf numFmtId="166" fontId="13" fillId="2" borderId="0" xfId="118" applyNumberFormat="1" applyFont="1" applyFill="1" applyBorder="1" applyProtection="1"/>
    <xf numFmtId="166" fontId="22" fillId="2" borderId="0" xfId="0" applyNumberFormat="1" applyFont="1" applyFill="1"/>
    <xf numFmtId="0" fontId="27" fillId="2" borderId="0" xfId="0" applyFont="1" applyFill="1" applyAlignment="1">
      <alignment horizontal="right"/>
    </xf>
    <xf numFmtId="0" fontId="22" fillId="2" borderId="0" xfId="0" applyFont="1" applyFill="1" applyAlignment="1">
      <alignment horizontal="right"/>
    </xf>
    <xf numFmtId="167" fontId="22" fillId="2" borderId="0" xfId="0" applyNumberFormat="1" applyFont="1" applyFill="1"/>
    <xf numFmtId="3" fontId="21" fillId="2" borderId="0" xfId="132" applyNumberFormat="1" applyFont="1" applyFill="1" applyAlignment="1">
      <alignment horizontal="right"/>
    </xf>
    <xf numFmtId="3" fontId="12" fillId="2" borderId="0" xfId="133" applyNumberFormat="1" applyFont="1" applyFill="1" applyAlignment="1">
      <alignment horizontal="left"/>
    </xf>
    <xf numFmtId="3" fontId="12" fillId="2" borderId="0" xfId="134" applyNumberFormat="1" applyFont="1" applyFill="1" applyAlignment="1">
      <alignment horizontal="left"/>
    </xf>
    <xf numFmtId="3" fontId="12" fillId="2" borderId="0" xfId="16" applyNumberFormat="1" applyFont="1" applyFill="1" applyAlignment="1">
      <alignment horizontal="left"/>
    </xf>
    <xf numFmtId="3" fontId="12" fillId="2" borderId="0" xfId="42" applyNumberFormat="1" applyFont="1" applyFill="1" applyAlignment="1">
      <alignment horizontal="left"/>
    </xf>
    <xf numFmtId="3" fontId="12" fillId="2" borderId="0" xfId="40" applyNumberFormat="1" applyFont="1" applyFill="1" applyAlignment="1">
      <alignment horizontal="left"/>
    </xf>
    <xf numFmtId="3" fontId="12" fillId="2" borderId="0" xfId="115" applyNumberFormat="1" applyFont="1" applyFill="1" applyAlignment="1">
      <alignment horizontal="left"/>
    </xf>
    <xf numFmtId="3" fontId="12" fillId="2" borderId="0" xfId="43" applyNumberFormat="1" applyFont="1" applyFill="1" applyAlignment="1">
      <alignment horizontal="left"/>
    </xf>
    <xf numFmtId="0" fontId="55" fillId="0" borderId="0" xfId="0" applyFont="1"/>
    <xf numFmtId="0" fontId="56" fillId="0" borderId="0" xfId="0" applyFont="1"/>
    <xf numFmtId="0" fontId="56" fillId="0" borderId="0" xfId="0" applyFont="1" applyAlignment="1">
      <alignment horizontal="center"/>
    </xf>
    <xf numFmtId="0" fontId="57" fillId="0" borderId="0" xfId="0" applyFont="1" applyAlignment="1">
      <alignment horizontal="center" wrapText="1"/>
    </xf>
    <xf numFmtId="0" fontId="27" fillId="0" borderId="0" xfId="0" applyFont="1" applyAlignment="1">
      <alignment wrapText="1"/>
    </xf>
    <xf numFmtId="0" fontId="58" fillId="0" borderId="0" xfId="0" applyFont="1" applyAlignment="1">
      <alignment horizontal="center" vertical="top"/>
    </xf>
    <xf numFmtId="0" fontId="58" fillId="0" borderId="14" xfId="0" applyFont="1" applyBorder="1" applyAlignment="1">
      <alignment horizontal="center" vertical="top"/>
    </xf>
    <xf numFmtId="0" fontId="58" fillId="0" borderId="15" xfId="0" applyFont="1" applyBorder="1" applyAlignment="1">
      <alignment horizontal="center" vertical="top"/>
    </xf>
    <xf numFmtId="14" fontId="0" fillId="0" borderId="0" xfId="0" applyNumberFormat="1"/>
    <xf numFmtId="3" fontId="12" fillId="0" borderId="0" xfId="25" applyNumberFormat="1" applyFont="1"/>
    <xf numFmtId="3" fontId="12" fillId="0" borderId="0" xfId="41" applyNumberFormat="1" applyFont="1"/>
    <xf numFmtId="3" fontId="12" fillId="0" borderId="0" xfId="41" applyNumberFormat="1" applyFont="1" applyAlignment="1">
      <alignment vertical="top" wrapText="1"/>
    </xf>
    <xf numFmtId="3" fontId="12" fillId="0" borderId="0" xfId="15" applyNumberFormat="1" applyFont="1" applyAlignment="1">
      <alignment wrapText="1"/>
    </xf>
    <xf numFmtId="3" fontId="12" fillId="0" borderId="0" xfId="21" applyNumberFormat="1" applyFont="1" applyAlignment="1">
      <alignment vertical="top" wrapText="1"/>
    </xf>
    <xf numFmtId="3" fontId="12" fillId="0" borderId="0" xfId="23" applyNumberFormat="1" applyFont="1" applyAlignment="1">
      <alignment vertical="top" wrapText="1"/>
    </xf>
    <xf numFmtId="3" fontId="12" fillId="0" borderId="0" xfId="38" applyNumberFormat="1" applyFont="1" applyAlignment="1">
      <alignment vertical="top" wrapText="1"/>
    </xf>
    <xf numFmtId="3" fontId="12" fillId="0" borderId="0" xfId="26" applyNumberFormat="1" applyFont="1"/>
    <xf numFmtId="3" fontId="12" fillId="0" borderId="0" xfId="30" applyNumberFormat="1" applyFont="1" applyAlignment="1">
      <alignment vertical="top" wrapText="1"/>
    </xf>
    <xf numFmtId="3" fontId="12" fillId="0" borderId="0" xfId="28" applyNumberFormat="1" applyFont="1" applyAlignment="1">
      <alignment vertical="top" wrapText="1"/>
    </xf>
    <xf numFmtId="3" fontId="12" fillId="0" borderId="0" xfId="31" applyNumberFormat="1" applyFont="1" applyAlignment="1">
      <alignment vertical="top" wrapText="1"/>
    </xf>
    <xf numFmtId="3" fontId="12" fillId="0" borderId="0" xfId="35" applyNumberFormat="1" applyFont="1" applyAlignment="1">
      <alignment vertical="top" wrapText="1"/>
    </xf>
    <xf numFmtId="3" fontId="12" fillId="0" borderId="0" xfId="36" applyNumberFormat="1" applyFont="1" applyAlignment="1">
      <alignment vertical="top" wrapText="1"/>
    </xf>
    <xf numFmtId="3" fontId="12" fillId="0" borderId="0" xfId="37" applyNumberFormat="1" applyFont="1" applyAlignment="1">
      <alignment vertical="top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1" fontId="0" fillId="0" borderId="0" xfId="2547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1" fontId="0" fillId="0" borderId="18" xfId="2547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1" fontId="0" fillId="0" borderId="21" xfId="2547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1" fontId="0" fillId="0" borderId="15" xfId="0" applyNumberFormat="1" applyBorder="1" applyAlignment="1">
      <alignment horizontal="center" vertical="center"/>
    </xf>
    <xf numFmtId="3" fontId="8" fillId="0" borderId="2" xfId="2" quotePrefix="1" applyNumberFormat="1" applyFont="1" applyBorder="1" applyAlignment="1">
      <alignment horizontal="center"/>
    </xf>
    <xf numFmtId="3" fontId="12" fillId="0" borderId="0" xfId="76" applyNumberFormat="1" applyFont="1" applyAlignment="1">
      <alignment horizontal="center" wrapText="1"/>
    </xf>
    <xf numFmtId="3" fontId="12" fillId="0" borderId="0" xfId="71" applyNumberFormat="1" applyFont="1" applyAlignment="1">
      <alignment horizontal="center" wrapText="1"/>
    </xf>
    <xf numFmtId="3" fontId="12" fillId="0" borderId="0" xfId="72" applyNumberFormat="1" applyFont="1" applyAlignment="1">
      <alignment horizontal="center" wrapText="1"/>
    </xf>
    <xf numFmtId="3" fontId="12" fillId="0" borderId="0" xfId="73" applyNumberFormat="1" applyFont="1" applyAlignment="1">
      <alignment horizontal="center" wrapText="1"/>
    </xf>
    <xf numFmtId="3" fontId="12" fillId="0" borderId="0" xfId="54" applyNumberFormat="1" applyFont="1" applyAlignment="1">
      <alignment horizontal="center" wrapText="1"/>
    </xf>
    <xf numFmtId="3" fontId="12" fillId="0" borderId="0" xfId="74" applyNumberFormat="1" applyFont="1" applyAlignment="1">
      <alignment horizontal="center" wrapText="1"/>
    </xf>
    <xf numFmtId="3" fontId="12" fillId="0" borderId="0" xfId="75" applyNumberFormat="1" applyFont="1" applyAlignment="1">
      <alignment horizontal="center" wrapText="1"/>
    </xf>
    <xf numFmtId="3" fontId="12" fillId="0" borderId="0" xfId="70" applyNumberFormat="1" applyFont="1" applyAlignment="1">
      <alignment horizontal="center" wrapText="1"/>
    </xf>
    <xf numFmtId="3" fontId="12" fillId="0" borderId="0" xfId="63" applyNumberFormat="1" applyFont="1" applyAlignment="1">
      <alignment horizontal="center" wrapText="1"/>
    </xf>
    <xf numFmtId="3" fontId="12" fillId="0" borderId="0" xfId="64" applyNumberFormat="1" applyFont="1" applyAlignment="1">
      <alignment horizontal="center" wrapText="1"/>
    </xf>
    <xf numFmtId="3" fontId="12" fillId="0" borderId="0" xfId="65" applyNumberFormat="1" applyFont="1" applyAlignment="1">
      <alignment horizontal="center" wrapText="1"/>
    </xf>
    <xf numFmtId="3" fontId="12" fillId="0" borderId="0" xfId="66" applyNumberFormat="1" applyFont="1" applyAlignment="1">
      <alignment horizontal="center" wrapText="1"/>
    </xf>
    <xf numFmtId="3" fontId="12" fillId="0" borderId="0" xfId="67" applyNumberFormat="1" applyFont="1" applyAlignment="1">
      <alignment horizontal="center" wrapText="1"/>
    </xf>
    <xf numFmtId="3" fontId="12" fillId="0" borderId="0" xfId="68" applyNumberFormat="1" applyFont="1" applyAlignment="1">
      <alignment horizontal="center" wrapText="1"/>
    </xf>
    <xf numFmtId="3" fontId="12" fillId="0" borderId="0" xfId="69" applyNumberFormat="1" applyFont="1" applyAlignment="1">
      <alignment horizontal="center" wrapText="1"/>
    </xf>
    <xf numFmtId="3" fontId="12" fillId="0" borderId="0" xfId="56" applyNumberFormat="1" applyFont="1" applyAlignment="1">
      <alignment horizontal="center" wrapText="1"/>
    </xf>
    <xf numFmtId="3" fontId="12" fillId="0" borderId="0" xfId="57" applyNumberFormat="1" applyFont="1" applyAlignment="1">
      <alignment horizontal="center" wrapText="1"/>
    </xf>
    <xf numFmtId="3" fontId="12" fillId="0" borderId="0" xfId="58" applyNumberFormat="1" applyFont="1" applyAlignment="1">
      <alignment horizontal="center" wrapText="1"/>
    </xf>
    <xf numFmtId="3" fontId="12" fillId="0" borderId="0" xfId="59" applyNumberFormat="1" applyFont="1" applyAlignment="1">
      <alignment horizontal="center" wrapText="1"/>
    </xf>
    <xf numFmtId="3" fontId="12" fillId="0" borderId="0" xfId="60" applyNumberFormat="1" applyFont="1" applyAlignment="1">
      <alignment horizontal="center" wrapText="1"/>
    </xf>
    <xf numFmtId="3" fontId="12" fillId="0" borderId="0" xfId="61" applyNumberFormat="1" applyFont="1" applyAlignment="1">
      <alignment horizontal="center" wrapText="1"/>
    </xf>
    <xf numFmtId="3" fontId="12" fillId="0" borderId="0" xfId="62" applyNumberFormat="1" applyFont="1" applyAlignment="1">
      <alignment horizontal="center" wrapText="1"/>
    </xf>
    <xf numFmtId="3" fontId="12" fillId="0" borderId="0" xfId="55" applyNumberFormat="1" applyFont="1" applyAlignment="1">
      <alignment horizontal="center" wrapText="1"/>
    </xf>
    <xf numFmtId="3" fontId="12" fillId="0" borderId="0" xfId="53" applyNumberFormat="1" applyFont="1" applyAlignment="1">
      <alignment horizontal="center" wrapText="1"/>
    </xf>
    <xf numFmtId="3" fontId="12" fillId="0" borderId="0" xfId="38" applyNumberFormat="1" applyFont="1" applyAlignment="1">
      <alignment horizontal="center" wrapText="1"/>
    </xf>
    <xf numFmtId="3" fontId="12" fillId="0" borderId="0" xfId="33" applyNumberFormat="1" applyFont="1" applyAlignment="1">
      <alignment horizontal="center" wrapText="1"/>
    </xf>
    <xf numFmtId="3" fontId="12" fillId="0" borderId="0" xfId="34" applyNumberFormat="1" applyFont="1" applyAlignment="1">
      <alignment horizontal="center" wrapText="1"/>
    </xf>
    <xf numFmtId="3" fontId="12" fillId="0" borderId="0" xfId="35" applyNumberFormat="1" applyFont="1" applyAlignment="1">
      <alignment horizontal="center" wrapText="1"/>
    </xf>
    <xf numFmtId="3" fontId="12" fillId="0" borderId="0" xfId="15" applyNumberFormat="1" applyFont="1" applyAlignment="1">
      <alignment horizontal="center" wrapText="1"/>
    </xf>
    <xf numFmtId="3" fontId="12" fillId="0" borderId="0" xfId="36" applyNumberFormat="1" applyFont="1" applyAlignment="1">
      <alignment horizontal="center" wrapText="1"/>
    </xf>
    <xf numFmtId="3" fontId="12" fillId="0" borderId="0" xfId="37" applyNumberFormat="1" applyFont="1" applyAlignment="1">
      <alignment horizontal="center" wrapText="1"/>
    </xf>
    <xf numFmtId="3" fontId="12" fillId="0" borderId="0" xfId="32" applyNumberFormat="1" applyFont="1" applyAlignment="1">
      <alignment horizontal="center" wrapText="1"/>
    </xf>
    <xf numFmtId="3" fontId="12" fillId="0" borderId="0" xfId="25" applyNumberFormat="1" applyFont="1" applyAlignment="1">
      <alignment horizontal="center" wrapText="1"/>
    </xf>
    <xf numFmtId="3" fontId="12" fillId="0" borderId="0" xfId="26" applyNumberFormat="1" applyFont="1" applyAlignment="1">
      <alignment horizontal="center" wrapText="1"/>
    </xf>
    <xf numFmtId="3" fontId="12" fillId="0" borderId="0" xfId="27" applyNumberFormat="1" applyFont="1" applyAlignment="1">
      <alignment horizontal="center" wrapText="1"/>
    </xf>
    <xf numFmtId="3" fontId="12" fillId="0" borderId="0" xfId="28" applyNumberFormat="1" applyFont="1" applyAlignment="1">
      <alignment horizontal="center" wrapText="1"/>
    </xf>
    <xf numFmtId="3" fontId="12" fillId="0" borderId="0" xfId="29" applyNumberFormat="1" applyFont="1" applyAlignment="1">
      <alignment horizontal="center" wrapText="1"/>
    </xf>
    <xf numFmtId="3" fontId="12" fillId="0" borderId="0" xfId="30" applyNumberFormat="1" applyFont="1" applyAlignment="1">
      <alignment horizontal="center" wrapText="1"/>
    </xf>
    <xf numFmtId="3" fontId="12" fillId="0" borderId="0" xfId="31" applyNumberFormat="1" applyFont="1" applyAlignment="1">
      <alignment horizontal="center" wrapText="1"/>
    </xf>
    <xf numFmtId="3" fontId="12" fillId="0" borderId="0" xfId="18" applyNumberFormat="1" applyFont="1" applyAlignment="1">
      <alignment horizontal="center" wrapText="1"/>
    </xf>
    <xf numFmtId="3" fontId="12" fillId="0" borderId="0" xfId="19" applyNumberFormat="1" applyFont="1" applyAlignment="1">
      <alignment horizontal="center" wrapText="1"/>
    </xf>
    <xf numFmtId="3" fontId="12" fillId="0" borderId="0" xfId="20" applyNumberFormat="1" applyFont="1" applyAlignment="1">
      <alignment horizontal="center" wrapText="1"/>
    </xf>
    <xf numFmtId="3" fontId="12" fillId="0" borderId="0" xfId="21" applyNumberFormat="1" applyFont="1" applyAlignment="1">
      <alignment horizontal="center" wrapText="1"/>
    </xf>
    <xf numFmtId="3" fontId="12" fillId="0" borderId="0" xfId="22" applyNumberFormat="1" applyFont="1" applyAlignment="1">
      <alignment horizontal="center" wrapText="1"/>
    </xf>
    <xf numFmtId="3" fontId="12" fillId="0" borderId="0" xfId="23" applyNumberFormat="1" applyFont="1" applyAlignment="1">
      <alignment horizontal="center" wrapText="1"/>
    </xf>
    <xf numFmtId="3" fontId="12" fillId="0" borderId="0" xfId="24" applyNumberFormat="1" applyFont="1" applyAlignment="1">
      <alignment horizontal="center" wrapText="1"/>
    </xf>
    <xf numFmtId="3" fontId="12" fillId="0" borderId="0" xfId="17" applyNumberFormat="1" applyFont="1" applyAlignment="1">
      <alignment horizontal="center" wrapText="1"/>
    </xf>
    <xf numFmtId="3" fontId="12" fillId="0" borderId="0" xfId="16" applyNumberFormat="1" applyFont="1" applyAlignment="1">
      <alignment horizontal="center" wrapText="1"/>
    </xf>
    <xf numFmtId="3" fontId="12" fillId="0" borderId="0" xfId="106" applyNumberFormat="1" applyFont="1" applyAlignment="1">
      <alignment horizontal="center" wrapText="1"/>
    </xf>
    <xf numFmtId="3" fontId="12" fillId="0" borderId="0" xfId="101" applyNumberFormat="1" applyFont="1" applyAlignment="1">
      <alignment horizontal="center" wrapText="1"/>
    </xf>
    <xf numFmtId="3" fontId="12" fillId="0" borderId="0" xfId="102" applyNumberFormat="1" applyFont="1" applyAlignment="1">
      <alignment horizontal="center" wrapText="1"/>
    </xf>
    <xf numFmtId="3" fontId="12" fillId="0" borderId="0" xfId="103" applyNumberFormat="1" applyFont="1" applyAlignment="1">
      <alignment horizontal="center" wrapText="1"/>
    </xf>
    <xf numFmtId="3" fontId="12" fillId="0" borderId="0" xfId="84" applyNumberFormat="1" applyFont="1" applyAlignment="1">
      <alignment horizontal="center" wrapText="1"/>
    </xf>
    <xf numFmtId="3" fontId="12" fillId="0" borderId="0" xfId="104" applyNumberFormat="1" applyFont="1" applyAlignment="1">
      <alignment horizontal="center" wrapText="1"/>
    </xf>
    <xf numFmtId="3" fontId="12" fillId="0" borderId="0" xfId="105" applyNumberFormat="1" applyFont="1" applyAlignment="1">
      <alignment horizontal="center" wrapText="1"/>
    </xf>
    <xf numFmtId="3" fontId="12" fillId="0" borderId="0" xfId="100" applyNumberFormat="1" applyFont="1" applyAlignment="1">
      <alignment horizontal="center" wrapText="1"/>
    </xf>
    <xf numFmtId="3" fontId="12" fillId="0" borderId="0" xfId="93" applyNumberFormat="1" applyFont="1" applyAlignment="1">
      <alignment horizontal="center" wrapText="1"/>
    </xf>
    <xf numFmtId="3" fontId="12" fillId="0" borderId="0" xfId="94" applyNumberFormat="1" applyFont="1" applyAlignment="1">
      <alignment horizontal="center" wrapText="1"/>
    </xf>
    <xf numFmtId="3" fontId="12" fillId="0" borderId="0" xfId="95" applyNumberFormat="1" applyFont="1" applyAlignment="1">
      <alignment horizontal="center" wrapText="1"/>
    </xf>
    <xf numFmtId="3" fontId="12" fillId="0" borderId="0" xfId="96" applyNumberFormat="1" applyFont="1" applyAlignment="1">
      <alignment horizontal="center" wrapText="1"/>
    </xf>
    <xf numFmtId="3" fontId="12" fillId="0" borderId="0" xfId="97" applyNumberFormat="1" applyFont="1" applyAlignment="1">
      <alignment horizontal="center" wrapText="1"/>
    </xf>
    <xf numFmtId="3" fontId="12" fillId="0" borderId="0" xfId="98" applyNumberFormat="1" applyFont="1" applyAlignment="1">
      <alignment horizontal="center" wrapText="1"/>
    </xf>
    <xf numFmtId="3" fontId="12" fillId="0" borderId="0" xfId="99" applyNumberFormat="1" applyFont="1" applyAlignment="1">
      <alignment horizontal="center" wrapText="1"/>
    </xf>
    <xf numFmtId="3" fontId="12" fillId="0" borderId="0" xfId="86" applyNumberFormat="1" applyFont="1" applyAlignment="1">
      <alignment horizontal="center" wrapText="1"/>
    </xf>
    <xf numFmtId="3" fontId="12" fillId="0" borderId="0" xfId="87" applyNumberFormat="1" applyFont="1" applyAlignment="1">
      <alignment horizontal="center" wrapText="1"/>
    </xf>
    <xf numFmtId="3" fontId="12" fillId="0" borderId="0" xfId="88" applyNumberFormat="1" applyFont="1" applyAlignment="1">
      <alignment horizontal="center" wrapText="1"/>
    </xf>
    <xf numFmtId="3" fontId="12" fillId="0" borderId="0" xfId="89" applyNumberFormat="1" applyFont="1" applyAlignment="1">
      <alignment horizontal="center" wrapText="1"/>
    </xf>
    <xf numFmtId="3" fontId="12" fillId="0" borderId="0" xfId="90" applyNumberFormat="1" applyFont="1" applyAlignment="1">
      <alignment horizontal="center" wrapText="1"/>
    </xf>
    <xf numFmtId="3" fontId="12" fillId="0" borderId="0" xfId="91" applyNumberFormat="1" applyFont="1" applyAlignment="1">
      <alignment horizontal="center" wrapText="1"/>
    </xf>
    <xf numFmtId="3" fontId="12" fillId="0" borderId="0" xfId="92" applyNumberFormat="1" applyFont="1" applyAlignment="1">
      <alignment horizontal="center" wrapText="1"/>
    </xf>
    <xf numFmtId="3" fontId="12" fillId="0" borderId="0" xfId="85" applyNumberFormat="1" applyFont="1" applyAlignment="1">
      <alignment horizontal="center" wrapText="1"/>
    </xf>
    <xf numFmtId="3" fontId="12" fillId="0" borderId="0" xfId="83" applyNumberFormat="1" applyFont="1" applyAlignment="1">
      <alignment horizontal="center" wrapText="1"/>
    </xf>
    <xf numFmtId="0" fontId="12" fillId="0" borderId="0" xfId="41" quotePrefix="1" applyFont="1" applyAlignment="1">
      <alignment horizontal="center"/>
    </xf>
    <xf numFmtId="0" fontId="12" fillId="0" borderId="0" xfId="32" quotePrefix="1" applyFont="1" applyAlignment="1">
      <alignment horizontal="center"/>
    </xf>
    <xf numFmtId="0" fontId="12" fillId="0" borderId="0" xfId="33" quotePrefix="1" applyFont="1" applyAlignment="1">
      <alignment horizontal="center"/>
    </xf>
    <xf numFmtId="3" fontId="12" fillId="0" borderId="0" xfId="38" applyNumberFormat="1" applyFont="1" applyAlignment="1">
      <alignment horizontal="center" vertical="top" wrapText="1"/>
    </xf>
    <xf numFmtId="0" fontId="22" fillId="0" borderId="0" xfId="0" applyFont="1" applyAlignment="1">
      <alignment horizontal="center"/>
    </xf>
    <xf numFmtId="3" fontId="12" fillId="0" borderId="0" xfId="36" applyNumberFormat="1" applyFont="1" applyAlignment="1">
      <alignment horizontal="center" vertical="top" wrapText="1"/>
    </xf>
    <xf numFmtId="3" fontId="12" fillId="0" borderId="0" xfId="37" applyNumberFormat="1" applyFont="1" applyAlignment="1">
      <alignment horizontal="center" vertical="top" wrapText="1"/>
    </xf>
    <xf numFmtId="3" fontId="12" fillId="0" borderId="0" xfId="35" applyNumberFormat="1" applyFont="1" applyAlignment="1">
      <alignment horizontal="center" vertical="top" wrapText="1"/>
    </xf>
    <xf numFmtId="3" fontId="12" fillId="0" borderId="0" xfId="22" applyNumberFormat="1" applyFont="1" applyAlignment="1">
      <alignment horizontal="center" vertical="top" wrapText="1"/>
    </xf>
    <xf numFmtId="3" fontId="12" fillId="0" borderId="0" xfId="21" applyNumberFormat="1" applyFont="1" applyAlignment="1">
      <alignment horizontal="center" vertical="top" wrapText="1"/>
    </xf>
    <xf numFmtId="3" fontId="12" fillId="0" borderId="0" xfId="23" applyNumberFormat="1" applyFont="1" applyAlignment="1">
      <alignment horizontal="center" vertical="top" wrapText="1"/>
    </xf>
    <xf numFmtId="3" fontId="12" fillId="0" borderId="0" xfId="30" applyNumberFormat="1" applyFont="1" applyAlignment="1">
      <alignment horizontal="center" vertical="top" wrapText="1"/>
    </xf>
    <xf numFmtId="3" fontId="12" fillId="0" borderId="0" xfId="28" applyNumberFormat="1" applyFont="1" applyAlignment="1">
      <alignment horizontal="center" vertical="top" wrapText="1"/>
    </xf>
    <xf numFmtId="3" fontId="12" fillId="0" borderId="0" xfId="31" applyNumberFormat="1" applyFont="1" applyAlignment="1">
      <alignment horizontal="center" vertical="top" wrapText="1"/>
    </xf>
    <xf numFmtId="0" fontId="13" fillId="0" borderId="0" xfId="1944" applyFont="1" applyAlignment="1">
      <alignment horizontal="center"/>
    </xf>
    <xf numFmtId="169" fontId="13" fillId="0" borderId="0" xfId="2071" applyNumberFormat="1" applyFont="1" applyBorder="1" applyAlignment="1" applyProtection="1">
      <alignment horizontal="center"/>
      <protection locked="0"/>
    </xf>
    <xf numFmtId="3" fontId="12" fillId="0" borderId="0" xfId="22" applyNumberFormat="1" applyFont="1" applyAlignment="1">
      <alignment horizontal="center"/>
    </xf>
    <xf numFmtId="3" fontId="12" fillId="0" borderId="0" xfId="41" applyNumberFormat="1" applyFont="1" applyAlignment="1">
      <alignment horizontal="center"/>
    </xf>
    <xf numFmtId="3" fontId="12" fillId="0" borderId="0" xfId="41" applyNumberFormat="1" applyFont="1" applyAlignment="1">
      <alignment horizontal="center" vertical="top" wrapText="1"/>
    </xf>
    <xf numFmtId="0" fontId="12" fillId="0" borderId="0" xfId="15" quotePrefix="1" applyFont="1" applyAlignment="1">
      <alignment horizontal="center"/>
    </xf>
    <xf numFmtId="0" fontId="12" fillId="0" borderId="0" xfId="78" quotePrefix="1" applyFont="1" applyAlignment="1">
      <alignment horizontal="center"/>
    </xf>
    <xf numFmtId="0" fontId="12" fillId="0" borderId="0" xfId="115" quotePrefix="1" applyFont="1" applyAlignment="1">
      <alignment horizontal="center"/>
    </xf>
    <xf numFmtId="3" fontId="12" fillId="0" borderId="0" xfId="116" applyNumberFormat="1" applyFont="1" applyAlignment="1">
      <alignment horizontal="center" wrapText="1"/>
    </xf>
    <xf numFmtId="0" fontId="12" fillId="0" borderId="0" xfId="40" quotePrefix="1" applyFont="1" applyAlignment="1">
      <alignment horizontal="center"/>
    </xf>
    <xf numFmtId="0" fontId="12" fillId="0" borderId="0" xfId="42" quotePrefix="1" applyFont="1" applyAlignment="1">
      <alignment horizontal="center"/>
    </xf>
    <xf numFmtId="0" fontId="12" fillId="0" borderId="0" xfId="17" quotePrefix="1" applyFont="1" applyAlignment="1">
      <alignment horizontal="center"/>
    </xf>
    <xf numFmtId="0" fontId="12" fillId="0" borderId="0" xfId="16" quotePrefix="1" applyFont="1" applyAlignment="1">
      <alignment horizontal="center"/>
    </xf>
    <xf numFmtId="0" fontId="12" fillId="0" borderId="0" xfId="18" quotePrefix="1" applyFont="1" applyAlignment="1">
      <alignment horizontal="center"/>
    </xf>
    <xf numFmtId="0" fontId="12" fillId="0" borderId="0" xfId="19" quotePrefix="1" applyFont="1" applyAlignment="1">
      <alignment horizontal="center"/>
    </xf>
    <xf numFmtId="0" fontId="27" fillId="0" borderId="0" xfId="0" applyFont="1" applyAlignment="1">
      <alignment horizontal="center" wrapText="1"/>
    </xf>
    <xf numFmtId="3" fontId="22" fillId="0" borderId="0" xfId="0" applyNumberFormat="1" applyFont="1" applyAlignment="1">
      <alignment horizontal="right"/>
    </xf>
    <xf numFmtId="167" fontId="13" fillId="0" borderId="0" xfId="170" applyNumberFormat="1" applyFont="1" applyAlignment="1" applyProtection="1">
      <alignment horizontal="center"/>
      <protection locked="0"/>
    </xf>
    <xf numFmtId="167" fontId="13" fillId="0" borderId="0" xfId="2502" applyNumberFormat="1" applyFont="1" applyAlignment="1" applyProtection="1">
      <alignment horizontal="center"/>
      <protection locked="0"/>
    </xf>
    <xf numFmtId="167" fontId="13" fillId="0" borderId="0" xfId="2207" applyNumberFormat="1" applyFont="1" applyAlignment="1" applyProtection="1">
      <alignment horizontal="center"/>
      <protection locked="0"/>
    </xf>
    <xf numFmtId="3" fontId="22" fillId="0" borderId="0" xfId="0" applyNumberFormat="1" applyFont="1" applyAlignment="1">
      <alignment horizontal="center"/>
    </xf>
    <xf numFmtId="3" fontId="22" fillId="0" borderId="0" xfId="0" applyNumberFormat="1" applyFont="1" applyAlignment="1">
      <alignment horizontal="left"/>
    </xf>
    <xf numFmtId="0" fontId="13" fillId="0" borderId="0" xfId="2207" applyFont="1" applyAlignment="1">
      <alignment horizontal="center"/>
    </xf>
    <xf numFmtId="167" fontId="13" fillId="0" borderId="0" xfId="2326" applyNumberFormat="1" applyFont="1" applyAlignment="1" applyProtection="1">
      <alignment horizontal="center"/>
      <protection locked="0"/>
    </xf>
    <xf numFmtId="3" fontId="12" fillId="0" borderId="0" xfId="17" applyNumberFormat="1" applyFont="1" applyAlignment="1">
      <alignment horizontal="center" vertical="center" wrapText="1"/>
    </xf>
    <xf numFmtId="3" fontId="12" fillId="0" borderId="0" xfId="16" applyNumberFormat="1" applyFont="1" applyAlignment="1">
      <alignment horizontal="center" vertical="center" wrapText="1"/>
    </xf>
    <xf numFmtId="3" fontId="12" fillId="0" borderId="0" xfId="15" applyNumberFormat="1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3" fontId="12" fillId="0" borderId="0" xfId="31" applyNumberFormat="1" applyFont="1" applyAlignment="1">
      <alignment horizontal="center" vertical="center" wrapText="1"/>
    </xf>
    <xf numFmtId="3" fontId="12" fillId="0" borderId="0" xfId="27" applyNumberFormat="1" applyFont="1" applyAlignment="1">
      <alignment horizontal="center" vertical="center" wrapText="1"/>
    </xf>
    <xf numFmtId="3" fontId="12" fillId="0" borderId="0" xfId="28" applyNumberFormat="1" applyFont="1" applyAlignment="1">
      <alignment horizontal="center" vertical="center" wrapText="1"/>
    </xf>
    <xf numFmtId="3" fontId="12" fillId="0" borderId="0" xfId="29" applyNumberFormat="1" applyFont="1" applyAlignment="1">
      <alignment horizontal="center" vertical="center" wrapText="1"/>
    </xf>
    <xf numFmtId="3" fontId="12" fillId="0" borderId="0" xfId="30" applyNumberFormat="1" applyFont="1" applyAlignment="1">
      <alignment horizontal="center" vertical="center" wrapText="1"/>
    </xf>
    <xf numFmtId="3" fontId="12" fillId="0" borderId="0" xfId="38" applyNumberFormat="1" applyFont="1" applyAlignment="1">
      <alignment horizontal="center" vertical="center" wrapText="1"/>
    </xf>
    <xf numFmtId="3" fontId="12" fillId="0" borderId="0" xfId="16" quotePrefix="1" applyNumberFormat="1" applyFont="1" applyAlignment="1">
      <alignment horizontal="center" wrapText="1"/>
    </xf>
    <xf numFmtId="3" fontId="12" fillId="0" borderId="0" xfId="41" quotePrefix="1" applyNumberFormat="1" applyFont="1" applyAlignment="1">
      <alignment horizontal="center"/>
    </xf>
    <xf numFmtId="3" fontId="12" fillId="0" borderId="0" xfId="40" quotePrefix="1" applyNumberFormat="1" applyFont="1" applyAlignment="1">
      <alignment horizontal="center"/>
    </xf>
    <xf numFmtId="3" fontId="12" fillId="0" borderId="0" xfId="17" quotePrefix="1" applyNumberFormat="1" applyFont="1" applyAlignment="1">
      <alignment horizontal="center" wrapText="1"/>
    </xf>
    <xf numFmtId="0" fontId="27" fillId="0" borderId="0" xfId="0" quotePrefix="1" applyFont="1" applyAlignment="1">
      <alignment horizontal="center"/>
    </xf>
    <xf numFmtId="0" fontId="27" fillId="0" borderId="0" xfId="0" applyFont="1" applyAlignment="1">
      <alignment horizontal="center"/>
    </xf>
    <xf numFmtId="3" fontId="12" fillId="0" borderId="0" xfId="33" applyNumberFormat="1" applyFont="1" applyAlignment="1">
      <alignment horizontal="center" vertical="center" wrapText="1"/>
    </xf>
    <xf numFmtId="3" fontId="12" fillId="0" borderId="0" xfId="34" applyNumberFormat="1" applyFont="1" applyAlignment="1">
      <alignment horizontal="center" vertical="center" wrapText="1"/>
    </xf>
    <xf numFmtId="3" fontId="12" fillId="0" borderId="0" xfId="35" applyNumberFormat="1" applyFont="1" applyAlignment="1">
      <alignment horizontal="center" vertical="center" wrapText="1"/>
    </xf>
    <xf numFmtId="3" fontId="12" fillId="0" borderId="0" xfId="36" applyNumberFormat="1" applyFont="1" applyAlignment="1">
      <alignment horizontal="center" vertical="center" wrapText="1"/>
    </xf>
    <xf numFmtId="3" fontId="12" fillId="0" borderId="0" xfId="37" applyNumberFormat="1" applyFont="1" applyAlignment="1">
      <alignment horizontal="center" vertical="center" wrapText="1"/>
    </xf>
    <xf numFmtId="3" fontId="12" fillId="0" borderId="0" xfId="30" quotePrefix="1" applyNumberFormat="1" applyFont="1" applyAlignment="1">
      <alignment horizontal="center" wrapText="1"/>
    </xf>
    <xf numFmtId="170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</cellXfs>
  <cellStyles count="2548">
    <cellStyle name="20% - Accent1 10" xfId="2325" xr:uid="{00000000-0005-0000-0000-000000000000}"/>
    <cellStyle name="20% - Accent1 11" xfId="2417" xr:uid="{00000000-0005-0000-0000-000001000000}"/>
    <cellStyle name="20% - Accent1 12" xfId="2501" xr:uid="{00000000-0005-0000-0000-000002000000}"/>
    <cellStyle name="20% - Accent1 2" xfId="171" xr:uid="{00000000-0005-0000-0000-000003000000}"/>
    <cellStyle name="20% - Accent1 2 2" xfId="172" xr:uid="{00000000-0005-0000-0000-000004000000}"/>
    <cellStyle name="20% - Accent1 2 3" xfId="1200" xr:uid="{00000000-0005-0000-0000-000005000000}"/>
    <cellStyle name="20% - Accent1 2 4" xfId="1942" xr:uid="{00000000-0005-0000-0000-000006000000}"/>
    <cellStyle name="20% - Accent1 2 5" xfId="2081" xr:uid="{00000000-0005-0000-0000-000007000000}"/>
    <cellStyle name="20% - Accent1 2 6" xfId="2203" xr:uid="{00000000-0005-0000-0000-000008000000}"/>
    <cellStyle name="20% - Accent1 2 7" xfId="2324" xr:uid="{00000000-0005-0000-0000-000009000000}"/>
    <cellStyle name="20% - Accent1 2 8" xfId="2416" xr:uid="{00000000-0005-0000-0000-00000A000000}"/>
    <cellStyle name="20% - Accent1 2 9" xfId="2500" xr:uid="{00000000-0005-0000-0000-00000B000000}"/>
    <cellStyle name="20% - Accent1 3" xfId="174" xr:uid="{00000000-0005-0000-0000-00000C000000}"/>
    <cellStyle name="20% - Accent1 3 2" xfId="175" xr:uid="{00000000-0005-0000-0000-00000D000000}"/>
    <cellStyle name="20% - Accent1 4" xfId="176" xr:uid="{00000000-0005-0000-0000-00000E000000}"/>
    <cellStyle name="20% - Accent1 4 2" xfId="177" xr:uid="{00000000-0005-0000-0000-00000F000000}"/>
    <cellStyle name="20% - Accent1 5" xfId="178" xr:uid="{00000000-0005-0000-0000-000010000000}"/>
    <cellStyle name="20% - Accent1 6" xfId="1208" xr:uid="{00000000-0005-0000-0000-000011000000}"/>
    <cellStyle name="20% - Accent1 7" xfId="1943" xr:uid="{00000000-0005-0000-0000-000012000000}"/>
    <cellStyle name="20% - Accent1 8" xfId="2082" xr:uid="{00000000-0005-0000-0000-000013000000}"/>
    <cellStyle name="20% - Accent1 9" xfId="2206" xr:uid="{00000000-0005-0000-0000-000014000000}"/>
    <cellStyle name="20% - Accent2 10" xfId="2319" xr:uid="{00000000-0005-0000-0000-000015000000}"/>
    <cellStyle name="20% - Accent2 11" xfId="2413" xr:uid="{00000000-0005-0000-0000-000016000000}"/>
    <cellStyle name="20% - Accent2 12" xfId="2497" xr:uid="{00000000-0005-0000-0000-000017000000}"/>
    <cellStyle name="20% - Accent2 2" xfId="179" xr:uid="{00000000-0005-0000-0000-000018000000}"/>
    <cellStyle name="20% - Accent2 2 2" xfId="180" xr:uid="{00000000-0005-0000-0000-000019000000}"/>
    <cellStyle name="20% - Accent2 2 3" xfId="1126" xr:uid="{00000000-0005-0000-0000-00001A000000}"/>
    <cellStyle name="20% - Accent2 2 4" xfId="1933" xr:uid="{00000000-0005-0000-0000-00001B000000}"/>
    <cellStyle name="20% - Accent2 2 5" xfId="2074" xr:uid="{00000000-0005-0000-0000-00001C000000}"/>
    <cellStyle name="20% - Accent2 2 6" xfId="2198" xr:uid="{00000000-0005-0000-0000-00001D000000}"/>
    <cellStyle name="20% - Accent2 2 7" xfId="2316" xr:uid="{00000000-0005-0000-0000-00001E000000}"/>
    <cellStyle name="20% - Accent2 2 8" xfId="2410" xr:uid="{00000000-0005-0000-0000-00001F000000}"/>
    <cellStyle name="20% - Accent2 2 9" xfId="2496" xr:uid="{00000000-0005-0000-0000-000020000000}"/>
    <cellStyle name="20% - Accent2 3" xfId="181" xr:uid="{00000000-0005-0000-0000-000021000000}"/>
    <cellStyle name="20% - Accent2 3 2" xfId="182" xr:uid="{00000000-0005-0000-0000-000022000000}"/>
    <cellStyle name="20% - Accent2 4" xfId="183" xr:uid="{00000000-0005-0000-0000-000023000000}"/>
    <cellStyle name="20% - Accent2 4 2" xfId="184" xr:uid="{00000000-0005-0000-0000-000024000000}"/>
    <cellStyle name="20% - Accent2 5" xfId="185" xr:uid="{00000000-0005-0000-0000-000025000000}"/>
    <cellStyle name="20% - Accent2 6" xfId="1135" xr:uid="{00000000-0005-0000-0000-000026000000}"/>
    <cellStyle name="20% - Accent2 7" xfId="1934" xr:uid="{00000000-0005-0000-0000-000027000000}"/>
    <cellStyle name="20% - Accent2 8" xfId="2075" xr:uid="{00000000-0005-0000-0000-000028000000}"/>
    <cellStyle name="20% - Accent2 9" xfId="2199" xr:uid="{00000000-0005-0000-0000-000029000000}"/>
    <cellStyle name="20% - Accent3 10" xfId="2312" xr:uid="{00000000-0005-0000-0000-00002A000000}"/>
    <cellStyle name="20% - Accent3 11" xfId="2406" xr:uid="{00000000-0005-0000-0000-00002B000000}"/>
    <cellStyle name="20% - Accent3 12" xfId="2493" xr:uid="{00000000-0005-0000-0000-00002C000000}"/>
    <cellStyle name="20% - Accent3 2" xfId="186" xr:uid="{00000000-0005-0000-0000-00002D000000}"/>
    <cellStyle name="20% - Accent3 2 2" xfId="187" xr:uid="{00000000-0005-0000-0000-00002E000000}"/>
    <cellStyle name="20% - Accent3 2 3" xfId="1097" xr:uid="{00000000-0005-0000-0000-00002F000000}"/>
    <cellStyle name="20% - Accent3 2 4" xfId="1926" xr:uid="{00000000-0005-0000-0000-000030000000}"/>
    <cellStyle name="20% - Accent3 2 5" xfId="2064" xr:uid="{00000000-0005-0000-0000-000031000000}"/>
    <cellStyle name="20% - Accent3 2 6" xfId="2192" xr:uid="{00000000-0005-0000-0000-000032000000}"/>
    <cellStyle name="20% - Accent3 2 7" xfId="2311" xr:uid="{00000000-0005-0000-0000-000033000000}"/>
    <cellStyle name="20% - Accent3 2 8" xfId="2405" xr:uid="{00000000-0005-0000-0000-000034000000}"/>
    <cellStyle name="20% - Accent3 2 9" xfId="2490" xr:uid="{00000000-0005-0000-0000-000035000000}"/>
    <cellStyle name="20% - Accent3 3" xfId="188" xr:uid="{00000000-0005-0000-0000-000036000000}"/>
    <cellStyle name="20% - Accent3 3 2" xfId="189" xr:uid="{00000000-0005-0000-0000-000037000000}"/>
    <cellStyle name="20% - Accent3 4" xfId="190" xr:uid="{00000000-0005-0000-0000-000038000000}"/>
    <cellStyle name="20% - Accent3 4 2" xfId="191" xr:uid="{00000000-0005-0000-0000-000039000000}"/>
    <cellStyle name="20% - Accent3 5" xfId="192" xr:uid="{00000000-0005-0000-0000-00003A000000}"/>
    <cellStyle name="20% - Accent3 6" xfId="1100" xr:uid="{00000000-0005-0000-0000-00003B000000}"/>
    <cellStyle name="20% - Accent3 7" xfId="1927" xr:uid="{00000000-0005-0000-0000-00003C000000}"/>
    <cellStyle name="20% - Accent3 8" xfId="2067" xr:uid="{00000000-0005-0000-0000-00003D000000}"/>
    <cellStyle name="20% - Accent3 9" xfId="2193" xr:uid="{00000000-0005-0000-0000-00003E000000}"/>
    <cellStyle name="20% - Accent4 10" xfId="2306" xr:uid="{00000000-0005-0000-0000-00003F000000}"/>
    <cellStyle name="20% - Accent4 11" xfId="2402" xr:uid="{00000000-0005-0000-0000-000040000000}"/>
    <cellStyle name="20% - Accent4 12" xfId="2487" xr:uid="{00000000-0005-0000-0000-000041000000}"/>
    <cellStyle name="20% - Accent4 2" xfId="193" xr:uid="{00000000-0005-0000-0000-000042000000}"/>
    <cellStyle name="20% - Accent4 2 2" xfId="194" xr:uid="{00000000-0005-0000-0000-000043000000}"/>
    <cellStyle name="20% - Accent4 2 3" xfId="1041" xr:uid="{00000000-0005-0000-0000-000044000000}"/>
    <cellStyle name="20% - Accent4 2 4" xfId="1917" xr:uid="{00000000-0005-0000-0000-000045000000}"/>
    <cellStyle name="20% - Accent4 2 5" xfId="2057" xr:uid="{00000000-0005-0000-0000-000046000000}"/>
    <cellStyle name="20% - Accent4 2 6" xfId="2184" xr:uid="{00000000-0005-0000-0000-000047000000}"/>
    <cellStyle name="20% - Accent4 2 7" xfId="2305" xr:uid="{00000000-0005-0000-0000-000048000000}"/>
    <cellStyle name="20% - Accent4 2 8" xfId="2401" xr:uid="{00000000-0005-0000-0000-000049000000}"/>
    <cellStyle name="20% - Accent4 2 9" xfId="2486" xr:uid="{00000000-0005-0000-0000-00004A000000}"/>
    <cellStyle name="20% - Accent4 3" xfId="195" xr:uid="{00000000-0005-0000-0000-00004B000000}"/>
    <cellStyle name="20% - Accent4 3 2" xfId="196" xr:uid="{00000000-0005-0000-0000-00004C000000}"/>
    <cellStyle name="20% - Accent4 4" xfId="197" xr:uid="{00000000-0005-0000-0000-00004D000000}"/>
    <cellStyle name="20% - Accent4 4 2" xfId="198" xr:uid="{00000000-0005-0000-0000-00004E000000}"/>
    <cellStyle name="20% - Accent4 5" xfId="199" xr:uid="{00000000-0005-0000-0000-00004F000000}"/>
    <cellStyle name="20% - Accent4 6" xfId="1058" xr:uid="{00000000-0005-0000-0000-000050000000}"/>
    <cellStyle name="20% - Accent4 7" xfId="1918" xr:uid="{00000000-0005-0000-0000-000051000000}"/>
    <cellStyle name="20% - Accent4 8" xfId="2058" xr:uid="{00000000-0005-0000-0000-000052000000}"/>
    <cellStyle name="20% - Accent4 9" xfId="2187" xr:uid="{00000000-0005-0000-0000-000053000000}"/>
    <cellStyle name="20% - Accent5 10" xfId="2300" xr:uid="{00000000-0005-0000-0000-000054000000}"/>
    <cellStyle name="20% - Accent5 11" xfId="2398" xr:uid="{00000000-0005-0000-0000-000055000000}"/>
    <cellStyle name="20% - Accent5 12" xfId="2483" xr:uid="{00000000-0005-0000-0000-000056000000}"/>
    <cellStyle name="20% - Accent5 2" xfId="200" xr:uid="{00000000-0005-0000-0000-000057000000}"/>
    <cellStyle name="20% - Accent5 2 2" xfId="201" xr:uid="{00000000-0005-0000-0000-000058000000}"/>
    <cellStyle name="20% - Accent5 2 3" xfId="907" xr:uid="{00000000-0005-0000-0000-000059000000}"/>
    <cellStyle name="20% - Accent5 2 4" xfId="1911" xr:uid="{00000000-0005-0000-0000-00005A000000}"/>
    <cellStyle name="20% - Accent5 2 5" xfId="2052" xr:uid="{00000000-0005-0000-0000-00005B000000}"/>
    <cellStyle name="20% - Accent5 2 6" xfId="2179" xr:uid="{00000000-0005-0000-0000-00005C000000}"/>
    <cellStyle name="20% - Accent5 2 7" xfId="2299" xr:uid="{00000000-0005-0000-0000-00005D000000}"/>
    <cellStyle name="20% - Accent5 2 8" xfId="2397" xr:uid="{00000000-0005-0000-0000-00005E000000}"/>
    <cellStyle name="20% - Accent5 2 9" xfId="2482" xr:uid="{00000000-0005-0000-0000-00005F000000}"/>
    <cellStyle name="20% - Accent5 3" xfId="202" xr:uid="{00000000-0005-0000-0000-000060000000}"/>
    <cellStyle name="20% - Accent5 3 2" xfId="203" xr:uid="{00000000-0005-0000-0000-000061000000}"/>
    <cellStyle name="20% - Accent5 4" xfId="204" xr:uid="{00000000-0005-0000-0000-000062000000}"/>
    <cellStyle name="20% - Accent5 4 2" xfId="205" xr:uid="{00000000-0005-0000-0000-000063000000}"/>
    <cellStyle name="20% - Accent5 5" xfId="206" xr:uid="{00000000-0005-0000-0000-000064000000}"/>
    <cellStyle name="20% - Accent5 6" xfId="924" xr:uid="{00000000-0005-0000-0000-000065000000}"/>
    <cellStyle name="20% - Accent5 7" xfId="1912" xr:uid="{00000000-0005-0000-0000-000066000000}"/>
    <cellStyle name="20% - Accent5 8" xfId="2053" xr:uid="{00000000-0005-0000-0000-000067000000}"/>
    <cellStyle name="20% - Accent5 9" xfId="2180" xr:uid="{00000000-0005-0000-0000-000068000000}"/>
    <cellStyle name="20% - Accent6 10" xfId="2296" xr:uid="{00000000-0005-0000-0000-000069000000}"/>
    <cellStyle name="20% - Accent6 11" xfId="2395" xr:uid="{00000000-0005-0000-0000-00006A000000}"/>
    <cellStyle name="20% - Accent6 12" xfId="2481" xr:uid="{00000000-0005-0000-0000-00006B000000}"/>
    <cellStyle name="20% - Accent6 2" xfId="207" xr:uid="{00000000-0005-0000-0000-00006C000000}"/>
    <cellStyle name="20% - Accent6 2 2" xfId="208" xr:uid="{00000000-0005-0000-0000-00006D000000}"/>
    <cellStyle name="20% - Accent6 2 3" xfId="776" xr:uid="{00000000-0005-0000-0000-00006E000000}"/>
    <cellStyle name="20% - Accent6 2 4" xfId="1904" xr:uid="{00000000-0005-0000-0000-00006F000000}"/>
    <cellStyle name="20% - Accent6 2 5" xfId="2045" xr:uid="{00000000-0005-0000-0000-000070000000}"/>
    <cellStyle name="20% - Accent6 2 6" xfId="2175" xr:uid="{00000000-0005-0000-0000-000071000000}"/>
    <cellStyle name="20% - Accent6 2 7" xfId="2295" xr:uid="{00000000-0005-0000-0000-000072000000}"/>
    <cellStyle name="20% - Accent6 2 8" xfId="2394" xr:uid="{00000000-0005-0000-0000-000073000000}"/>
    <cellStyle name="20% - Accent6 2 9" xfId="2480" xr:uid="{00000000-0005-0000-0000-000074000000}"/>
    <cellStyle name="20% - Accent6 3" xfId="210" xr:uid="{00000000-0005-0000-0000-000075000000}"/>
    <cellStyle name="20% - Accent6 3 2" xfId="211" xr:uid="{00000000-0005-0000-0000-000076000000}"/>
    <cellStyle name="20% - Accent6 4" xfId="212" xr:uid="{00000000-0005-0000-0000-000077000000}"/>
    <cellStyle name="20% - Accent6 4 2" xfId="213" xr:uid="{00000000-0005-0000-0000-000078000000}"/>
    <cellStyle name="20% - Accent6 5" xfId="214" xr:uid="{00000000-0005-0000-0000-000079000000}"/>
    <cellStyle name="20% - Accent6 6" xfId="792" xr:uid="{00000000-0005-0000-0000-00007A000000}"/>
    <cellStyle name="20% - Accent6 7" xfId="1905" xr:uid="{00000000-0005-0000-0000-00007B000000}"/>
    <cellStyle name="20% - Accent6 8" xfId="2046" xr:uid="{00000000-0005-0000-0000-00007C000000}"/>
    <cellStyle name="20% - Accent6 9" xfId="2177" xr:uid="{00000000-0005-0000-0000-00007D000000}"/>
    <cellStyle name="40% - Accent1 10" xfId="2291" xr:uid="{00000000-0005-0000-0000-00007E000000}"/>
    <cellStyle name="40% - Accent1 11" xfId="2391" xr:uid="{00000000-0005-0000-0000-00007F000000}"/>
    <cellStyle name="40% - Accent1 12" xfId="2477" xr:uid="{00000000-0005-0000-0000-000080000000}"/>
    <cellStyle name="40% - Accent1 2" xfId="215" xr:uid="{00000000-0005-0000-0000-000081000000}"/>
    <cellStyle name="40% - Accent1 2 2" xfId="216" xr:uid="{00000000-0005-0000-0000-000082000000}"/>
    <cellStyle name="40% - Accent1 2 3" xfId="641" xr:uid="{00000000-0005-0000-0000-000083000000}"/>
    <cellStyle name="40% - Accent1 2 4" xfId="1899" xr:uid="{00000000-0005-0000-0000-000084000000}"/>
    <cellStyle name="40% - Accent1 2 5" xfId="2039" xr:uid="{00000000-0005-0000-0000-000085000000}"/>
    <cellStyle name="40% - Accent1 2 6" xfId="2169" xr:uid="{00000000-0005-0000-0000-000086000000}"/>
    <cellStyle name="40% - Accent1 2 7" xfId="2290" xr:uid="{00000000-0005-0000-0000-000087000000}"/>
    <cellStyle name="40% - Accent1 2 8" xfId="2390" xr:uid="{00000000-0005-0000-0000-000088000000}"/>
    <cellStyle name="40% - Accent1 2 9" xfId="2476" xr:uid="{00000000-0005-0000-0000-000089000000}"/>
    <cellStyle name="40% - Accent1 3" xfId="218" xr:uid="{00000000-0005-0000-0000-00008A000000}"/>
    <cellStyle name="40% - Accent1 3 2" xfId="219" xr:uid="{00000000-0005-0000-0000-00008B000000}"/>
    <cellStyle name="40% - Accent1 4" xfId="220" xr:uid="{00000000-0005-0000-0000-00008C000000}"/>
    <cellStyle name="40% - Accent1 4 2" xfId="221" xr:uid="{00000000-0005-0000-0000-00008D000000}"/>
    <cellStyle name="40% - Accent1 5" xfId="222" xr:uid="{00000000-0005-0000-0000-00008E000000}"/>
    <cellStyle name="40% - Accent1 6" xfId="658" xr:uid="{00000000-0005-0000-0000-00008F000000}"/>
    <cellStyle name="40% - Accent1 7" xfId="1900" xr:uid="{00000000-0005-0000-0000-000090000000}"/>
    <cellStyle name="40% - Accent1 8" xfId="2040" xr:uid="{00000000-0005-0000-0000-000091000000}"/>
    <cellStyle name="40% - Accent1 9" xfId="2170" xr:uid="{00000000-0005-0000-0000-000092000000}"/>
    <cellStyle name="40% - Accent2 10" xfId="2282" xr:uid="{00000000-0005-0000-0000-000093000000}"/>
    <cellStyle name="40% - Accent2 11" xfId="2384" xr:uid="{00000000-0005-0000-0000-000094000000}"/>
    <cellStyle name="40% - Accent2 12" xfId="2474" xr:uid="{00000000-0005-0000-0000-000095000000}"/>
    <cellStyle name="40% - Accent2 2" xfId="223" xr:uid="{00000000-0005-0000-0000-000096000000}"/>
    <cellStyle name="40% - Accent2 2 2" xfId="224" xr:uid="{00000000-0005-0000-0000-000097000000}"/>
    <cellStyle name="40% - Accent2 2 3" xfId="506" xr:uid="{00000000-0005-0000-0000-000098000000}"/>
    <cellStyle name="40% - Accent2 2 4" xfId="1889" xr:uid="{00000000-0005-0000-0000-000099000000}"/>
    <cellStyle name="40% - Accent2 2 5" xfId="2031" xr:uid="{00000000-0005-0000-0000-00009A000000}"/>
    <cellStyle name="40% - Accent2 2 6" xfId="2161" xr:uid="{00000000-0005-0000-0000-00009B000000}"/>
    <cellStyle name="40% - Accent2 2 7" xfId="2281" xr:uid="{00000000-0005-0000-0000-00009C000000}"/>
    <cellStyle name="40% - Accent2 2 8" xfId="2383" xr:uid="{00000000-0005-0000-0000-00009D000000}"/>
    <cellStyle name="40% - Accent2 2 9" xfId="2473" xr:uid="{00000000-0005-0000-0000-00009E000000}"/>
    <cellStyle name="40% - Accent2 3" xfId="226" xr:uid="{00000000-0005-0000-0000-00009F000000}"/>
    <cellStyle name="40% - Accent2 3 2" xfId="227" xr:uid="{00000000-0005-0000-0000-0000A0000000}"/>
    <cellStyle name="40% - Accent2 4" xfId="228" xr:uid="{00000000-0005-0000-0000-0000A1000000}"/>
    <cellStyle name="40% - Accent2 4 2" xfId="229" xr:uid="{00000000-0005-0000-0000-0000A2000000}"/>
    <cellStyle name="40% - Accent2 5" xfId="230" xr:uid="{00000000-0005-0000-0000-0000A3000000}"/>
    <cellStyle name="40% - Accent2 6" xfId="523" xr:uid="{00000000-0005-0000-0000-0000A4000000}"/>
    <cellStyle name="40% - Accent2 7" xfId="1890" xr:uid="{00000000-0005-0000-0000-0000A5000000}"/>
    <cellStyle name="40% - Accent2 8" xfId="2032" xr:uid="{00000000-0005-0000-0000-0000A6000000}"/>
    <cellStyle name="40% - Accent2 9" xfId="2162" xr:uid="{00000000-0005-0000-0000-0000A7000000}"/>
    <cellStyle name="40% - Accent3 10" xfId="2277" xr:uid="{00000000-0005-0000-0000-0000A8000000}"/>
    <cellStyle name="40% - Accent3 11" xfId="2380" xr:uid="{00000000-0005-0000-0000-0000A9000000}"/>
    <cellStyle name="40% - Accent3 12" xfId="2469" xr:uid="{00000000-0005-0000-0000-0000AA000000}"/>
    <cellStyle name="40% - Accent3 2" xfId="231" xr:uid="{00000000-0005-0000-0000-0000AB000000}"/>
    <cellStyle name="40% - Accent3 2 2" xfId="232" xr:uid="{00000000-0005-0000-0000-0000AC000000}"/>
    <cellStyle name="40% - Accent3 2 3" xfId="411" xr:uid="{00000000-0005-0000-0000-0000AD000000}"/>
    <cellStyle name="40% - Accent3 2 4" xfId="1882" xr:uid="{00000000-0005-0000-0000-0000AE000000}"/>
    <cellStyle name="40% - Accent3 2 5" xfId="2024" xr:uid="{00000000-0005-0000-0000-0000AF000000}"/>
    <cellStyle name="40% - Accent3 2 6" xfId="2156" xr:uid="{00000000-0005-0000-0000-0000B0000000}"/>
    <cellStyle name="40% - Accent3 2 7" xfId="2276" xr:uid="{00000000-0005-0000-0000-0000B1000000}"/>
    <cellStyle name="40% - Accent3 2 8" xfId="2379" xr:uid="{00000000-0005-0000-0000-0000B2000000}"/>
    <cellStyle name="40% - Accent3 2 9" xfId="2467" xr:uid="{00000000-0005-0000-0000-0000B3000000}"/>
    <cellStyle name="40% - Accent3 3" xfId="234" xr:uid="{00000000-0005-0000-0000-0000B4000000}"/>
    <cellStyle name="40% - Accent3 3 2" xfId="235" xr:uid="{00000000-0005-0000-0000-0000B5000000}"/>
    <cellStyle name="40% - Accent3 4" xfId="236" xr:uid="{00000000-0005-0000-0000-0000B6000000}"/>
    <cellStyle name="40% - Accent3 4 2" xfId="237" xr:uid="{00000000-0005-0000-0000-0000B7000000}"/>
    <cellStyle name="40% - Accent3 5" xfId="238" xr:uid="{00000000-0005-0000-0000-0000B8000000}"/>
    <cellStyle name="40% - Accent3 6" xfId="419" xr:uid="{00000000-0005-0000-0000-0000B9000000}"/>
    <cellStyle name="40% - Accent3 7" xfId="1884" xr:uid="{00000000-0005-0000-0000-0000BA000000}"/>
    <cellStyle name="40% - Accent3 8" xfId="2026" xr:uid="{00000000-0005-0000-0000-0000BB000000}"/>
    <cellStyle name="40% - Accent3 9" xfId="2157" xr:uid="{00000000-0005-0000-0000-0000BC000000}"/>
    <cellStyle name="40% - Accent4 10" xfId="2272" xr:uid="{00000000-0005-0000-0000-0000BD000000}"/>
    <cellStyle name="40% - Accent4 11" xfId="2376" xr:uid="{00000000-0005-0000-0000-0000BE000000}"/>
    <cellStyle name="40% - Accent4 12" xfId="2464" xr:uid="{00000000-0005-0000-0000-0000BF000000}"/>
    <cellStyle name="40% - Accent4 2" xfId="239" xr:uid="{00000000-0005-0000-0000-0000C0000000}"/>
    <cellStyle name="40% - Accent4 2 2" xfId="240" xr:uid="{00000000-0005-0000-0000-0000C1000000}"/>
    <cellStyle name="40% - Accent4 2 3" xfId="348" xr:uid="{00000000-0005-0000-0000-0000C2000000}"/>
    <cellStyle name="40% - Accent4 2 4" xfId="1873" xr:uid="{00000000-0005-0000-0000-0000C3000000}"/>
    <cellStyle name="40% - Accent4 2 5" xfId="2016" xr:uid="{00000000-0005-0000-0000-0000C4000000}"/>
    <cellStyle name="40% - Accent4 2 6" xfId="2150" xr:uid="{00000000-0005-0000-0000-0000C5000000}"/>
    <cellStyle name="40% - Accent4 2 7" xfId="2271" xr:uid="{00000000-0005-0000-0000-0000C6000000}"/>
    <cellStyle name="40% - Accent4 2 8" xfId="2375" xr:uid="{00000000-0005-0000-0000-0000C7000000}"/>
    <cellStyle name="40% - Accent4 2 9" xfId="2463" xr:uid="{00000000-0005-0000-0000-0000C8000000}"/>
    <cellStyle name="40% - Accent4 3" xfId="241" xr:uid="{00000000-0005-0000-0000-0000C9000000}"/>
    <cellStyle name="40% - Accent4 3 2" xfId="242" xr:uid="{00000000-0005-0000-0000-0000CA000000}"/>
    <cellStyle name="40% - Accent4 4" xfId="243" xr:uid="{00000000-0005-0000-0000-0000CB000000}"/>
    <cellStyle name="40% - Accent4 4 2" xfId="244" xr:uid="{00000000-0005-0000-0000-0000CC000000}"/>
    <cellStyle name="40% - Accent4 5" xfId="245" xr:uid="{00000000-0005-0000-0000-0000CD000000}"/>
    <cellStyle name="40% - Accent4 6" xfId="356" xr:uid="{00000000-0005-0000-0000-0000CE000000}"/>
    <cellStyle name="40% - Accent4 7" xfId="1874" xr:uid="{00000000-0005-0000-0000-0000CF000000}"/>
    <cellStyle name="40% - Accent4 8" xfId="2020" xr:uid="{00000000-0005-0000-0000-0000D0000000}"/>
    <cellStyle name="40% - Accent4 9" xfId="2151" xr:uid="{00000000-0005-0000-0000-0000D1000000}"/>
    <cellStyle name="40% - Accent5 10" xfId="2264" xr:uid="{00000000-0005-0000-0000-0000D2000000}"/>
    <cellStyle name="40% - Accent5 11" xfId="2370" xr:uid="{00000000-0005-0000-0000-0000D3000000}"/>
    <cellStyle name="40% - Accent5 12" xfId="2459" xr:uid="{00000000-0005-0000-0000-0000D4000000}"/>
    <cellStyle name="40% - Accent5 2" xfId="246" xr:uid="{00000000-0005-0000-0000-0000D5000000}"/>
    <cellStyle name="40% - Accent5 2 2" xfId="247" xr:uid="{00000000-0005-0000-0000-0000D6000000}"/>
    <cellStyle name="40% - Accent5 2 3" xfId="286" xr:uid="{00000000-0005-0000-0000-0000D7000000}"/>
    <cellStyle name="40% - Accent5 2 4" xfId="1864" xr:uid="{00000000-0005-0000-0000-0000D8000000}"/>
    <cellStyle name="40% - Accent5 2 5" xfId="2009" xr:uid="{00000000-0005-0000-0000-0000D9000000}"/>
    <cellStyle name="40% - Accent5 2 6" xfId="2142" xr:uid="{00000000-0005-0000-0000-0000DA000000}"/>
    <cellStyle name="40% - Accent5 2 7" xfId="2263" xr:uid="{00000000-0005-0000-0000-0000DB000000}"/>
    <cellStyle name="40% - Accent5 2 8" xfId="2369" xr:uid="{00000000-0005-0000-0000-0000DC000000}"/>
    <cellStyle name="40% - Accent5 2 9" xfId="2457" xr:uid="{00000000-0005-0000-0000-0000DD000000}"/>
    <cellStyle name="40% - Accent5 3" xfId="249" xr:uid="{00000000-0005-0000-0000-0000DE000000}"/>
    <cellStyle name="40% - Accent5 3 2" xfId="250" xr:uid="{00000000-0005-0000-0000-0000DF000000}"/>
    <cellStyle name="40% - Accent5 4" xfId="251" xr:uid="{00000000-0005-0000-0000-0000E0000000}"/>
    <cellStyle name="40% - Accent5 4 2" xfId="252" xr:uid="{00000000-0005-0000-0000-0000E1000000}"/>
    <cellStyle name="40% - Accent5 5" xfId="253" xr:uid="{00000000-0005-0000-0000-0000E2000000}"/>
    <cellStyle name="40% - Accent5 6" xfId="294" xr:uid="{00000000-0005-0000-0000-0000E3000000}"/>
    <cellStyle name="40% - Accent5 7" xfId="1866" xr:uid="{00000000-0005-0000-0000-0000E4000000}"/>
    <cellStyle name="40% - Accent5 8" xfId="2011" xr:uid="{00000000-0005-0000-0000-0000E5000000}"/>
    <cellStyle name="40% - Accent5 9" xfId="2143" xr:uid="{00000000-0005-0000-0000-0000E6000000}"/>
    <cellStyle name="40% - Accent6 10" xfId="2258" xr:uid="{00000000-0005-0000-0000-0000E7000000}"/>
    <cellStyle name="40% - Accent6 11" xfId="2365" xr:uid="{00000000-0005-0000-0000-0000E8000000}"/>
    <cellStyle name="40% - Accent6 12" xfId="2454" xr:uid="{00000000-0005-0000-0000-0000E9000000}"/>
    <cellStyle name="40% - Accent6 2" xfId="254" xr:uid="{00000000-0005-0000-0000-0000EA000000}"/>
    <cellStyle name="40% - Accent6 2 2" xfId="255" xr:uid="{00000000-0005-0000-0000-0000EB000000}"/>
    <cellStyle name="40% - Accent6 2 3" xfId="225" xr:uid="{00000000-0005-0000-0000-0000EC000000}"/>
    <cellStyle name="40% - Accent6 2 4" xfId="1859" xr:uid="{00000000-0005-0000-0000-0000ED000000}"/>
    <cellStyle name="40% - Accent6 2 5" xfId="2003" xr:uid="{00000000-0005-0000-0000-0000EE000000}"/>
    <cellStyle name="40% - Accent6 2 6" xfId="2137" xr:uid="{00000000-0005-0000-0000-0000EF000000}"/>
    <cellStyle name="40% - Accent6 2 7" xfId="2257" xr:uid="{00000000-0005-0000-0000-0000F0000000}"/>
    <cellStyle name="40% - Accent6 2 8" xfId="2364" xr:uid="{00000000-0005-0000-0000-0000F1000000}"/>
    <cellStyle name="40% - Accent6 2 9" xfId="2453" xr:uid="{00000000-0005-0000-0000-0000F2000000}"/>
    <cellStyle name="40% - Accent6 3" xfId="257" xr:uid="{00000000-0005-0000-0000-0000F3000000}"/>
    <cellStyle name="40% - Accent6 3 2" xfId="258" xr:uid="{00000000-0005-0000-0000-0000F4000000}"/>
    <cellStyle name="40% - Accent6 4" xfId="259" xr:uid="{00000000-0005-0000-0000-0000F5000000}"/>
    <cellStyle name="40% - Accent6 4 2" xfId="260" xr:uid="{00000000-0005-0000-0000-0000F6000000}"/>
    <cellStyle name="40% - Accent6 5" xfId="261" xr:uid="{00000000-0005-0000-0000-0000F7000000}"/>
    <cellStyle name="40% - Accent6 6" xfId="233" xr:uid="{00000000-0005-0000-0000-0000F8000000}"/>
    <cellStyle name="40% - Accent6 7" xfId="1860" xr:uid="{00000000-0005-0000-0000-0000F9000000}"/>
    <cellStyle name="40% - Accent6 8" xfId="2005" xr:uid="{00000000-0005-0000-0000-0000FA000000}"/>
    <cellStyle name="40% - Accent6 9" xfId="2138" xr:uid="{00000000-0005-0000-0000-0000FB000000}"/>
    <cellStyle name="60% - Accent1 10" xfId="2253" xr:uid="{00000000-0005-0000-0000-0000FC000000}"/>
    <cellStyle name="60% - Accent1 11" xfId="2361" xr:uid="{00000000-0005-0000-0000-0000FD000000}"/>
    <cellStyle name="60% - Accent1 12" xfId="2451" xr:uid="{00000000-0005-0000-0000-0000FE000000}"/>
    <cellStyle name="60% - Accent1 2" xfId="262" xr:uid="{00000000-0005-0000-0000-0000FF000000}"/>
    <cellStyle name="60% - Accent1 2 2" xfId="263" xr:uid="{00000000-0005-0000-0000-000000010000}"/>
    <cellStyle name="60% - Accent1 2 3" xfId="1229" xr:uid="{00000000-0005-0000-0000-000001010000}"/>
    <cellStyle name="60% - Accent1 2 4" xfId="1850" xr:uid="{00000000-0005-0000-0000-000002010000}"/>
    <cellStyle name="60% - Accent1 2 5" xfId="1995" xr:uid="{00000000-0005-0000-0000-000003010000}"/>
    <cellStyle name="60% - Accent1 2 6" xfId="2128" xr:uid="{00000000-0005-0000-0000-000004010000}"/>
    <cellStyle name="60% - Accent1 2 7" xfId="2251" xr:uid="{00000000-0005-0000-0000-000005010000}"/>
    <cellStyle name="60% - Accent1 2 8" xfId="2359" xr:uid="{00000000-0005-0000-0000-000006010000}"/>
    <cellStyle name="60% - Accent1 2 9" xfId="2449" xr:uid="{00000000-0005-0000-0000-000007010000}"/>
    <cellStyle name="60% - Accent1 3" xfId="265" xr:uid="{00000000-0005-0000-0000-000008010000}"/>
    <cellStyle name="60% - Accent1 3 2" xfId="266" xr:uid="{00000000-0005-0000-0000-000009010000}"/>
    <cellStyle name="60% - Accent1 4" xfId="267" xr:uid="{00000000-0005-0000-0000-00000A010000}"/>
    <cellStyle name="60% - Accent1 4 2" xfId="268" xr:uid="{00000000-0005-0000-0000-00000B010000}"/>
    <cellStyle name="60% - Accent1 5" xfId="269" xr:uid="{00000000-0005-0000-0000-00000C010000}"/>
    <cellStyle name="60% - Accent1 6" xfId="173" xr:uid="{00000000-0005-0000-0000-00000D010000}"/>
    <cellStyle name="60% - Accent1 7" xfId="1851" xr:uid="{00000000-0005-0000-0000-00000E010000}"/>
    <cellStyle name="60% - Accent1 8" xfId="1997" xr:uid="{00000000-0005-0000-0000-00000F010000}"/>
    <cellStyle name="60% - Accent1 9" xfId="2130" xr:uid="{00000000-0005-0000-0000-000010010000}"/>
    <cellStyle name="60% - Accent2 10" xfId="2244" xr:uid="{00000000-0005-0000-0000-000011010000}"/>
    <cellStyle name="60% - Accent2 11" xfId="2355" xr:uid="{00000000-0005-0000-0000-000012010000}"/>
    <cellStyle name="60% - Accent2 12" xfId="2445" xr:uid="{00000000-0005-0000-0000-000013010000}"/>
    <cellStyle name="60% - Accent2 2" xfId="270" xr:uid="{00000000-0005-0000-0000-000014010000}"/>
    <cellStyle name="60% - Accent2 2 2" xfId="271" xr:uid="{00000000-0005-0000-0000-000015010000}"/>
    <cellStyle name="60% - Accent2 2 3" xfId="1236" xr:uid="{00000000-0005-0000-0000-000016010000}"/>
    <cellStyle name="60% - Accent2 2 4" xfId="1840" xr:uid="{00000000-0005-0000-0000-000017010000}"/>
    <cellStyle name="60% - Accent2 2 5" xfId="1984" xr:uid="{00000000-0005-0000-0000-000018010000}"/>
    <cellStyle name="60% - Accent2 2 6" xfId="2119" xr:uid="{00000000-0005-0000-0000-000019010000}"/>
    <cellStyle name="60% - Accent2 2 7" xfId="2242" xr:uid="{00000000-0005-0000-0000-00001A010000}"/>
    <cellStyle name="60% - Accent2 2 8" xfId="2353" xr:uid="{00000000-0005-0000-0000-00001B010000}"/>
    <cellStyle name="60% - Accent2 2 9" xfId="2443" xr:uid="{00000000-0005-0000-0000-00001C010000}"/>
    <cellStyle name="60% - Accent2 3" xfId="272" xr:uid="{00000000-0005-0000-0000-00001D010000}"/>
    <cellStyle name="60% - Accent2 3 2" xfId="273" xr:uid="{00000000-0005-0000-0000-00001E010000}"/>
    <cellStyle name="60% - Accent2 4" xfId="274" xr:uid="{00000000-0005-0000-0000-00001F010000}"/>
    <cellStyle name="60% - Accent2 4 2" xfId="275" xr:uid="{00000000-0005-0000-0000-000020010000}"/>
    <cellStyle name="60% - Accent2 5" xfId="276" xr:uid="{00000000-0005-0000-0000-000021010000}"/>
    <cellStyle name="60% - Accent2 6" xfId="1235" xr:uid="{00000000-0005-0000-0000-000022010000}"/>
    <cellStyle name="60% - Accent2 7" xfId="1841" xr:uid="{00000000-0005-0000-0000-000023010000}"/>
    <cellStyle name="60% - Accent2 8" xfId="1986" xr:uid="{00000000-0005-0000-0000-000024010000}"/>
    <cellStyle name="60% - Accent2 9" xfId="2121" xr:uid="{00000000-0005-0000-0000-000025010000}"/>
    <cellStyle name="60% - Accent3 10" xfId="2236" xr:uid="{00000000-0005-0000-0000-000026010000}"/>
    <cellStyle name="60% - Accent3 11" xfId="2348" xr:uid="{00000000-0005-0000-0000-000027010000}"/>
    <cellStyle name="60% - Accent3 12" xfId="2439" xr:uid="{00000000-0005-0000-0000-000028010000}"/>
    <cellStyle name="60% - Accent3 2" xfId="277" xr:uid="{00000000-0005-0000-0000-000029010000}"/>
    <cellStyle name="60% - Accent3 2 2" xfId="278" xr:uid="{00000000-0005-0000-0000-00002A010000}"/>
    <cellStyle name="60% - Accent3 2 3" xfId="1242" xr:uid="{00000000-0005-0000-0000-00002B010000}"/>
    <cellStyle name="60% - Accent3 2 4" xfId="1833" xr:uid="{00000000-0005-0000-0000-00002C010000}"/>
    <cellStyle name="60% - Accent3 2 5" xfId="1978" xr:uid="{00000000-0005-0000-0000-00002D010000}"/>
    <cellStyle name="60% - Accent3 2 6" xfId="2114" xr:uid="{00000000-0005-0000-0000-00002E010000}"/>
    <cellStyle name="60% - Accent3 2 7" xfId="2234" xr:uid="{00000000-0005-0000-0000-00002F010000}"/>
    <cellStyle name="60% - Accent3 2 8" xfId="2346" xr:uid="{00000000-0005-0000-0000-000030010000}"/>
    <cellStyle name="60% - Accent3 2 9" xfId="2437" xr:uid="{00000000-0005-0000-0000-000031010000}"/>
    <cellStyle name="60% - Accent3 3" xfId="279" xr:uid="{00000000-0005-0000-0000-000032010000}"/>
    <cellStyle name="60% - Accent3 3 2" xfId="280" xr:uid="{00000000-0005-0000-0000-000033010000}"/>
    <cellStyle name="60% - Accent3 4" xfId="281" xr:uid="{00000000-0005-0000-0000-000034010000}"/>
    <cellStyle name="60% - Accent3 4 2" xfId="282" xr:uid="{00000000-0005-0000-0000-000035010000}"/>
    <cellStyle name="60% - Accent3 5" xfId="283" xr:uid="{00000000-0005-0000-0000-000036010000}"/>
    <cellStyle name="60% - Accent3 6" xfId="1241" xr:uid="{00000000-0005-0000-0000-000037010000}"/>
    <cellStyle name="60% - Accent3 7" xfId="1834" xr:uid="{00000000-0005-0000-0000-000038010000}"/>
    <cellStyle name="60% - Accent3 8" xfId="1979" xr:uid="{00000000-0005-0000-0000-000039010000}"/>
    <cellStyle name="60% - Accent3 9" xfId="2115" xr:uid="{00000000-0005-0000-0000-00003A010000}"/>
    <cellStyle name="60% - Accent4 10" xfId="2231" xr:uid="{00000000-0005-0000-0000-00003B010000}"/>
    <cellStyle name="60% - Accent4 11" xfId="2343" xr:uid="{00000000-0005-0000-0000-00003C010000}"/>
    <cellStyle name="60% - Accent4 12" xfId="2435" xr:uid="{00000000-0005-0000-0000-00003D010000}"/>
    <cellStyle name="60% - Accent4 2" xfId="284" xr:uid="{00000000-0005-0000-0000-00003E010000}"/>
    <cellStyle name="60% - Accent4 2 2" xfId="285" xr:uid="{00000000-0005-0000-0000-00003F010000}"/>
    <cellStyle name="60% - Accent4 2 3" xfId="1247" xr:uid="{00000000-0005-0000-0000-000040010000}"/>
    <cellStyle name="60% - Accent4 2 4" xfId="1826" xr:uid="{00000000-0005-0000-0000-000041010000}"/>
    <cellStyle name="60% - Accent4 2 5" xfId="1972" xr:uid="{00000000-0005-0000-0000-000042010000}"/>
    <cellStyle name="60% - Accent4 2 6" xfId="2108" xr:uid="{00000000-0005-0000-0000-000043010000}"/>
    <cellStyle name="60% - Accent4 2 7" xfId="2230" xr:uid="{00000000-0005-0000-0000-000044010000}"/>
    <cellStyle name="60% - Accent4 2 8" xfId="2342" xr:uid="{00000000-0005-0000-0000-000045010000}"/>
    <cellStyle name="60% - Accent4 2 9" xfId="2433" xr:uid="{00000000-0005-0000-0000-000046010000}"/>
    <cellStyle name="60% - Accent4 3" xfId="287" xr:uid="{00000000-0005-0000-0000-000047010000}"/>
    <cellStyle name="60% - Accent4 3 2" xfId="288" xr:uid="{00000000-0005-0000-0000-000048010000}"/>
    <cellStyle name="60% - Accent4 4" xfId="289" xr:uid="{00000000-0005-0000-0000-000049010000}"/>
    <cellStyle name="60% - Accent4 4 2" xfId="290" xr:uid="{00000000-0005-0000-0000-00004A010000}"/>
    <cellStyle name="60% - Accent4 5" xfId="291" xr:uid="{00000000-0005-0000-0000-00004B010000}"/>
    <cellStyle name="60% - Accent4 6" xfId="1246" xr:uid="{00000000-0005-0000-0000-00004C010000}"/>
    <cellStyle name="60% - Accent4 7" xfId="1827" xr:uid="{00000000-0005-0000-0000-00004D010000}"/>
    <cellStyle name="60% - Accent4 8" xfId="1973" xr:uid="{00000000-0005-0000-0000-00004E010000}"/>
    <cellStyle name="60% - Accent4 9" xfId="2109" xr:uid="{00000000-0005-0000-0000-00004F010000}"/>
    <cellStyle name="60% - Accent5 10" xfId="2225" xr:uid="{00000000-0005-0000-0000-000050010000}"/>
    <cellStyle name="60% - Accent5 11" xfId="2340" xr:uid="{00000000-0005-0000-0000-000051010000}"/>
    <cellStyle name="60% - Accent5 12" xfId="2431" xr:uid="{00000000-0005-0000-0000-000052010000}"/>
    <cellStyle name="60% - Accent5 2" xfId="292" xr:uid="{00000000-0005-0000-0000-000053010000}"/>
    <cellStyle name="60% - Accent5 2 2" xfId="293" xr:uid="{00000000-0005-0000-0000-000054010000}"/>
    <cellStyle name="60% - Accent5 2 3" xfId="1254" xr:uid="{00000000-0005-0000-0000-000055010000}"/>
    <cellStyle name="60% - Accent5 2 4" xfId="1816" xr:uid="{00000000-0005-0000-0000-000056010000}"/>
    <cellStyle name="60% - Accent5 2 5" xfId="1963" xr:uid="{00000000-0005-0000-0000-000057010000}"/>
    <cellStyle name="60% - Accent5 2 6" xfId="2100" xr:uid="{00000000-0005-0000-0000-000058010000}"/>
    <cellStyle name="60% - Accent5 2 7" xfId="2223" xr:uid="{00000000-0005-0000-0000-000059010000}"/>
    <cellStyle name="60% - Accent5 2 8" xfId="2338" xr:uid="{00000000-0005-0000-0000-00005A010000}"/>
    <cellStyle name="60% - Accent5 2 9" xfId="2429" xr:uid="{00000000-0005-0000-0000-00005B010000}"/>
    <cellStyle name="60% - Accent5 3" xfId="295" xr:uid="{00000000-0005-0000-0000-00005C010000}"/>
    <cellStyle name="60% - Accent5 3 2" xfId="296" xr:uid="{00000000-0005-0000-0000-00005D010000}"/>
    <cellStyle name="60% - Accent5 4" xfId="297" xr:uid="{00000000-0005-0000-0000-00005E010000}"/>
    <cellStyle name="60% - Accent5 4 2" xfId="298" xr:uid="{00000000-0005-0000-0000-00005F010000}"/>
    <cellStyle name="60% - Accent5 5" xfId="299" xr:uid="{00000000-0005-0000-0000-000060010000}"/>
    <cellStyle name="60% - Accent5 6" xfId="1253" xr:uid="{00000000-0005-0000-0000-000061010000}"/>
    <cellStyle name="60% - Accent5 7" xfId="1817" xr:uid="{00000000-0005-0000-0000-000062010000}"/>
    <cellStyle name="60% - Accent5 8" xfId="1964" xr:uid="{00000000-0005-0000-0000-000063010000}"/>
    <cellStyle name="60% - Accent5 9" xfId="2102" xr:uid="{00000000-0005-0000-0000-000064010000}"/>
    <cellStyle name="60% - Accent6 10" xfId="2218" xr:uid="{00000000-0005-0000-0000-000065010000}"/>
    <cellStyle name="60% - Accent6 11" xfId="2334" xr:uid="{00000000-0005-0000-0000-000066010000}"/>
    <cellStyle name="60% - Accent6 12" xfId="2425" xr:uid="{00000000-0005-0000-0000-000067010000}"/>
    <cellStyle name="60% - Accent6 2" xfId="300" xr:uid="{00000000-0005-0000-0000-000068010000}"/>
    <cellStyle name="60% - Accent6 2 2" xfId="301" xr:uid="{00000000-0005-0000-0000-000069010000}"/>
    <cellStyle name="60% - Accent6 2 3" xfId="1260" xr:uid="{00000000-0005-0000-0000-00006A010000}"/>
    <cellStyle name="60% - Accent6 2 4" xfId="1811" xr:uid="{00000000-0005-0000-0000-00006B010000}"/>
    <cellStyle name="60% - Accent6 2 5" xfId="1958" xr:uid="{00000000-0005-0000-0000-00006C010000}"/>
    <cellStyle name="60% - Accent6 2 6" xfId="2095" xr:uid="{00000000-0005-0000-0000-00006D010000}"/>
    <cellStyle name="60% - Accent6 2 7" xfId="2217" xr:uid="{00000000-0005-0000-0000-00006E010000}"/>
    <cellStyle name="60% - Accent6 2 8" xfId="2333" xr:uid="{00000000-0005-0000-0000-00006F010000}"/>
    <cellStyle name="60% - Accent6 2 9" xfId="2424" xr:uid="{00000000-0005-0000-0000-000070010000}"/>
    <cellStyle name="60% - Accent6 3" xfId="302" xr:uid="{00000000-0005-0000-0000-000071010000}"/>
    <cellStyle name="60% - Accent6 3 2" xfId="303" xr:uid="{00000000-0005-0000-0000-000072010000}"/>
    <cellStyle name="60% - Accent6 4" xfId="304" xr:uid="{00000000-0005-0000-0000-000073010000}"/>
    <cellStyle name="60% - Accent6 4 2" xfId="305" xr:uid="{00000000-0005-0000-0000-000074010000}"/>
    <cellStyle name="60% - Accent6 5" xfId="306" xr:uid="{00000000-0005-0000-0000-000075010000}"/>
    <cellStyle name="60% - Accent6 6" xfId="1259" xr:uid="{00000000-0005-0000-0000-000076010000}"/>
    <cellStyle name="60% - Accent6 7" xfId="1812" xr:uid="{00000000-0005-0000-0000-000077010000}"/>
    <cellStyle name="60% - Accent6 8" xfId="1959" xr:uid="{00000000-0005-0000-0000-000078010000}"/>
    <cellStyle name="60% - Accent6 9" xfId="2096" xr:uid="{00000000-0005-0000-0000-000079010000}"/>
    <cellStyle name="Accent1 10" xfId="2215" xr:uid="{00000000-0005-0000-0000-00007A010000}"/>
    <cellStyle name="Accent1 11" xfId="2332" xr:uid="{00000000-0005-0000-0000-00007B010000}"/>
    <cellStyle name="Accent1 12" xfId="2423" xr:uid="{00000000-0005-0000-0000-00007C010000}"/>
    <cellStyle name="Accent1 2" xfId="307" xr:uid="{00000000-0005-0000-0000-00007D010000}"/>
    <cellStyle name="Accent1 2 2" xfId="308" xr:uid="{00000000-0005-0000-0000-00007E010000}"/>
    <cellStyle name="Accent1 2 3" xfId="1264" xr:uid="{00000000-0005-0000-0000-00007F010000}"/>
    <cellStyle name="Accent1 2 4" xfId="1805" xr:uid="{00000000-0005-0000-0000-000080010000}"/>
    <cellStyle name="Accent1 2 5" xfId="1953" xr:uid="{00000000-0005-0000-0000-000081010000}"/>
    <cellStyle name="Accent1 2 6" xfId="2092" xr:uid="{00000000-0005-0000-0000-000082010000}"/>
    <cellStyle name="Accent1 2 7" xfId="2214" xr:uid="{00000000-0005-0000-0000-000083010000}"/>
    <cellStyle name="Accent1 2 8" xfId="2331" xr:uid="{00000000-0005-0000-0000-000084010000}"/>
    <cellStyle name="Accent1 2 9" xfId="2422" xr:uid="{00000000-0005-0000-0000-000085010000}"/>
    <cellStyle name="Accent1 3" xfId="310" xr:uid="{00000000-0005-0000-0000-000086010000}"/>
    <cellStyle name="Accent1 3 2" xfId="311" xr:uid="{00000000-0005-0000-0000-000087010000}"/>
    <cellStyle name="Accent1 4" xfId="312" xr:uid="{00000000-0005-0000-0000-000088010000}"/>
    <cellStyle name="Accent1 4 2" xfId="313" xr:uid="{00000000-0005-0000-0000-000089010000}"/>
    <cellStyle name="Accent1 5" xfId="314" xr:uid="{00000000-0005-0000-0000-00008A010000}"/>
    <cellStyle name="Accent1 6" xfId="1263" xr:uid="{00000000-0005-0000-0000-00008B010000}"/>
    <cellStyle name="Accent1 7" xfId="1806" xr:uid="{00000000-0005-0000-0000-00008C010000}"/>
    <cellStyle name="Accent1 8" xfId="1954" xr:uid="{00000000-0005-0000-0000-00008D010000}"/>
    <cellStyle name="Accent1 9" xfId="2093" xr:uid="{00000000-0005-0000-0000-00008E010000}"/>
    <cellStyle name="Accent2 10" xfId="2210" xr:uid="{00000000-0005-0000-0000-00008F010000}"/>
    <cellStyle name="Accent2 11" xfId="2328" xr:uid="{00000000-0005-0000-0000-000090010000}"/>
    <cellStyle name="Accent2 12" xfId="2420" xr:uid="{00000000-0005-0000-0000-000091010000}"/>
    <cellStyle name="Accent2 2" xfId="315" xr:uid="{00000000-0005-0000-0000-000092010000}"/>
    <cellStyle name="Accent2 2 2" xfId="316" xr:uid="{00000000-0005-0000-0000-000093010000}"/>
    <cellStyle name="Accent2 2 3" xfId="1270" xr:uid="{00000000-0005-0000-0000-000094010000}"/>
    <cellStyle name="Accent2 2 4" xfId="1801" xr:uid="{00000000-0005-0000-0000-000095010000}"/>
    <cellStyle name="Accent2 2 5" xfId="1948" xr:uid="{00000000-0005-0000-0000-000096010000}"/>
    <cellStyle name="Accent2 2 6" xfId="2086" xr:uid="{00000000-0005-0000-0000-000097010000}"/>
    <cellStyle name="Accent2 2 7" xfId="2209" xr:uid="{00000000-0005-0000-0000-000098010000}"/>
    <cellStyle name="Accent2 2 8" xfId="2327" xr:uid="{00000000-0005-0000-0000-000099010000}"/>
    <cellStyle name="Accent2 2 9" xfId="2419" xr:uid="{00000000-0005-0000-0000-00009A010000}"/>
    <cellStyle name="Accent2 3" xfId="318" xr:uid="{00000000-0005-0000-0000-00009B010000}"/>
    <cellStyle name="Accent2 3 2" xfId="319" xr:uid="{00000000-0005-0000-0000-00009C010000}"/>
    <cellStyle name="Accent2 4" xfId="320" xr:uid="{00000000-0005-0000-0000-00009D010000}"/>
    <cellStyle name="Accent2 4 2" xfId="321" xr:uid="{00000000-0005-0000-0000-00009E010000}"/>
    <cellStyle name="Accent2 5" xfId="322" xr:uid="{00000000-0005-0000-0000-00009F010000}"/>
    <cellStyle name="Accent2 6" xfId="1269" xr:uid="{00000000-0005-0000-0000-0000A0010000}"/>
    <cellStyle name="Accent2 7" xfId="1802" xr:uid="{00000000-0005-0000-0000-0000A1010000}"/>
    <cellStyle name="Accent2 8" xfId="1949" xr:uid="{00000000-0005-0000-0000-0000A2010000}"/>
    <cellStyle name="Accent2 9" xfId="2087" xr:uid="{00000000-0005-0000-0000-0000A3010000}"/>
    <cellStyle name="Accent3 10" xfId="2077" xr:uid="{00000000-0005-0000-0000-0000A4010000}"/>
    <cellStyle name="Accent3 11" xfId="2200" xr:uid="{00000000-0005-0000-0000-0000A5010000}"/>
    <cellStyle name="Accent3 12" xfId="2321" xr:uid="{00000000-0005-0000-0000-0000A6010000}"/>
    <cellStyle name="Accent3 2" xfId="323" xr:uid="{00000000-0005-0000-0000-0000A7010000}"/>
    <cellStyle name="Accent3 2 2" xfId="324" xr:uid="{00000000-0005-0000-0000-0000A8010000}"/>
    <cellStyle name="Accent3 2 3" xfId="1275" xr:uid="{00000000-0005-0000-0000-0000A9010000}"/>
    <cellStyle name="Accent3 2 4" xfId="1794" xr:uid="{00000000-0005-0000-0000-0000AA010000}"/>
    <cellStyle name="Accent3 2 5" xfId="1115" xr:uid="{00000000-0005-0000-0000-0000AB010000}"/>
    <cellStyle name="Accent3 2 6" xfId="1936" xr:uid="{00000000-0005-0000-0000-0000AC010000}"/>
    <cellStyle name="Accent3 2 7" xfId="2076" xr:uid="{00000000-0005-0000-0000-0000AD010000}"/>
    <cellStyle name="Accent3 2 8" xfId="2197" xr:uid="{00000000-0005-0000-0000-0000AE010000}"/>
    <cellStyle name="Accent3 2 9" xfId="2320" xr:uid="{00000000-0005-0000-0000-0000AF010000}"/>
    <cellStyle name="Accent3 3" xfId="326" xr:uid="{00000000-0005-0000-0000-0000B0010000}"/>
    <cellStyle name="Accent3 3 2" xfId="327" xr:uid="{00000000-0005-0000-0000-0000B1010000}"/>
    <cellStyle name="Accent3 4" xfId="328" xr:uid="{00000000-0005-0000-0000-0000B2010000}"/>
    <cellStyle name="Accent3 4 2" xfId="329" xr:uid="{00000000-0005-0000-0000-0000B3010000}"/>
    <cellStyle name="Accent3 5" xfId="330" xr:uid="{00000000-0005-0000-0000-0000B4010000}"/>
    <cellStyle name="Accent3 6" xfId="1274" xr:uid="{00000000-0005-0000-0000-0000B5010000}"/>
    <cellStyle name="Accent3 7" xfId="1795" xr:uid="{00000000-0005-0000-0000-0000B6010000}"/>
    <cellStyle name="Accent3 8" xfId="1148" xr:uid="{00000000-0005-0000-0000-0000B7010000}"/>
    <cellStyle name="Accent3 9" xfId="1937" xr:uid="{00000000-0005-0000-0000-0000B8010000}"/>
    <cellStyle name="Accent4 10" xfId="2063" xr:uid="{00000000-0005-0000-0000-0000B9010000}"/>
    <cellStyle name="Accent4 11" xfId="2189" xr:uid="{00000000-0005-0000-0000-0000BA010000}"/>
    <cellStyle name="Accent4 12" xfId="2310" xr:uid="{00000000-0005-0000-0000-0000BB010000}"/>
    <cellStyle name="Accent4 2" xfId="331" xr:uid="{00000000-0005-0000-0000-0000BC010000}"/>
    <cellStyle name="Accent4 2 2" xfId="332" xr:uid="{00000000-0005-0000-0000-0000BD010000}"/>
    <cellStyle name="Accent4 2 3" xfId="1280" xr:uid="{00000000-0005-0000-0000-0000BE010000}"/>
    <cellStyle name="Accent4 2 4" xfId="1790" xr:uid="{00000000-0005-0000-0000-0000BF010000}"/>
    <cellStyle name="Accent4 2 5" xfId="1082" xr:uid="{00000000-0005-0000-0000-0000C0010000}"/>
    <cellStyle name="Accent4 2 6" xfId="1924" xr:uid="{00000000-0005-0000-0000-0000C1010000}"/>
    <cellStyle name="Accent4 2 7" xfId="2062" xr:uid="{00000000-0005-0000-0000-0000C2010000}"/>
    <cellStyle name="Accent4 2 8" xfId="2188" xr:uid="{00000000-0005-0000-0000-0000C3010000}"/>
    <cellStyle name="Accent4 2 9" xfId="2309" xr:uid="{00000000-0005-0000-0000-0000C4010000}"/>
    <cellStyle name="Accent4 3" xfId="334" xr:uid="{00000000-0005-0000-0000-0000C5010000}"/>
    <cellStyle name="Accent4 3 2" xfId="335" xr:uid="{00000000-0005-0000-0000-0000C6010000}"/>
    <cellStyle name="Accent4 4" xfId="336" xr:uid="{00000000-0005-0000-0000-0000C7010000}"/>
    <cellStyle name="Accent4 4 2" xfId="337" xr:uid="{00000000-0005-0000-0000-0000C8010000}"/>
    <cellStyle name="Accent4 5" xfId="338" xr:uid="{00000000-0005-0000-0000-0000C9010000}"/>
    <cellStyle name="Accent4 6" xfId="1279" xr:uid="{00000000-0005-0000-0000-0000CA010000}"/>
    <cellStyle name="Accent4 7" xfId="1791" xr:uid="{00000000-0005-0000-0000-0000CB010000}"/>
    <cellStyle name="Accent4 8" xfId="1091" xr:uid="{00000000-0005-0000-0000-0000CC010000}"/>
    <cellStyle name="Accent4 9" xfId="1925" xr:uid="{00000000-0005-0000-0000-0000CD010000}"/>
    <cellStyle name="Accent5 10" xfId="2056" xr:uid="{00000000-0005-0000-0000-0000CE010000}"/>
    <cellStyle name="Accent5 11" xfId="2182" xr:uid="{00000000-0005-0000-0000-0000CF010000}"/>
    <cellStyle name="Accent5 12" xfId="2302" xr:uid="{00000000-0005-0000-0000-0000D0010000}"/>
    <cellStyle name="Accent5 2" xfId="339" xr:uid="{00000000-0005-0000-0000-0000D1010000}"/>
    <cellStyle name="Accent5 2 2" xfId="340" xr:uid="{00000000-0005-0000-0000-0000D2010000}"/>
    <cellStyle name="Accent5 2 3" xfId="1288" xr:uid="{00000000-0005-0000-0000-0000D3010000}"/>
    <cellStyle name="Accent5 2 4" xfId="1783" xr:uid="{00000000-0005-0000-0000-0000D4010000}"/>
    <cellStyle name="Accent5 2 5" xfId="941" xr:uid="{00000000-0005-0000-0000-0000D5010000}"/>
    <cellStyle name="Accent5 2 6" xfId="1914" xr:uid="{00000000-0005-0000-0000-0000D6010000}"/>
    <cellStyle name="Accent5 2 7" xfId="2055" xr:uid="{00000000-0005-0000-0000-0000D7010000}"/>
    <cellStyle name="Accent5 2 8" xfId="2181" xr:uid="{00000000-0005-0000-0000-0000D8010000}"/>
    <cellStyle name="Accent5 2 9" xfId="2301" xr:uid="{00000000-0005-0000-0000-0000D9010000}"/>
    <cellStyle name="Accent5 3" xfId="341" xr:uid="{00000000-0005-0000-0000-0000DA010000}"/>
    <cellStyle name="Accent5 3 2" xfId="342" xr:uid="{00000000-0005-0000-0000-0000DB010000}"/>
    <cellStyle name="Accent5 4" xfId="343" xr:uid="{00000000-0005-0000-0000-0000DC010000}"/>
    <cellStyle name="Accent5 4 2" xfId="344" xr:uid="{00000000-0005-0000-0000-0000DD010000}"/>
    <cellStyle name="Accent5 5" xfId="345" xr:uid="{00000000-0005-0000-0000-0000DE010000}"/>
    <cellStyle name="Accent5 6" xfId="1287" xr:uid="{00000000-0005-0000-0000-0000DF010000}"/>
    <cellStyle name="Accent5 7" xfId="1784" xr:uid="{00000000-0005-0000-0000-0000E0010000}"/>
    <cellStyle name="Accent5 8" xfId="958" xr:uid="{00000000-0005-0000-0000-0000E1010000}"/>
    <cellStyle name="Accent5 9" xfId="1915" xr:uid="{00000000-0005-0000-0000-0000E2010000}"/>
    <cellStyle name="Accent6 10" xfId="2048" xr:uid="{00000000-0005-0000-0000-0000E3010000}"/>
    <cellStyle name="Accent6 11" xfId="2173" xr:uid="{00000000-0005-0000-0000-0000E4010000}"/>
    <cellStyle name="Accent6 12" xfId="2297" xr:uid="{00000000-0005-0000-0000-0000E5010000}"/>
    <cellStyle name="Accent6 2" xfId="346" xr:uid="{00000000-0005-0000-0000-0000E6010000}"/>
    <cellStyle name="Accent6 2 2" xfId="347" xr:uid="{00000000-0005-0000-0000-0000E7010000}"/>
    <cellStyle name="Accent6 2 3" xfId="1293" xr:uid="{00000000-0005-0000-0000-0000E8010000}"/>
    <cellStyle name="Accent6 2 4" xfId="1777" xr:uid="{00000000-0005-0000-0000-0000E9010000}"/>
    <cellStyle name="Accent6 2 5" xfId="742" xr:uid="{00000000-0005-0000-0000-0000EA010000}"/>
    <cellStyle name="Accent6 2 6" xfId="1903" xr:uid="{00000000-0005-0000-0000-0000EB010000}"/>
    <cellStyle name="Accent6 2 7" xfId="2044" xr:uid="{00000000-0005-0000-0000-0000EC010000}"/>
    <cellStyle name="Accent6 2 8" xfId="2172" xr:uid="{00000000-0005-0000-0000-0000ED010000}"/>
    <cellStyle name="Accent6 2 9" xfId="2294" xr:uid="{00000000-0005-0000-0000-0000EE010000}"/>
    <cellStyle name="Accent6 3" xfId="349" xr:uid="{00000000-0005-0000-0000-0000EF010000}"/>
    <cellStyle name="Accent6 3 2" xfId="350" xr:uid="{00000000-0005-0000-0000-0000F0010000}"/>
    <cellStyle name="Accent6 4" xfId="351" xr:uid="{00000000-0005-0000-0000-0000F1010000}"/>
    <cellStyle name="Accent6 4 2" xfId="352" xr:uid="{00000000-0005-0000-0000-0000F2010000}"/>
    <cellStyle name="Accent6 5" xfId="353" xr:uid="{00000000-0005-0000-0000-0000F3010000}"/>
    <cellStyle name="Accent6 6" xfId="1292" xr:uid="{00000000-0005-0000-0000-0000F4010000}"/>
    <cellStyle name="Accent6 7" xfId="1779" xr:uid="{00000000-0005-0000-0000-0000F5010000}"/>
    <cellStyle name="Accent6 8" xfId="759" xr:uid="{00000000-0005-0000-0000-0000F6010000}"/>
    <cellStyle name="Accent6 9" xfId="1906" xr:uid="{00000000-0005-0000-0000-0000F7010000}"/>
    <cellStyle name="Bad 10" xfId="2035" xr:uid="{00000000-0005-0000-0000-0000F8010000}"/>
    <cellStyle name="Bad 11" xfId="2164" xr:uid="{00000000-0005-0000-0000-0000F9010000}"/>
    <cellStyle name="Bad 12" xfId="2287" xr:uid="{00000000-0005-0000-0000-0000FA010000}"/>
    <cellStyle name="Bad 2" xfId="354" xr:uid="{00000000-0005-0000-0000-0000FB010000}"/>
    <cellStyle name="Bad 2 2" xfId="355" xr:uid="{00000000-0005-0000-0000-0000FC010000}"/>
    <cellStyle name="Bad 2 3" xfId="1298" xr:uid="{00000000-0005-0000-0000-0000FD010000}"/>
    <cellStyle name="Bad 2 4" xfId="1771" xr:uid="{00000000-0005-0000-0000-0000FE010000}"/>
    <cellStyle name="Bad 2 5" xfId="540" xr:uid="{00000000-0005-0000-0000-0000FF010000}"/>
    <cellStyle name="Bad 2 6" xfId="1891" xr:uid="{00000000-0005-0000-0000-000000020000}"/>
    <cellStyle name="Bad 2 7" xfId="2034" xr:uid="{00000000-0005-0000-0000-000001020000}"/>
    <cellStyle name="Bad 2 8" xfId="2163" xr:uid="{00000000-0005-0000-0000-000002020000}"/>
    <cellStyle name="Bad 2 9" xfId="2286" xr:uid="{00000000-0005-0000-0000-000003020000}"/>
    <cellStyle name="Bad 3" xfId="357" xr:uid="{00000000-0005-0000-0000-000004020000}"/>
    <cellStyle name="Bad 3 2" xfId="358" xr:uid="{00000000-0005-0000-0000-000005020000}"/>
    <cellStyle name="Bad 4" xfId="359" xr:uid="{00000000-0005-0000-0000-000006020000}"/>
    <cellStyle name="Bad 4 2" xfId="360" xr:uid="{00000000-0005-0000-0000-000007020000}"/>
    <cellStyle name="Bad 5" xfId="361" xr:uid="{00000000-0005-0000-0000-000008020000}"/>
    <cellStyle name="Bad 6" xfId="1297" xr:uid="{00000000-0005-0000-0000-000009020000}"/>
    <cellStyle name="Bad 7" xfId="1772" xr:uid="{00000000-0005-0000-0000-00000A020000}"/>
    <cellStyle name="Bad 8" xfId="557" xr:uid="{00000000-0005-0000-0000-00000B020000}"/>
    <cellStyle name="Bad 9" xfId="1893" xr:uid="{00000000-0005-0000-0000-00000C020000}"/>
    <cellStyle name="Calculation 10" xfId="2027" xr:uid="{00000000-0005-0000-0000-00000D020000}"/>
    <cellStyle name="Calculation 11" xfId="2154" xr:uid="{00000000-0005-0000-0000-00000E020000}"/>
    <cellStyle name="Calculation 12" xfId="2278" xr:uid="{00000000-0005-0000-0000-00000F020000}"/>
    <cellStyle name="Calculation 2" xfId="362" xr:uid="{00000000-0005-0000-0000-000010020000}"/>
    <cellStyle name="Calculation 2 2" xfId="363" xr:uid="{00000000-0005-0000-0000-000011020000}"/>
    <cellStyle name="Calculation 2 3" xfId="1305" xr:uid="{00000000-0005-0000-0000-000012020000}"/>
    <cellStyle name="Calculation 2 4" xfId="1765" xr:uid="{00000000-0005-0000-0000-000013020000}"/>
    <cellStyle name="Calculation 2 5" xfId="395" xr:uid="{00000000-0005-0000-0000-000014020000}"/>
    <cellStyle name="Calculation 2 6" xfId="1881" xr:uid="{00000000-0005-0000-0000-000015020000}"/>
    <cellStyle name="Calculation 2 7" xfId="2022" xr:uid="{00000000-0005-0000-0000-000016020000}"/>
    <cellStyle name="Calculation 2 8" xfId="2152" xr:uid="{00000000-0005-0000-0000-000017020000}"/>
    <cellStyle name="Calculation 2 9" xfId="2275" xr:uid="{00000000-0005-0000-0000-000018020000}"/>
    <cellStyle name="Calculation 3" xfId="365" xr:uid="{00000000-0005-0000-0000-000019020000}"/>
    <cellStyle name="Calculation 3 2" xfId="366" xr:uid="{00000000-0005-0000-0000-00001A020000}"/>
    <cellStyle name="Calculation 4" xfId="367" xr:uid="{00000000-0005-0000-0000-00001B020000}"/>
    <cellStyle name="Calculation 4 2" xfId="368" xr:uid="{00000000-0005-0000-0000-00001C020000}"/>
    <cellStyle name="Calculation 5" xfId="369" xr:uid="{00000000-0005-0000-0000-00001D020000}"/>
    <cellStyle name="Calculation 6" xfId="1304" xr:uid="{00000000-0005-0000-0000-00001E020000}"/>
    <cellStyle name="Calculation 7" xfId="1766" xr:uid="{00000000-0005-0000-0000-00001F020000}"/>
    <cellStyle name="Calculation 8" xfId="403" xr:uid="{00000000-0005-0000-0000-000020020000}"/>
    <cellStyle name="Calculation 9" xfId="1886" xr:uid="{00000000-0005-0000-0000-000021020000}"/>
    <cellStyle name="Check Cell 10" xfId="2014" xr:uid="{00000000-0005-0000-0000-000022020000}"/>
    <cellStyle name="Check Cell 11" xfId="2145" xr:uid="{00000000-0005-0000-0000-000023020000}"/>
    <cellStyle name="Check Cell 12" xfId="2270" xr:uid="{00000000-0005-0000-0000-000024020000}"/>
    <cellStyle name="Check Cell 2" xfId="370" xr:uid="{00000000-0005-0000-0000-000025020000}"/>
    <cellStyle name="Check Cell 2 2" xfId="371" xr:uid="{00000000-0005-0000-0000-000026020000}"/>
    <cellStyle name="Check Cell 2 3" xfId="1310" xr:uid="{00000000-0005-0000-0000-000027020000}"/>
    <cellStyle name="Check Cell 2 4" xfId="1758" xr:uid="{00000000-0005-0000-0000-000028020000}"/>
    <cellStyle name="Check Cell 2 5" xfId="309" xr:uid="{00000000-0005-0000-0000-000029020000}"/>
    <cellStyle name="Check Cell 2 6" xfId="1869" xr:uid="{00000000-0005-0000-0000-00002A020000}"/>
    <cellStyle name="Check Cell 2 7" xfId="2013" xr:uid="{00000000-0005-0000-0000-00002B020000}"/>
    <cellStyle name="Check Cell 2 8" xfId="2144" xr:uid="{00000000-0005-0000-0000-00002C020000}"/>
    <cellStyle name="Check Cell 2 9" xfId="2269" xr:uid="{00000000-0005-0000-0000-00002D020000}"/>
    <cellStyle name="Check Cell 3" xfId="373" xr:uid="{00000000-0005-0000-0000-00002E020000}"/>
    <cellStyle name="Check Cell 3 2" xfId="374" xr:uid="{00000000-0005-0000-0000-00002F020000}"/>
    <cellStyle name="Check Cell 4" xfId="375" xr:uid="{00000000-0005-0000-0000-000030020000}"/>
    <cellStyle name="Check Cell 4 2" xfId="376" xr:uid="{00000000-0005-0000-0000-000031020000}"/>
    <cellStyle name="Check Cell 5" xfId="377" xr:uid="{00000000-0005-0000-0000-000032020000}"/>
    <cellStyle name="Check Cell 6" xfId="1309" xr:uid="{00000000-0005-0000-0000-000033020000}"/>
    <cellStyle name="Check Cell 7" xfId="1759" xr:uid="{00000000-0005-0000-0000-000034020000}"/>
    <cellStyle name="Check Cell 8" xfId="317" xr:uid="{00000000-0005-0000-0000-000035020000}"/>
    <cellStyle name="Check Cell 9" xfId="1871" xr:uid="{00000000-0005-0000-0000-000036020000}"/>
    <cellStyle name="Comma" xfId="2546" builtinId="3"/>
    <cellStyle name="Comma [0]" xfId="2547" builtinId="6"/>
    <cellStyle name="Explanatory Text 10" xfId="2006" xr:uid="{00000000-0005-0000-0000-000038020000}"/>
    <cellStyle name="Explanatory Text 11" xfId="2135" xr:uid="{00000000-0005-0000-0000-000039020000}"/>
    <cellStyle name="Explanatory Text 12" xfId="2259" xr:uid="{00000000-0005-0000-0000-00003A020000}"/>
    <cellStyle name="Explanatory Text 2" xfId="378" xr:uid="{00000000-0005-0000-0000-00003B020000}"/>
    <cellStyle name="Explanatory Text 2 2" xfId="379" xr:uid="{00000000-0005-0000-0000-00003C020000}"/>
    <cellStyle name="Explanatory Text 2 3" xfId="1316" xr:uid="{00000000-0005-0000-0000-00003D020000}"/>
    <cellStyle name="Explanatory Text 2 4" xfId="1752" xr:uid="{00000000-0005-0000-0000-00003E020000}"/>
    <cellStyle name="Explanatory Text 2 5" xfId="209" xr:uid="{00000000-0005-0000-0000-00003F020000}"/>
    <cellStyle name="Explanatory Text 2 6" xfId="1857" xr:uid="{00000000-0005-0000-0000-000040020000}"/>
    <cellStyle name="Explanatory Text 2 7" xfId="2002" xr:uid="{00000000-0005-0000-0000-000041020000}"/>
    <cellStyle name="Explanatory Text 2 8" xfId="2134" xr:uid="{00000000-0005-0000-0000-000042020000}"/>
    <cellStyle name="Explanatory Text 2 9" xfId="2256" xr:uid="{00000000-0005-0000-0000-000043020000}"/>
    <cellStyle name="Explanatory Text 3" xfId="381" xr:uid="{00000000-0005-0000-0000-000044020000}"/>
    <cellStyle name="Explanatory Text 3 2" xfId="382" xr:uid="{00000000-0005-0000-0000-000045020000}"/>
    <cellStyle name="Explanatory Text 4" xfId="383" xr:uid="{00000000-0005-0000-0000-000046020000}"/>
    <cellStyle name="Explanatory Text 4 2" xfId="384" xr:uid="{00000000-0005-0000-0000-000047020000}"/>
    <cellStyle name="Explanatory Text 5" xfId="385" xr:uid="{00000000-0005-0000-0000-000048020000}"/>
    <cellStyle name="Explanatory Text 6" xfId="1315" xr:uid="{00000000-0005-0000-0000-000049020000}"/>
    <cellStyle name="Explanatory Text 7" xfId="1753" xr:uid="{00000000-0005-0000-0000-00004A020000}"/>
    <cellStyle name="Explanatory Text 8" xfId="217" xr:uid="{00000000-0005-0000-0000-00004B020000}"/>
    <cellStyle name="Explanatory Text 9" xfId="1862" xr:uid="{00000000-0005-0000-0000-00004C020000}"/>
    <cellStyle name="Good 10" xfId="1992" xr:uid="{00000000-0005-0000-0000-00004D020000}"/>
    <cellStyle name="Good 11" xfId="2125" xr:uid="{00000000-0005-0000-0000-00004E020000}"/>
    <cellStyle name="Good 12" xfId="2249" xr:uid="{00000000-0005-0000-0000-00004F020000}"/>
    <cellStyle name="Good 2" xfId="386" xr:uid="{00000000-0005-0000-0000-000050020000}"/>
    <cellStyle name="Good 2 2" xfId="387" xr:uid="{00000000-0005-0000-0000-000051020000}"/>
    <cellStyle name="Good 2 3" xfId="1322" xr:uid="{00000000-0005-0000-0000-000052020000}"/>
    <cellStyle name="Good 2 4" xfId="1747" xr:uid="{00000000-0005-0000-0000-000053020000}"/>
    <cellStyle name="Good 2 5" xfId="1234" xr:uid="{00000000-0005-0000-0000-000054020000}"/>
    <cellStyle name="Good 2 6" xfId="1845" xr:uid="{00000000-0005-0000-0000-000055020000}"/>
    <cellStyle name="Good 2 7" xfId="1991" xr:uid="{00000000-0005-0000-0000-000056020000}"/>
    <cellStyle name="Good 2 8" xfId="2124" xr:uid="{00000000-0005-0000-0000-000057020000}"/>
    <cellStyle name="Good 2 9" xfId="2248" xr:uid="{00000000-0005-0000-0000-000058020000}"/>
    <cellStyle name="Good 3" xfId="388" xr:uid="{00000000-0005-0000-0000-000059020000}"/>
    <cellStyle name="Good 3 2" xfId="389" xr:uid="{00000000-0005-0000-0000-00005A020000}"/>
    <cellStyle name="Good 4" xfId="390" xr:uid="{00000000-0005-0000-0000-00005B020000}"/>
    <cellStyle name="Good 4 2" xfId="391" xr:uid="{00000000-0005-0000-0000-00005C020000}"/>
    <cellStyle name="Good 5" xfId="392" xr:uid="{00000000-0005-0000-0000-00005D020000}"/>
    <cellStyle name="Good 6" xfId="1321" xr:uid="{00000000-0005-0000-0000-00005E020000}"/>
    <cellStyle name="Good 7" xfId="1748" xr:uid="{00000000-0005-0000-0000-00005F020000}"/>
    <cellStyle name="Good 8" xfId="1233" xr:uid="{00000000-0005-0000-0000-000060020000}"/>
    <cellStyle name="Good 9" xfId="1846" xr:uid="{00000000-0005-0000-0000-000061020000}"/>
    <cellStyle name="Heading 1 10" xfId="1981" xr:uid="{00000000-0005-0000-0000-000062020000}"/>
    <cellStyle name="Heading 1 11" xfId="2113" xr:uid="{00000000-0005-0000-0000-000063020000}"/>
    <cellStyle name="Heading 1 12" xfId="2239" xr:uid="{00000000-0005-0000-0000-000064020000}"/>
    <cellStyle name="Heading 1 2" xfId="393" xr:uid="{00000000-0005-0000-0000-000065020000}"/>
    <cellStyle name="Heading 1 2 2" xfId="394" xr:uid="{00000000-0005-0000-0000-000066020000}"/>
    <cellStyle name="Heading 1 2 3" xfId="1328" xr:uid="{00000000-0005-0000-0000-000067020000}"/>
    <cellStyle name="Heading 1 2 4" xfId="1741" xr:uid="{00000000-0005-0000-0000-000068020000}"/>
    <cellStyle name="Heading 1 2 5" xfId="1243" xr:uid="{00000000-0005-0000-0000-000069020000}"/>
    <cellStyle name="Heading 1 2 6" xfId="1835" xr:uid="{00000000-0005-0000-0000-00006A020000}"/>
    <cellStyle name="Heading 1 2 7" xfId="1980" xr:uid="{00000000-0005-0000-0000-00006B020000}"/>
    <cellStyle name="Heading 1 2 8" xfId="2112" xr:uid="{00000000-0005-0000-0000-00006C020000}"/>
    <cellStyle name="Heading 1 2 9" xfId="2237" xr:uid="{00000000-0005-0000-0000-00006D020000}"/>
    <cellStyle name="Heading 1 3" xfId="396" xr:uid="{00000000-0005-0000-0000-00006E020000}"/>
    <cellStyle name="Heading 1 3 2" xfId="397" xr:uid="{00000000-0005-0000-0000-00006F020000}"/>
    <cellStyle name="Heading 1 4" xfId="398" xr:uid="{00000000-0005-0000-0000-000070020000}"/>
    <cellStyle name="Heading 1 4 2" xfId="399" xr:uid="{00000000-0005-0000-0000-000071020000}"/>
    <cellStyle name="Heading 1 5" xfId="400" xr:uid="{00000000-0005-0000-0000-000072020000}"/>
    <cellStyle name="Heading 1 6" xfId="1327" xr:uid="{00000000-0005-0000-0000-000073020000}"/>
    <cellStyle name="Heading 1 7" xfId="1742" xr:uid="{00000000-0005-0000-0000-000074020000}"/>
    <cellStyle name="Heading 1 8" xfId="1240" xr:uid="{00000000-0005-0000-0000-000075020000}"/>
    <cellStyle name="Heading 1 9" xfId="1836" xr:uid="{00000000-0005-0000-0000-000076020000}"/>
    <cellStyle name="Heading 2 10" xfId="1971" xr:uid="{00000000-0005-0000-0000-000077020000}"/>
    <cellStyle name="Heading 2 11" xfId="2107" xr:uid="{00000000-0005-0000-0000-000078020000}"/>
    <cellStyle name="Heading 2 12" xfId="2229" xr:uid="{00000000-0005-0000-0000-000079020000}"/>
    <cellStyle name="Heading 2 2" xfId="401" xr:uid="{00000000-0005-0000-0000-00007A020000}"/>
    <cellStyle name="Heading 2 2 2" xfId="402" xr:uid="{00000000-0005-0000-0000-00007B020000}"/>
    <cellStyle name="Heading 2 2 3" xfId="1334" xr:uid="{00000000-0005-0000-0000-00007C020000}"/>
    <cellStyle name="Heading 2 2 4" xfId="1736" xr:uid="{00000000-0005-0000-0000-00007D020000}"/>
    <cellStyle name="Heading 2 2 5" xfId="1251" xr:uid="{00000000-0005-0000-0000-00007E020000}"/>
    <cellStyle name="Heading 2 2 6" xfId="1821" xr:uid="{00000000-0005-0000-0000-00007F020000}"/>
    <cellStyle name="Heading 2 2 7" xfId="1969" xr:uid="{00000000-0005-0000-0000-000080020000}"/>
    <cellStyle name="Heading 2 2 8" xfId="2105" xr:uid="{00000000-0005-0000-0000-000081020000}"/>
    <cellStyle name="Heading 2 2 9" xfId="2228" xr:uid="{00000000-0005-0000-0000-000082020000}"/>
    <cellStyle name="Heading 2 3" xfId="404" xr:uid="{00000000-0005-0000-0000-000083020000}"/>
    <cellStyle name="Heading 2 3 2" xfId="405" xr:uid="{00000000-0005-0000-0000-000084020000}"/>
    <cellStyle name="Heading 2 4" xfId="406" xr:uid="{00000000-0005-0000-0000-000085020000}"/>
    <cellStyle name="Heading 2 4 2" xfId="407" xr:uid="{00000000-0005-0000-0000-000086020000}"/>
    <cellStyle name="Heading 2 5" xfId="408" xr:uid="{00000000-0005-0000-0000-000087020000}"/>
    <cellStyle name="Heading 2 6" xfId="1333" xr:uid="{00000000-0005-0000-0000-000088020000}"/>
    <cellStyle name="Heading 2 7" xfId="1737" xr:uid="{00000000-0005-0000-0000-000089020000}"/>
    <cellStyle name="Heading 2 8" xfId="1250" xr:uid="{00000000-0005-0000-0000-00008A020000}"/>
    <cellStyle name="Heading 2 9" xfId="1823" xr:uid="{00000000-0005-0000-0000-00008B020000}"/>
    <cellStyle name="Heading 3 10" xfId="1961" xr:uid="{00000000-0005-0000-0000-00008C020000}"/>
    <cellStyle name="Heading 3 11" xfId="2097" xr:uid="{00000000-0005-0000-0000-00008D020000}"/>
    <cellStyle name="Heading 3 12" xfId="2220" xr:uid="{00000000-0005-0000-0000-00008E020000}"/>
    <cellStyle name="Heading 3 2" xfId="409" xr:uid="{00000000-0005-0000-0000-00008F020000}"/>
    <cellStyle name="Heading 3 2 2" xfId="410" xr:uid="{00000000-0005-0000-0000-000090020000}"/>
    <cellStyle name="Heading 3 2 3" xfId="1339" xr:uid="{00000000-0005-0000-0000-000091020000}"/>
    <cellStyle name="Heading 3 2 4" xfId="1729" xr:uid="{00000000-0005-0000-0000-000092020000}"/>
    <cellStyle name="Heading 3 2 5" xfId="1258" xr:uid="{00000000-0005-0000-0000-000093020000}"/>
    <cellStyle name="Heading 3 2 6" xfId="1814" xr:uid="{00000000-0005-0000-0000-000094020000}"/>
    <cellStyle name="Heading 3 2 7" xfId="1960" xr:uid="{00000000-0005-0000-0000-000095020000}"/>
    <cellStyle name="Heading 3 2 8" xfId="2094" xr:uid="{00000000-0005-0000-0000-000096020000}"/>
    <cellStyle name="Heading 3 2 9" xfId="2219" xr:uid="{00000000-0005-0000-0000-000097020000}"/>
    <cellStyle name="Heading 3 3" xfId="412" xr:uid="{00000000-0005-0000-0000-000098020000}"/>
    <cellStyle name="Heading 3 3 2" xfId="413" xr:uid="{00000000-0005-0000-0000-000099020000}"/>
    <cellStyle name="Heading 3 4" xfId="414" xr:uid="{00000000-0005-0000-0000-00009A020000}"/>
    <cellStyle name="Heading 3 4 2" xfId="415" xr:uid="{00000000-0005-0000-0000-00009B020000}"/>
    <cellStyle name="Heading 3 5" xfId="416" xr:uid="{00000000-0005-0000-0000-00009C020000}"/>
    <cellStyle name="Heading 3 6" xfId="1338" xr:uid="{00000000-0005-0000-0000-00009D020000}"/>
    <cellStyle name="Heading 3 7" xfId="1730" xr:uid="{00000000-0005-0000-0000-00009E020000}"/>
    <cellStyle name="Heading 3 8" xfId="1257" xr:uid="{00000000-0005-0000-0000-00009F020000}"/>
    <cellStyle name="Heading 3 9" xfId="1815" xr:uid="{00000000-0005-0000-0000-0000A0020000}"/>
    <cellStyle name="Heading 4 10" xfId="1956" xr:uid="{00000000-0005-0000-0000-0000A1020000}"/>
    <cellStyle name="Heading 4 11" xfId="2090" xr:uid="{00000000-0005-0000-0000-0000A2020000}"/>
    <cellStyle name="Heading 4 12" xfId="2216" xr:uid="{00000000-0005-0000-0000-0000A3020000}"/>
    <cellStyle name="Heading 4 2" xfId="417" xr:uid="{00000000-0005-0000-0000-0000A4020000}"/>
    <cellStyle name="Heading 4 2 2" xfId="418" xr:uid="{00000000-0005-0000-0000-0000A5020000}"/>
    <cellStyle name="Heading 4 2 3" xfId="1345" xr:uid="{00000000-0005-0000-0000-0000A6020000}"/>
    <cellStyle name="Heading 4 2 4" xfId="1724" xr:uid="{00000000-0005-0000-0000-0000A7020000}"/>
    <cellStyle name="Heading 4 2 5" xfId="1266" xr:uid="{00000000-0005-0000-0000-0000A8020000}"/>
    <cellStyle name="Heading 4 2 6" xfId="1803" xr:uid="{00000000-0005-0000-0000-0000A9020000}"/>
    <cellStyle name="Heading 4 2 7" xfId="1952" xr:uid="{00000000-0005-0000-0000-0000AA020000}"/>
    <cellStyle name="Heading 4 2 8" xfId="2089" xr:uid="{00000000-0005-0000-0000-0000AB020000}"/>
    <cellStyle name="Heading 4 2 9" xfId="2213" xr:uid="{00000000-0005-0000-0000-0000AC020000}"/>
    <cellStyle name="Heading 4 3" xfId="420" xr:uid="{00000000-0005-0000-0000-0000AD020000}"/>
    <cellStyle name="Heading 4 3 2" xfId="421" xr:uid="{00000000-0005-0000-0000-0000AE020000}"/>
    <cellStyle name="Heading 4 4" xfId="422" xr:uid="{00000000-0005-0000-0000-0000AF020000}"/>
    <cellStyle name="Heading 4 4 2" xfId="423" xr:uid="{00000000-0005-0000-0000-0000B0020000}"/>
    <cellStyle name="Heading 4 5" xfId="424" xr:uid="{00000000-0005-0000-0000-0000B1020000}"/>
    <cellStyle name="Heading 4 6" xfId="1344" xr:uid="{00000000-0005-0000-0000-0000B2020000}"/>
    <cellStyle name="Heading 4 7" xfId="1725" xr:uid="{00000000-0005-0000-0000-0000B3020000}"/>
    <cellStyle name="Heading 4 8" xfId="1265" xr:uid="{00000000-0005-0000-0000-0000B4020000}"/>
    <cellStyle name="Heading 4 9" xfId="1804" xr:uid="{00000000-0005-0000-0000-0000B5020000}"/>
    <cellStyle name="Input 10" xfId="1192" xr:uid="{00000000-0005-0000-0000-0000B6020000}"/>
    <cellStyle name="Input 11" xfId="1941" xr:uid="{00000000-0005-0000-0000-0000B7020000}"/>
    <cellStyle name="Input 12" xfId="2208" xr:uid="{00000000-0005-0000-0000-0000B8020000}"/>
    <cellStyle name="Input 2" xfId="425" xr:uid="{00000000-0005-0000-0000-0000B9020000}"/>
    <cellStyle name="Input 2 2" xfId="426" xr:uid="{00000000-0005-0000-0000-0000BA020000}"/>
    <cellStyle name="Input 2 3" xfId="1350" xr:uid="{00000000-0005-0000-0000-0000BB020000}"/>
    <cellStyle name="Input 2 4" xfId="1718" xr:uid="{00000000-0005-0000-0000-0000BC020000}"/>
    <cellStyle name="Input 2 5" xfId="1273" xr:uid="{00000000-0005-0000-0000-0000BD020000}"/>
    <cellStyle name="Input 2 6" xfId="1798" xr:uid="{00000000-0005-0000-0000-0000BE020000}"/>
    <cellStyle name="Input 2 7" xfId="1189" xr:uid="{00000000-0005-0000-0000-0000BF020000}"/>
    <cellStyle name="Input 2 8" xfId="1938" xr:uid="{00000000-0005-0000-0000-0000C0020000}"/>
    <cellStyle name="Input 2 9" xfId="2080" xr:uid="{00000000-0005-0000-0000-0000C1020000}"/>
    <cellStyle name="Input 3" xfId="428" xr:uid="{00000000-0005-0000-0000-0000C2020000}"/>
    <cellStyle name="Input 3 2" xfId="429" xr:uid="{00000000-0005-0000-0000-0000C3020000}"/>
    <cellStyle name="Input 4" xfId="430" xr:uid="{00000000-0005-0000-0000-0000C4020000}"/>
    <cellStyle name="Input 4 2" xfId="431" xr:uid="{00000000-0005-0000-0000-0000C5020000}"/>
    <cellStyle name="Input 5" xfId="432" xr:uid="{00000000-0005-0000-0000-0000C6020000}"/>
    <cellStyle name="Input 6" xfId="1349" xr:uid="{00000000-0005-0000-0000-0000C7020000}"/>
    <cellStyle name="Input 7" xfId="1719" xr:uid="{00000000-0005-0000-0000-0000C8020000}"/>
    <cellStyle name="Input 8" xfId="1272" xr:uid="{00000000-0005-0000-0000-0000C9020000}"/>
    <cellStyle name="Input 9" xfId="1799" xr:uid="{00000000-0005-0000-0000-0000CA020000}"/>
    <cellStyle name="Linked Cell 10" xfId="1103" xr:uid="{00000000-0005-0000-0000-0000CB020000}"/>
    <cellStyle name="Linked Cell 11" xfId="1923" xr:uid="{00000000-0005-0000-0000-0000CC020000}"/>
    <cellStyle name="Linked Cell 12" xfId="2069" xr:uid="{00000000-0005-0000-0000-0000CD020000}"/>
    <cellStyle name="Linked Cell 2" xfId="433" xr:uid="{00000000-0005-0000-0000-0000CE020000}"/>
    <cellStyle name="Linked Cell 2 2" xfId="434" xr:uid="{00000000-0005-0000-0000-0000CF020000}"/>
    <cellStyle name="Linked Cell 2 3" xfId="1356" xr:uid="{00000000-0005-0000-0000-0000D0020000}"/>
    <cellStyle name="Linked Cell 2 4" xfId="1714" xr:uid="{00000000-0005-0000-0000-0000D1020000}"/>
    <cellStyle name="Linked Cell 2 5" xfId="1282" xr:uid="{00000000-0005-0000-0000-0000D2020000}"/>
    <cellStyle name="Linked Cell 2 6" xfId="1789" xr:uid="{00000000-0005-0000-0000-0000D3020000}"/>
    <cellStyle name="Linked Cell 2 7" xfId="1094" xr:uid="{00000000-0005-0000-0000-0000D4020000}"/>
    <cellStyle name="Linked Cell 2 8" xfId="1922" xr:uid="{00000000-0005-0000-0000-0000D5020000}"/>
    <cellStyle name="Linked Cell 2 9" xfId="2068" xr:uid="{00000000-0005-0000-0000-0000D6020000}"/>
    <cellStyle name="Linked Cell 3" xfId="436" xr:uid="{00000000-0005-0000-0000-0000D7020000}"/>
    <cellStyle name="Linked Cell 3 2" xfId="437" xr:uid="{00000000-0005-0000-0000-0000D8020000}"/>
    <cellStyle name="Linked Cell 4" xfId="438" xr:uid="{00000000-0005-0000-0000-0000D9020000}"/>
    <cellStyle name="Linked Cell 4 2" xfId="439" xr:uid="{00000000-0005-0000-0000-0000DA020000}"/>
    <cellStyle name="Linked Cell 5" xfId="440" xr:uid="{00000000-0005-0000-0000-0000DB020000}"/>
    <cellStyle name="Linked Cell 6" xfId="1355" xr:uid="{00000000-0005-0000-0000-0000DC020000}"/>
    <cellStyle name="Linked Cell 7" xfId="1715" xr:uid="{00000000-0005-0000-0000-0000DD020000}"/>
    <cellStyle name="Linked Cell 8" xfId="1281" xr:uid="{00000000-0005-0000-0000-0000DE020000}"/>
    <cellStyle name="Linked Cell 9" xfId="1792" xr:uid="{00000000-0005-0000-0000-0000DF020000}"/>
    <cellStyle name="Neutral 10" xfId="874" xr:uid="{00000000-0005-0000-0000-0000E0020000}"/>
    <cellStyle name="Neutral 11" xfId="1910" xr:uid="{00000000-0005-0000-0000-0000E1020000}"/>
    <cellStyle name="Neutral 12" xfId="2054" xr:uid="{00000000-0005-0000-0000-0000E2020000}"/>
    <cellStyle name="Neutral 2" xfId="441" xr:uid="{00000000-0005-0000-0000-0000E3020000}"/>
    <cellStyle name="Neutral 2 2" xfId="442" xr:uid="{00000000-0005-0000-0000-0000E4020000}"/>
    <cellStyle name="Neutral 2 3" xfId="1364" xr:uid="{00000000-0005-0000-0000-0000E5020000}"/>
    <cellStyle name="Neutral 2 4" xfId="1707" xr:uid="{00000000-0005-0000-0000-0000E6020000}"/>
    <cellStyle name="Neutral 2 5" xfId="1290" xr:uid="{00000000-0005-0000-0000-0000E7020000}"/>
    <cellStyle name="Neutral 2 6" xfId="1781" xr:uid="{00000000-0005-0000-0000-0000E8020000}"/>
    <cellStyle name="Neutral 2 7" xfId="857" xr:uid="{00000000-0005-0000-0000-0000E9020000}"/>
    <cellStyle name="Neutral 2 8" xfId="1909" xr:uid="{00000000-0005-0000-0000-0000EA020000}"/>
    <cellStyle name="Neutral 2 9" xfId="2050" xr:uid="{00000000-0005-0000-0000-0000EB020000}"/>
    <cellStyle name="Neutral 3" xfId="443" xr:uid="{00000000-0005-0000-0000-0000EC020000}"/>
    <cellStyle name="Neutral 3 2" xfId="444" xr:uid="{00000000-0005-0000-0000-0000ED020000}"/>
    <cellStyle name="Neutral 4" xfId="445" xr:uid="{00000000-0005-0000-0000-0000EE020000}"/>
    <cellStyle name="Neutral 4 2" xfId="446" xr:uid="{00000000-0005-0000-0000-0000EF020000}"/>
    <cellStyle name="Neutral 5" xfId="447" xr:uid="{00000000-0005-0000-0000-0000F0020000}"/>
    <cellStyle name="Neutral 6" xfId="1363" xr:uid="{00000000-0005-0000-0000-0000F1020000}"/>
    <cellStyle name="Neutral 7" xfId="1708" xr:uid="{00000000-0005-0000-0000-0000F2020000}"/>
    <cellStyle name="Neutral 8" xfId="1289" xr:uid="{00000000-0005-0000-0000-0000F3020000}"/>
    <cellStyle name="Neutral 9" xfId="1782" xr:uid="{00000000-0005-0000-0000-0000F4020000}"/>
    <cellStyle name="Normal" xfId="0" builtinId="0"/>
    <cellStyle name="Normal 10" xfId="17" xr:uid="{00000000-0005-0000-0000-0000F6020000}"/>
    <cellStyle name="Normal 10 10" xfId="449" xr:uid="{00000000-0005-0000-0000-0000F7020000}"/>
    <cellStyle name="Normal 10 11" xfId="450" xr:uid="{00000000-0005-0000-0000-0000F8020000}"/>
    <cellStyle name="Normal 10 12" xfId="451" xr:uid="{00000000-0005-0000-0000-0000F9020000}"/>
    <cellStyle name="Normal 10 13" xfId="452" xr:uid="{00000000-0005-0000-0000-0000FA020000}"/>
    <cellStyle name="Normal 10 14" xfId="453" xr:uid="{00000000-0005-0000-0000-0000FB020000}"/>
    <cellStyle name="Normal 10 15" xfId="454" xr:uid="{00000000-0005-0000-0000-0000FC020000}"/>
    <cellStyle name="Normal 10 16" xfId="85" xr:uid="{00000000-0005-0000-0000-0000FD020000}"/>
    <cellStyle name="Normal 10 16 2" xfId="455" xr:uid="{00000000-0005-0000-0000-0000FE020000}"/>
    <cellStyle name="Normal 10 16 3" xfId="1372" xr:uid="{00000000-0005-0000-0000-0000FF020000}"/>
    <cellStyle name="Normal 10 16 4" xfId="1696" xr:uid="{00000000-0005-0000-0000-000000030000}"/>
    <cellStyle name="Normal 10 16 5" xfId="1306" xr:uid="{00000000-0005-0000-0000-000001030000}"/>
    <cellStyle name="Normal 10 16 6" xfId="1767" xr:uid="{00000000-0005-0000-0000-000002030000}"/>
    <cellStyle name="Normal 10 16 7" xfId="427" xr:uid="{00000000-0005-0000-0000-000003030000}"/>
    <cellStyle name="Normal 10 16 8" xfId="1880" xr:uid="{00000000-0005-0000-0000-000004030000}"/>
    <cellStyle name="Normal 10 16 9" xfId="2028" xr:uid="{00000000-0005-0000-0000-000005030000}"/>
    <cellStyle name="Normal 10 17" xfId="456" xr:uid="{00000000-0005-0000-0000-000006030000}"/>
    <cellStyle name="Normal 10 18" xfId="1367" xr:uid="{00000000-0005-0000-0000-000007030000}"/>
    <cellStyle name="Normal 10 19" xfId="1701" xr:uid="{00000000-0005-0000-0000-000008030000}"/>
    <cellStyle name="Normal 10 2" xfId="55" xr:uid="{00000000-0005-0000-0000-000009030000}"/>
    <cellStyle name="Normal 10 2 2" xfId="457" xr:uid="{00000000-0005-0000-0000-00000A030000}"/>
    <cellStyle name="Normal 10 2 3" xfId="1374" xr:uid="{00000000-0005-0000-0000-00000B030000}"/>
    <cellStyle name="Normal 10 2 4" xfId="1695" xr:uid="{00000000-0005-0000-0000-00000C030000}"/>
    <cellStyle name="Normal 10 2 5" xfId="1307" xr:uid="{00000000-0005-0000-0000-00000D030000}"/>
    <cellStyle name="Normal 10 2 6" xfId="1764" xr:uid="{00000000-0005-0000-0000-00000E030000}"/>
    <cellStyle name="Normal 10 2 7" xfId="380" xr:uid="{00000000-0005-0000-0000-00000F030000}"/>
    <cellStyle name="Normal 10 2 8" xfId="1879" xr:uid="{00000000-0005-0000-0000-000010030000}"/>
    <cellStyle name="Normal 10 2 9" xfId="2021" xr:uid="{00000000-0005-0000-0000-000011030000}"/>
    <cellStyle name="Normal 10 20" xfId="1296" xr:uid="{00000000-0005-0000-0000-000012030000}"/>
    <cellStyle name="Normal 10 21" xfId="1773" xr:uid="{00000000-0005-0000-0000-000013030000}"/>
    <cellStyle name="Normal 10 22" xfId="624" xr:uid="{00000000-0005-0000-0000-000014030000}"/>
    <cellStyle name="Normal 10 23" xfId="1894" xr:uid="{00000000-0005-0000-0000-000015030000}"/>
    <cellStyle name="Normal 10 24" xfId="2042" xr:uid="{00000000-0005-0000-0000-000016030000}"/>
    <cellStyle name="Normal 10 3" xfId="448" xr:uid="{00000000-0005-0000-0000-000017030000}"/>
    <cellStyle name="Normal 10 4" xfId="458" xr:uid="{00000000-0005-0000-0000-000018030000}"/>
    <cellStyle name="Normal 10 5" xfId="459" xr:uid="{00000000-0005-0000-0000-000019030000}"/>
    <cellStyle name="Normal 10 6" xfId="460" xr:uid="{00000000-0005-0000-0000-00001A030000}"/>
    <cellStyle name="Normal 10 7" xfId="461" xr:uid="{00000000-0005-0000-0000-00001B030000}"/>
    <cellStyle name="Normal 10 8" xfId="462" xr:uid="{00000000-0005-0000-0000-00001C030000}"/>
    <cellStyle name="Normal 10 9" xfId="463" xr:uid="{00000000-0005-0000-0000-00001D030000}"/>
    <cellStyle name="Normal 100" xfId="121" xr:uid="{00000000-0005-0000-0000-00001E030000}"/>
    <cellStyle name="Normal 101" xfId="122" xr:uid="{00000000-0005-0000-0000-00001F030000}"/>
    <cellStyle name="Normal 102" xfId="167" xr:uid="{00000000-0005-0000-0000-000020030000}"/>
    <cellStyle name="Normal 103" xfId="170" xr:uid="{00000000-0005-0000-0000-000021030000}"/>
    <cellStyle name="Normal 104" xfId="1216" xr:uid="{00000000-0005-0000-0000-000022030000}"/>
    <cellStyle name="Normal 105" xfId="1944" xr:uid="{00000000-0005-0000-0000-000023030000}"/>
    <cellStyle name="Normal 106" xfId="2083" xr:uid="{00000000-0005-0000-0000-000024030000}"/>
    <cellStyle name="Normal 107" xfId="2207" xr:uid="{00000000-0005-0000-0000-000025030000}"/>
    <cellStyle name="Normal 108" xfId="2326" xr:uid="{00000000-0005-0000-0000-000026030000}"/>
    <cellStyle name="Normal 109" xfId="2418" xr:uid="{00000000-0005-0000-0000-000027030000}"/>
    <cellStyle name="Normal 11" xfId="18" xr:uid="{00000000-0005-0000-0000-000028030000}"/>
    <cellStyle name="Normal 11 10" xfId="465" xr:uid="{00000000-0005-0000-0000-000029030000}"/>
    <cellStyle name="Normal 11 11" xfId="466" xr:uid="{00000000-0005-0000-0000-00002A030000}"/>
    <cellStyle name="Normal 11 12" xfId="467" xr:uid="{00000000-0005-0000-0000-00002B030000}"/>
    <cellStyle name="Normal 11 13" xfId="468" xr:uid="{00000000-0005-0000-0000-00002C030000}"/>
    <cellStyle name="Normal 11 14" xfId="469" xr:uid="{00000000-0005-0000-0000-00002D030000}"/>
    <cellStyle name="Normal 11 15" xfId="470" xr:uid="{00000000-0005-0000-0000-00002E030000}"/>
    <cellStyle name="Normal 11 16" xfId="86" xr:uid="{00000000-0005-0000-0000-00002F030000}"/>
    <cellStyle name="Normal 11 16 2" xfId="471" xr:uid="{00000000-0005-0000-0000-000030030000}"/>
    <cellStyle name="Normal 11 16 3" xfId="1385" xr:uid="{00000000-0005-0000-0000-000031030000}"/>
    <cellStyle name="Normal 11 16 4" xfId="1684" xr:uid="{00000000-0005-0000-0000-000032030000}"/>
    <cellStyle name="Normal 11 16 5" xfId="1323" xr:uid="{00000000-0005-0000-0000-000033030000}"/>
    <cellStyle name="Normal 11 16 6" xfId="1749" xr:uid="{00000000-0005-0000-0000-000034030000}"/>
    <cellStyle name="Normal 11 16 7" xfId="1232" xr:uid="{00000000-0005-0000-0000-000035030000}"/>
    <cellStyle name="Normal 11 16 8" xfId="1843" xr:uid="{00000000-0005-0000-0000-000036030000}"/>
    <cellStyle name="Normal 11 16 9" xfId="1994" xr:uid="{00000000-0005-0000-0000-000037030000}"/>
    <cellStyle name="Normal 11 17" xfId="472" xr:uid="{00000000-0005-0000-0000-000038030000}"/>
    <cellStyle name="Normal 11 18" xfId="1381" xr:uid="{00000000-0005-0000-0000-000039030000}"/>
    <cellStyle name="Normal 11 19" xfId="1689" xr:uid="{00000000-0005-0000-0000-00003A030000}"/>
    <cellStyle name="Normal 11 2" xfId="56" xr:uid="{00000000-0005-0000-0000-00003B030000}"/>
    <cellStyle name="Normal 11 2 2" xfId="473" xr:uid="{00000000-0005-0000-0000-00003C030000}"/>
    <cellStyle name="Normal 11 2 3" xfId="1386" xr:uid="{00000000-0005-0000-0000-00003D030000}"/>
    <cellStyle name="Normal 11 2 4" xfId="1682" xr:uid="{00000000-0005-0000-0000-00003E030000}"/>
    <cellStyle name="Normal 11 2 5" xfId="1325" xr:uid="{00000000-0005-0000-0000-00003F030000}"/>
    <cellStyle name="Normal 11 2 6" xfId="1746" xr:uid="{00000000-0005-0000-0000-000040030000}"/>
    <cellStyle name="Normal 11 2 7" xfId="1237" xr:uid="{00000000-0005-0000-0000-000041030000}"/>
    <cellStyle name="Normal 11 2 8" xfId="1838" xr:uid="{00000000-0005-0000-0000-000042030000}"/>
    <cellStyle name="Normal 11 2 9" xfId="1987" xr:uid="{00000000-0005-0000-0000-000043030000}"/>
    <cellStyle name="Normal 11 20" xfId="1314" xr:uid="{00000000-0005-0000-0000-000044030000}"/>
    <cellStyle name="Normal 11 21" xfId="1755" xr:uid="{00000000-0005-0000-0000-000045030000}"/>
    <cellStyle name="Normal 11 22" xfId="264" xr:uid="{00000000-0005-0000-0000-000046030000}"/>
    <cellStyle name="Normal 11 23" xfId="1863" xr:uid="{00000000-0005-0000-0000-000047030000}"/>
    <cellStyle name="Normal 11 24" xfId="2007" xr:uid="{00000000-0005-0000-0000-000048030000}"/>
    <cellStyle name="Normal 11 3" xfId="464" xr:uid="{00000000-0005-0000-0000-000049030000}"/>
    <cellStyle name="Normal 11 4" xfId="474" xr:uid="{00000000-0005-0000-0000-00004A030000}"/>
    <cellStyle name="Normal 11 5" xfId="475" xr:uid="{00000000-0005-0000-0000-00004B030000}"/>
    <cellStyle name="Normal 11 6" xfId="476" xr:uid="{00000000-0005-0000-0000-00004C030000}"/>
    <cellStyle name="Normal 11 7" xfId="477" xr:uid="{00000000-0005-0000-0000-00004D030000}"/>
    <cellStyle name="Normal 11 8" xfId="478" xr:uid="{00000000-0005-0000-0000-00004E030000}"/>
    <cellStyle name="Normal 11 9" xfId="479" xr:uid="{00000000-0005-0000-0000-00004F030000}"/>
    <cellStyle name="Normal 110" xfId="2502" xr:uid="{00000000-0005-0000-0000-000050030000}"/>
    <cellStyle name="Normal 12" xfId="19" xr:uid="{00000000-0005-0000-0000-000051030000}"/>
    <cellStyle name="Normal 12 10" xfId="481" xr:uid="{00000000-0005-0000-0000-000052030000}"/>
    <cellStyle name="Normal 12 11" xfId="482" xr:uid="{00000000-0005-0000-0000-000053030000}"/>
    <cellStyle name="Normal 12 12" xfId="483" xr:uid="{00000000-0005-0000-0000-000054030000}"/>
    <cellStyle name="Normal 12 13" xfId="484" xr:uid="{00000000-0005-0000-0000-000055030000}"/>
    <cellStyle name="Normal 12 14" xfId="485" xr:uid="{00000000-0005-0000-0000-000056030000}"/>
    <cellStyle name="Normal 12 15" xfId="486" xr:uid="{00000000-0005-0000-0000-000057030000}"/>
    <cellStyle name="Normal 12 16" xfId="87" xr:uid="{00000000-0005-0000-0000-000058030000}"/>
    <cellStyle name="Normal 12 16 2" xfId="487" xr:uid="{00000000-0005-0000-0000-000059030000}"/>
    <cellStyle name="Normal 12 16 3" xfId="1398" xr:uid="{00000000-0005-0000-0000-00005A030000}"/>
    <cellStyle name="Normal 12 16 4" xfId="1671" xr:uid="{00000000-0005-0000-0000-00005B030000}"/>
    <cellStyle name="Normal 12 16 5" xfId="1340" xr:uid="{00000000-0005-0000-0000-00005C030000}"/>
    <cellStyle name="Normal 12 16 6" xfId="1731" xr:uid="{00000000-0005-0000-0000-00005D030000}"/>
    <cellStyle name="Normal 12 16 7" xfId="1256" xr:uid="{00000000-0005-0000-0000-00005E030000}"/>
    <cellStyle name="Normal 12 16 8" xfId="1810" xr:uid="{00000000-0005-0000-0000-00005F030000}"/>
    <cellStyle name="Normal 12 16 9" xfId="1962" xr:uid="{00000000-0005-0000-0000-000060030000}"/>
    <cellStyle name="Normal 12 17" xfId="488" xr:uid="{00000000-0005-0000-0000-000061030000}"/>
    <cellStyle name="Normal 12 18" xfId="1392" xr:uid="{00000000-0005-0000-0000-000062030000}"/>
    <cellStyle name="Normal 12 19" xfId="1676" xr:uid="{00000000-0005-0000-0000-000063030000}"/>
    <cellStyle name="Normal 12 2" xfId="57" xr:uid="{00000000-0005-0000-0000-000064030000}"/>
    <cellStyle name="Normal 12 2 2" xfId="489" xr:uid="{00000000-0005-0000-0000-000065030000}"/>
    <cellStyle name="Normal 12 2 3" xfId="1400" xr:uid="{00000000-0005-0000-0000-000066030000}"/>
    <cellStyle name="Normal 12 2 4" xfId="1670" xr:uid="{00000000-0005-0000-0000-000067030000}"/>
    <cellStyle name="Normal 12 2 5" xfId="1342" xr:uid="{00000000-0005-0000-0000-000068030000}"/>
    <cellStyle name="Normal 12 2 6" xfId="1727" xr:uid="{00000000-0005-0000-0000-000069030000}"/>
    <cellStyle name="Normal 12 2 7" xfId="1261" xr:uid="{00000000-0005-0000-0000-00006A030000}"/>
    <cellStyle name="Normal 12 2 8" xfId="1809" xr:uid="{00000000-0005-0000-0000-00006B030000}"/>
    <cellStyle name="Normal 12 2 9" xfId="1957" xr:uid="{00000000-0005-0000-0000-00006C030000}"/>
    <cellStyle name="Normal 12 20" xfId="1332" xr:uid="{00000000-0005-0000-0000-00006D030000}"/>
    <cellStyle name="Normal 12 21" xfId="1738" xr:uid="{00000000-0005-0000-0000-00006E030000}"/>
    <cellStyle name="Normal 12 22" xfId="1248" xr:uid="{00000000-0005-0000-0000-00006F030000}"/>
    <cellStyle name="Normal 12 23" xfId="1820" xr:uid="{00000000-0005-0000-0000-000070030000}"/>
    <cellStyle name="Normal 12 24" xfId="1975" xr:uid="{00000000-0005-0000-0000-000071030000}"/>
    <cellStyle name="Normal 12 3" xfId="480" xr:uid="{00000000-0005-0000-0000-000072030000}"/>
    <cellStyle name="Normal 12 4" xfId="490" xr:uid="{00000000-0005-0000-0000-000073030000}"/>
    <cellStyle name="Normal 12 5" xfId="491" xr:uid="{00000000-0005-0000-0000-000074030000}"/>
    <cellStyle name="Normal 12 6" xfId="492" xr:uid="{00000000-0005-0000-0000-000075030000}"/>
    <cellStyle name="Normal 12 7" xfId="493" xr:uid="{00000000-0005-0000-0000-000076030000}"/>
    <cellStyle name="Normal 12 8" xfId="494" xr:uid="{00000000-0005-0000-0000-000077030000}"/>
    <cellStyle name="Normal 12 9" xfId="495" xr:uid="{00000000-0005-0000-0000-000078030000}"/>
    <cellStyle name="Normal 13" xfId="20" xr:uid="{00000000-0005-0000-0000-000079030000}"/>
    <cellStyle name="Normal 13 10" xfId="497" xr:uid="{00000000-0005-0000-0000-00007A030000}"/>
    <cellStyle name="Normal 13 11" xfId="498" xr:uid="{00000000-0005-0000-0000-00007B030000}"/>
    <cellStyle name="Normal 13 12" xfId="499" xr:uid="{00000000-0005-0000-0000-00007C030000}"/>
    <cellStyle name="Normal 13 13" xfId="500" xr:uid="{00000000-0005-0000-0000-00007D030000}"/>
    <cellStyle name="Normal 13 14" xfId="501" xr:uid="{00000000-0005-0000-0000-00007E030000}"/>
    <cellStyle name="Normal 13 15" xfId="502" xr:uid="{00000000-0005-0000-0000-00007F030000}"/>
    <cellStyle name="Normal 13 16" xfId="88" xr:uid="{00000000-0005-0000-0000-000080030000}"/>
    <cellStyle name="Normal 13 16 2" xfId="503" xr:uid="{00000000-0005-0000-0000-000081030000}"/>
    <cellStyle name="Normal 13 16 3" xfId="1409" xr:uid="{00000000-0005-0000-0000-000082030000}"/>
    <cellStyle name="Normal 13 16 4" xfId="1659" xr:uid="{00000000-0005-0000-0000-000083030000}"/>
    <cellStyle name="Normal 13 16 5" xfId="1358" xr:uid="{00000000-0005-0000-0000-000084030000}"/>
    <cellStyle name="Normal 13 16 6" xfId="1713" xr:uid="{00000000-0005-0000-0000-000085030000}"/>
    <cellStyle name="Normal 13 16 7" xfId="1283" xr:uid="{00000000-0005-0000-0000-000086030000}"/>
    <cellStyle name="Normal 13 16 8" xfId="1787" xr:uid="{00000000-0005-0000-0000-000087030000}"/>
    <cellStyle name="Normal 13 16 9" xfId="1106" xr:uid="{00000000-0005-0000-0000-000088030000}"/>
    <cellStyle name="Normal 13 17" xfId="504" xr:uid="{00000000-0005-0000-0000-000089030000}"/>
    <cellStyle name="Normal 13 18" xfId="1404" xr:uid="{00000000-0005-0000-0000-00008A030000}"/>
    <cellStyle name="Normal 13 19" xfId="1664" xr:uid="{00000000-0005-0000-0000-00008B030000}"/>
    <cellStyle name="Normal 13 2" xfId="58" xr:uid="{00000000-0005-0000-0000-00008C030000}"/>
    <cellStyle name="Normal 13 2 2" xfId="505" xr:uid="{00000000-0005-0000-0000-00008D030000}"/>
    <cellStyle name="Normal 13 2 3" xfId="1411" xr:uid="{00000000-0005-0000-0000-00008E030000}"/>
    <cellStyle name="Normal 13 2 4" xfId="1656" xr:uid="{00000000-0005-0000-0000-00008F030000}"/>
    <cellStyle name="Normal 13 2 5" xfId="1360" xr:uid="{00000000-0005-0000-0000-000090030000}"/>
    <cellStyle name="Normal 13 2 6" xfId="1711" xr:uid="{00000000-0005-0000-0000-000091030000}"/>
    <cellStyle name="Normal 13 2 7" xfId="1285" xr:uid="{00000000-0005-0000-0000-000092030000}"/>
    <cellStyle name="Normal 13 2 8" xfId="1785" xr:uid="{00000000-0005-0000-0000-000093030000}"/>
    <cellStyle name="Normal 13 2 9" xfId="1024" xr:uid="{00000000-0005-0000-0000-000094030000}"/>
    <cellStyle name="Normal 13 20" xfId="1348" xr:uid="{00000000-0005-0000-0000-000095030000}"/>
    <cellStyle name="Normal 13 21" xfId="1721" xr:uid="{00000000-0005-0000-0000-000096030000}"/>
    <cellStyle name="Normal 13 22" xfId="1271" xr:uid="{00000000-0005-0000-0000-000097030000}"/>
    <cellStyle name="Normal 13 23" xfId="1797" xr:uid="{00000000-0005-0000-0000-000098030000}"/>
    <cellStyle name="Normal 13 24" xfId="1950" xr:uid="{00000000-0005-0000-0000-000099030000}"/>
    <cellStyle name="Normal 13 3" xfId="496" xr:uid="{00000000-0005-0000-0000-00009A030000}"/>
    <cellStyle name="Normal 13 4" xfId="507" xr:uid="{00000000-0005-0000-0000-00009B030000}"/>
    <cellStyle name="Normal 13 5" xfId="508" xr:uid="{00000000-0005-0000-0000-00009C030000}"/>
    <cellStyle name="Normal 13 6" xfId="509" xr:uid="{00000000-0005-0000-0000-00009D030000}"/>
    <cellStyle name="Normal 13 7" xfId="510" xr:uid="{00000000-0005-0000-0000-00009E030000}"/>
    <cellStyle name="Normal 13 8" xfId="511" xr:uid="{00000000-0005-0000-0000-00009F030000}"/>
    <cellStyle name="Normal 13 9" xfId="512" xr:uid="{00000000-0005-0000-0000-0000A0030000}"/>
    <cellStyle name="Normal 14" xfId="22" xr:uid="{00000000-0005-0000-0000-0000A1030000}"/>
    <cellStyle name="Normal 14 10" xfId="514" xr:uid="{00000000-0005-0000-0000-0000A2030000}"/>
    <cellStyle name="Normal 14 11" xfId="515" xr:uid="{00000000-0005-0000-0000-0000A3030000}"/>
    <cellStyle name="Normal 14 12" xfId="516" xr:uid="{00000000-0005-0000-0000-0000A4030000}"/>
    <cellStyle name="Normal 14 13" xfId="517" xr:uid="{00000000-0005-0000-0000-0000A5030000}"/>
    <cellStyle name="Normal 14 14" xfId="518" xr:uid="{00000000-0005-0000-0000-0000A6030000}"/>
    <cellStyle name="Normal 14 15" xfId="519" xr:uid="{00000000-0005-0000-0000-0000A7030000}"/>
    <cellStyle name="Normal 14 16" xfId="90" xr:uid="{00000000-0005-0000-0000-0000A8030000}"/>
    <cellStyle name="Normal 14 16 2" xfId="520" xr:uid="{00000000-0005-0000-0000-0000A9030000}"/>
    <cellStyle name="Normal 14 16 3" xfId="1422" xr:uid="{00000000-0005-0000-0000-0000AA030000}"/>
    <cellStyle name="Normal 14 16 4" xfId="1643" xr:uid="{00000000-0005-0000-0000-0000AB030000}"/>
    <cellStyle name="Normal 14 16 5" xfId="1377" xr:uid="{00000000-0005-0000-0000-0000AC030000}"/>
    <cellStyle name="Normal 14 16 6" xfId="1693" xr:uid="{00000000-0005-0000-0000-0000AD030000}"/>
    <cellStyle name="Normal 14 16 7" xfId="1308" xr:uid="{00000000-0005-0000-0000-0000AE030000}"/>
    <cellStyle name="Normal 14 16 8" xfId="1760" xr:uid="{00000000-0005-0000-0000-0000AF030000}"/>
    <cellStyle name="Normal 14 16 9" xfId="364" xr:uid="{00000000-0005-0000-0000-0000B0030000}"/>
    <cellStyle name="Normal 14 17" xfId="521" xr:uid="{00000000-0005-0000-0000-0000B1030000}"/>
    <cellStyle name="Normal 14 18" xfId="1418" xr:uid="{00000000-0005-0000-0000-0000B2030000}"/>
    <cellStyle name="Normal 14 19" xfId="1647" xr:uid="{00000000-0005-0000-0000-0000B3030000}"/>
    <cellStyle name="Normal 14 2" xfId="60" xr:uid="{00000000-0005-0000-0000-0000B4030000}"/>
    <cellStyle name="Normal 14 2 2" xfId="522" xr:uid="{00000000-0005-0000-0000-0000B5030000}"/>
    <cellStyle name="Normal 14 2 3" xfId="1424" xr:uid="{00000000-0005-0000-0000-0000B6030000}"/>
    <cellStyle name="Normal 14 2 4" xfId="1641" xr:uid="{00000000-0005-0000-0000-0000B7030000}"/>
    <cellStyle name="Normal 14 2 5" xfId="1379" xr:uid="{00000000-0005-0000-0000-0000B8030000}"/>
    <cellStyle name="Normal 14 2 6" xfId="1690" xr:uid="{00000000-0005-0000-0000-0000B9030000}"/>
    <cellStyle name="Normal 14 2 7" xfId="1311" xr:uid="{00000000-0005-0000-0000-0000BA030000}"/>
    <cellStyle name="Normal 14 2 8" xfId="1757" xr:uid="{00000000-0005-0000-0000-0000BB030000}"/>
    <cellStyle name="Normal 14 2 9" xfId="325" xr:uid="{00000000-0005-0000-0000-0000BC030000}"/>
    <cellStyle name="Normal 14 20" xfId="1369" xr:uid="{00000000-0005-0000-0000-0000BD030000}"/>
    <cellStyle name="Normal 14 21" xfId="1702" xr:uid="{00000000-0005-0000-0000-0000BE030000}"/>
    <cellStyle name="Normal 14 22" xfId="1295" xr:uid="{00000000-0005-0000-0000-0000BF030000}"/>
    <cellStyle name="Normal 14 23" xfId="1770" xr:uid="{00000000-0005-0000-0000-0000C0030000}"/>
    <cellStyle name="Normal 14 24" xfId="675" xr:uid="{00000000-0005-0000-0000-0000C1030000}"/>
    <cellStyle name="Normal 14 3" xfId="513" xr:uid="{00000000-0005-0000-0000-0000C2030000}"/>
    <cellStyle name="Normal 14 4" xfId="524" xr:uid="{00000000-0005-0000-0000-0000C3030000}"/>
    <cellStyle name="Normal 14 5" xfId="525" xr:uid="{00000000-0005-0000-0000-0000C4030000}"/>
    <cellStyle name="Normal 14 6" xfId="526" xr:uid="{00000000-0005-0000-0000-0000C5030000}"/>
    <cellStyle name="Normal 14 7" xfId="527" xr:uid="{00000000-0005-0000-0000-0000C6030000}"/>
    <cellStyle name="Normal 14 8" xfId="528" xr:uid="{00000000-0005-0000-0000-0000C7030000}"/>
    <cellStyle name="Normal 14 9" xfId="529" xr:uid="{00000000-0005-0000-0000-0000C8030000}"/>
    <cellStyle name="Normal 15" xfId="21" xr:uid="{00000000-0005-0000-0000-0000C9030000}"/>
    <cellStyle name="Normal 15 10" xfId="531" xr:uid="{00000000-0005-0000-0000-0000CA030000}"/>
    <cellStyle name="Normal 15 11" xfId="532" xr:uid="{00000000-0005-0000-0000-0000CB030000}"/>
    <cellStyle name="Normal 15 12" xfId="533" xr:uid="{00000000-0005-0000-0000-0000CC030000}"/>
    <cellStyle name="Normal 15 13" xfId="534" xr:uid="{00000000-0005-0000-0000-0000CD030000}"/>
    <cellStyle name="Normal 15 14" xfId="535" xr:uid="{00000000-0005-0000-0000-0000CE030000}"/>
    <cellStyle name="Normal 15 15" xfId="536" xr:uid="{00000000-0005-0000-0000-0000CF030000}"/>
    <cellStyle name="Normal 15 16" xfId="89" xr:uid="{00000000-0005-0000-0000-0000D0030000}"/>
    <cellStyle name="Normal 15 16 2" xfId="537" xr:uid="{00000000-0005-0000-0000-0000D1030000}"/>
    <cellStyle name="Normal 15 16 3" xfId="1435" xr:uid="{00000000-0005-0000-0000-0000D2030000}"/>
    <cellStyle name="Normal 15 16 4" xfId="1628" xr:uid="{00000000-0005-0000-0000-0000D3030000}"/>
    <cellStyle name="Normal 15 16 5" xfId="1395" xr:uid="{00000000-0005-0000-0000-0000D4030000}"/>
    <cellStyle name="Normal 15 16 6" xfId="1674" xr:uid="{00000000-0005-0000-0000-0000D5030000}"/>
    <cellStyle name="Normal 15 16 7" xfId="1335" xr:uid="{00000000-0005-0000-0000-0000D6030000}"/>
    <cellStyle name="Normal 15 16 8" xfId="1734" xr:uid="{00000000-0005-0000-0000-0000D7030000}"/>
    <cellStyle name="Normal 15 16 9" xfId="1249" xr:uid="{00000000-0005-0000-0000-0000D8030000}"/>
    <cellStyle name="Normal 15 17" xfId="538" xr:uid="{00000000-0005-0000-0000-0000D9030000}"/>
    <cellStyle name="Normal 15 18" xfId="1429" xr:uid="{00000000-0005-0000-0000-0000DA030000}"/>
    <cellStyle name="Normal 15 19" xfId="1634" xr:uid="{00000000-0005-0000-0000-0000DB030000}"/>
    <cellStyle name="Normal 15 2" xfId="59" xr:uid="{00000000-0005-0000-0000-0000DC030000}"/>
    <cellStyle name="Normal 15 2 2" xfId="539" xr:uid="{00000000-0005-0000-0000-0000DD030000}"/>
    <cellStyle name="Normal 15 2 3" xfId="1437" xr:uid="{00000000-0005-0000-0000-0000DE030000}"/>
    <cellStyle name="Normal 15 2 4" xfId="1626" xr:uid="{00000000-0005-0000-0000-0000DF030000}"/>
    <cellStyle name="Normal 15 2 5" xfId="1397" xr:uid="{00000000-0005-0000-0000-0000E0030000}"/>
    <cellStyle name="Normal 15 2 6" xfId="1673" xr:uid="{00000000-0005-0000-0000-0000E1030000}"/>
    <cellStyle name="Normal 15 2 7" xfId="1337" xr:uid="{00000000-0005-0000-0000-0000E2030000}"/>
    <cellStyle name="Normal 15 2 8" xfId="1732" xr:uid="{00000000-0005-0000-0000-0000E3030000}"/>
    <cellStyle name="Normal 15 2 9" xfId="1252" xr:uid="{00000000-0005-0000-0000-0000E4030000}"/>
    <cellStyle name="Normal 15 20" xfId="1388" xr:uid="{00000000-0005-0000-0000-0000E5030000}"/>
    <cellStyle name="Normal 15 21" xfId="1681" xr:uid="{00000000-0005-0000-0000-0000E6030000}"/>
    <cellStyle name="Normal 15 22" xfId="1320" xr:uid="{00000000-0005-0000-0000-0000E7030000}"/>
    <cellStyle name="Normal 15 23" xfId="1745" xr:uid="{00000000-0005-0000-0000-0000E8030000}"/>
    <cellStyle name="Normal 15 24" xfId="1231" xr:uid="{00000000-0005-0000-0000-0000E9030000}"/>
    <cellStyle name="Normal 15 3" xfId="530" xr:uid="{00000000-0005-0000-0000-0000EA030000}"/>
    <cellStyle name="Normal 15 4" xfId="541" xr:uid="{00000000-0005-0000-0000-0000EB030000}"/>
    <cellStyle name="Normal 15 5" xfId="542" xr:uid="{00000000-0005-0000-0000-0000EC030000}"/>
    <cellStyle name="Normal 15 6" xfId="543" xr:uid="{00000000-0005-0000-0000-0000ED030000}"/>
    <cellStyle name="Normal 15 7" xfId="544" xr:uid="{00000000-0005-0000-0000-0000EE030000}"/>
    <cellStyle name="Normal 15 8" xfId="545" xr:uid="{00000000-0005-0000-0000-0000EF030000}"/>
    <cellStyle name="Normal 15 9" xfId="546" xr:uid="{00000000-0005-0000-0000-0000F0030000}"/>
    <cellStyle name="Normal 16" xfId="24" xr:uid="{00000000-0005-0000-0000-0000F1030000}"/>
    <cellStyle name="Normal 16 10" xfId="548" xr:uid="{00000000-0005-0000-0000-0000F2030000}"/>
    <cellStyle name="Normal 16 11" xfId="549" xr:uid="{00000000-0005-0000-0000-0000F3030000}"/>
    <cellStyle name="Normal 16 12" xfId="550" xr:uid="{00000000-0005-0000-0000-0000F4030000}"/>
    <cellStyle name="Normal 16 13" xfId="551" xr:uid="{00000000-0005-0000-0000-0000F5030000}"/>
    <cellStyle name="Normal 16 14" xfId="552" xr:uid="{00000000-0005-0000-0000-0000F6030000}"/>
    <cellStyle name="Normal 16 15" xfId="553" xr:uid="{00000000-0005-0000-0000-0000F7030000}"/>
    <cellStyle name="Normal 16 16" xfId="92" xr:uid="{00000000-0005-0000-0000-0000F8030000}"/>
    <cellStyle name="Normal 16 16 2" xfId="554" xr:uid="{00000000-0005-0000-0000-0000F9030000}"/>
    <cellStyle name="Normal 16 16 3" xfId="1447" xr:uid="{00000000-0005-0000-0000-0000FA030000}"/>
    <cellStyle name="Normal 16 16 4" xfId="1614" xr:uid="{00000000-0005-0000-0000-0000FB030000}"/>
    <cellStyle name="Normal 16 16 5" xfId="1410" xr:uid="{00000000-0005-0000-0000-0000FC030000}"/>
    <cellStyle name="Normal 16 16 6" xfId="1660" xr:uid="{00000000-0005-0000-0000-0000FD030000}"/>
    <cellStyle name="Normal 16 16 7" xfId="1357" xr:uid="{00000000-0005-0000-0000-0000FE030000}"/>
    <cellStyle name="Normal 16 16 8" xfId="1710" xr:uid="{00000000-0005-0000-0000-0000FF030000}"/>
    <cellStyle name="Normal 16 16 9" xfId="1276" xr:uid="{00000000-0005-0000-0000-000000040000}"/>
    <cellStyle name="Normal 16 17" xfId="555" xr:uid="{00000000-0005-0000-0000-000001040000}"/>
    <cellStyle name="Normal 16 18" xfId="1443" xr:uid="{00000000-0005-0000-0000-000002040000}"/>
    <cellStyle name="Normal 16 19" xfId="1621" xr:uid="{00000000-0005-0000-0000-000003040000}"/>
    <cellStyle name="Normal 16 2" xfId="62" xr:uid="{00000000-0005-0000-0000-000004040000}"/>
    <cellStyle name="Normal 16 2 2" xfId="556" xr:uid="{00000000-0005-0000-0000-000005040000}"/>
    <cellStyle name="Normal 16 2 3" xfId="1449" xr:uid="{00000000-0005-0000-0000-000006040000}"/>
    <cellStyle name="Normal 16 2 4" xfId="1612" xr:uid="{00000000-0005-0000-0000-000007040000}"/>
    <cellStyle name="Normal 16 2 5" xfId="1413" xr:uid="{00000000-0005-0000-0000-000008040000}"/>
    <cellStyle name="Normal 16 2 6" xfId="1655" xr:uid="{00000000-0005-0000-0000-000009040000}"/>
    <cellStyle name="Normal 16 2 7" xfId="1362" xr:uid="{00000000-0005-0000-0000-00000A040000}"/>
    <cellStyle name="Normal 16 2 8" xfId="1706" xr:uid="{00000000-0005-0000-0000-00000B040000}"/>
    <cellStyle name="Normal 16 2 9" xfId="1286" xr:uid="{00000000-0005-0000-0000-00000C040000}"/>
    <cellStyle name="Normal 16 20" xfId="1403" xr:uid="{00000000-0005-0000-0000-00000D040000}"/>
    <cellStyle name="Normal 16 21" xfId="1665" xr:uid="{00000000-0005-0000-0000-00000E040000}"/>
    <cellStyle name="Normal 16 22" xfId="1347" xr:uid="{00000000-0005-0000-0000-00000F040000}"/>
    <cellStyle name="Normal 16 23" xfId="1722" xr:uid="{00000000-0005-0000-0000-000010040000}"/>
    <cellStyle name="Normal 16 24" xfId="1267" xr:uid="{00000000-0005-0000-0000-000011040000}"/>
    <cellStyle name="Normal 16 3" xfId="547" xr:uid="{00000000-0005-0000-0000-000012040000}"/>
    <cellStyle name="Normal 16 4" xfId="558" xr:uid="{00000000-0005-0000-0000-000013040000}"/>
    <cellStyle name="Normal 16 5" xfId="559" xr:uid="{00000000-0005-0000-0000-000014040000}"/>
    <cellStyle name="Normal 16 6" xfId="560" xr:uid="{00000000-0005-0000-0000-000015040000}"/>
    <cellStyle name="Normal 16 7" xfId="561" xr:uid="{00000000-0005-0000-0000-000016040000}"/>
    <cellStyle name="Normal 16 8" xfId="562" xr:uid="{00000000-0005-0000-0000-000017040000}"/>
    <cellStyle name="Normal 16 9" xfId="563" xr:uid="{00000000-0005-0000-0000-000018040000}"/>
    <cellStyle name="Normal 17" xfId="23" xr:uid="{00000000-0005-0000-0000-000019040000}"/>
    <cellStyle name="Normal 17 10" xfId="565" xr:uid="{00000000-0005-0000-0000-00001A040000}"/>
    <cellStyle name="Normal 17 11" xfId="566" xr:uid="{00000000-0005-0000-0000-00001B040000}"/>
    <cellStyle name="Normal 17 12" xfId="567" xr:uid="{00000000-0005-0000-0000-00001C040000}"/>
    <cellStyle name="Normal 17 13" xfId="568" xr:uid="{00000000-0005-0000-0000-00001D040000}"/>
    <cellStyle name="Normal 17 14" xfId="569" xr:uid="{00000000-0005-0000-0000-00001E040000}"/>
    <cellStyle name="Normal 17 15" xfId="570" xr:uid="{00000000-0005-0000-0000-00001F040000}"/>
    <cellStyle name="Normal 17 16" xfId="91" xr:uid="{00000000-0005-0000-0000-000020040000}"/>
    <cellStyle name="Normal 17 16 2" xfId="571" xr:uid="{00000000-0005-0000-0000-000021040000}"/>
    <cellStyle name="Normal 17 16 3" xfId="1461" xr:uid="{00000000-0005-0000-0000-000022040000}"/>
    <cellStyle name="Normal 17 16 4" xfId="1599" xr:uid="{00000000-0005-0000-0000-000023040000}"/>
    <cellStyle name="Normal 17 16 5" xfId="1428" xr:uid="{00000000-0005-0000-0000-000024040000}"/>
    <cellStyle name="Normal 17 16 6" xfId="1636" xr:uid="{00000000-0005-0000-0000-000025040000}"/>
    <cellStyle name="Normal 17 16 7" xfId="1383" xr:uid="{00000000-0005-0000-0000-000026040000}"/>
    <cellStyle name="Normal 17 16 8" xfId="1685" xr:uid="{00000000-0005-0000-0000-000027040000}"/>
    <cellStyle name="Normal 17 16 9" xfId="1318" xr:uid="{00000000-0005-0000-0000-000028040000}"/>
    <cellStyle name="Normal 17 17" xfId="572" xr:uid="{00000000-0005-0000-0000-000029040000}"/>
    <cellStyle name="Normal 17 18" xfId="1455" xr:uid="{00000000-0005-0000-0000-00002A040000}"/>
    <cellStyle name="Normal 17 19" xfId="1606" xr:uid="{00000000-0005-0000-0000-00002B040000}"/>
    <cellStyle name="Normal 17 2" xfId="61" xr:uid="{00000000-0005-0000-0000-00002C040000}"/>
    <cellStyle name="Normal 17 2 2" xfId="573" xr:uid="{00000000-0005-0000-0000-00002D040000}"/>
    <cellStyle name="Normal 17 2 3" xfId="1463" xr:uid="{00000000-0005-0000-0000-00002E040000}"/>
    <cellStyle name="Normal 17 2 4" xfId="1597" xr:uid="{00000000-0005-0000-0000-00002F040000}"/>
    <cellStyle name="Normal 17 2 5" xfId="1432" xr:uid="{00000000-0005-0000-0000-000030040000}"/>
    <cellStyle name="Normal 17 2 6" xfId="1633" xr:uid="{00000000-0005-0000-0000-000031040000}"/>
    <cellStyle name="Normal 17 2 7" xfId="1387" xr:uid="{00000000-0005-0000-0000-000032040000}"/>
    <cellStyle name="Normal 17 2 8" xfId="1679" xr:uid="{00000000-0005-0000-0000-000033040000}"/>
    <cellStyle name="Normal 17 2 9" xfId="1319" xr:uid="{00000000-0005-0000-0000-000034040000}"/>
    <cellStyle name="Normal 17 20" xfId="1421" xr:uid="{00000000-0005-0000-0000-000035040000}"/>
    <cellStyle name="Normal 17 21" xfId="1646" xr:uid="{00000000-0005-0000-0000-000036040000}"/>
    <cellStyle name="Normal 17 22" xfId="1373" xr:uid="{00000000-0005-0000-0000-000037040000}"/>
    <cellStyle name="Normal 17 23" xfId="1694" xr:uid="{00000000-0005-0000-0000-000038040000}"/>
    <cellStyle name="Normal 17 24" xfId="1302" xr:uid="{00000000-0005-0000-0000-000039040000}"/>
    <cellStyle name="Normal 17 3" xfId="564" xr:uid="{00000000-0005-0000-0000-00003A040000}"/>
    <cellStyle name="Normal 17 4" xfId="575" xr:uid="{00000000-0005-0000-0000-00003B040000}"/>
    <cellStyle name="Normal 17 5" xfId="576" xr:uid="{00000000-0005-0000-0000-00003C040000}"/>
    <cellStyle name="Normal 17 6" xfId="577" xr:uid="{00000000-0005-0000-0000-00003D040000}"/>
    <cellStyle name="Normal 17 7" xfId="578" xr:uid="{00000000-0005-0000-0000-00003E040000}"/>
    <cellStyle name="Normal 17 8" xfId="579" xr:uid="{00000000-0005-0000-0000-00003F040000}"/>
    <cellStyle name="Normal 17 9" xfId="580" xr:uid="{00000000-0005-0000-0000-000040040000}"/>
    <cellStyle name="Normal 18" xfId="25" xr:uid="{00000000-0005-0000-0000-000041040000}"/>
    <cellStyle name="Normal 18 10" xfId="582" xr:uid="{00000000-0005-0000-0000-000042040000}"/>
    <cellStyle name="Normal 18 11" xfId="583" xr:uid="{00000000-0005-0000-0000-000043040000}"/>
    <cellStyle name="Normal 18 12" xfId="584" xr:uid="{00000000-0005-0000-0000-000044040000}"/>
    <cellStyle name="Normal 18 13" xfId="585" xr:uid="{00000000-0005-0000-0000-000045040000}"/>
    <cellStyle name="Normal 18 14" xfId="586" xr:uid="{00000000-0005-0000-0000-000046040000}"/>
    <cellStyle name="Normal 18 15" xfId="587" xr:uid="{00000000-0005-0000-0000-000047040000}"/>
    <cellStyle name="Normal 18 16" xfId="93" xr:uid="{00000000-0005-0000-0000-000048040000}"/>
    <cellStyle name="Normal 18 16 2" xfId="588" xr:uid="{00000000-0005-0000-0000-000049040000}"/>
    <cellStyle name="Normal 18 16 3" xfId="1473" xr:uid="{00000000-0005-0000-0000-00004A040000}"/>
    <cellStyle name="Normal 18 16 4" xfId="1584" xr:uid="{00000000-0005-0000-0000-00004B040000}"/>
    <cellStyle name="Normal 18 16 5" xfId="1448" xr:uid="{00000000-0005-0000-0000-00004C040000}"/>
    <cellStyle name="Normal 18 16 6" xfId="1615" xr:uid="{00000000-0005-0000-0000-00004D040000}"/>
    <cellStyle name="Normal 18 16 7" xfId="1407" xr:uid="{00000000-0005-0000-0000-00004E040000}"/>
    <cellStyle name="Normal 18 16 8" xfId="1661" xr:uid="{00000000-0005-0000-0000-00004F040000}"/>
    <cellStyle name="Normal 18 16 9" xfId="1352" xr:uid="{00000000-0005-0000-0000-000050040000}"/>
    <cellStyle name="Normal 18 17" xfId="589" xr:uid="{00000000-0005-0000-0000-000051040000}"/>
    <cellStyle name="Normal 18 18" xfId="1468" xr:uid="{00000000-0005-0000-0000-000052040000}"/>
    <cellStyle name="Normal 18 19" xfId="1590" xr:uid="{00000000-0005-0000-0000-000053040000}"/>
    <cellStyle name="Normal 18 2" xfId="63" xr:uid="{00000000-0005-0000-0000-000054040000}"/>
    <cellStyle name="Normal 18 2 2" xfId="590" xr:uid="{00000000-0005-0000-0000-000055040000}"/>
    <cellStyle name="Normal 18 2 3" xfId="1474" xr:uid="{00000000-0005-0000-0000-000056040000}"/>
    <cellStyle name="Normal 18 2 4" xfId="1583" xr:uid="{00000000-0005-0000-0000-000057040000}"/>
    <cellStyle name="Normal 18 2 5" xfId="1450" xr:uid="{00000000-0005-0000-0000-000058040000}"/>
    <cellStyle name="Normal 18 2 6" xfId="1610" xr:uid="{00000000-0005-0000-0000-000059040000}"/>
    <cellStyle name="Normal 18 2 7" xfId="1415" xr:uid="{00000000-0005-0000-0000-00005A040000}"/>
    <cellStyle name="Normal 18 2 8" xfId="1651" xr:uid="{00000000-0005-0000-0000-00005B040000}"/>
    <cellStyle name="Normal 18 2 9" xfId="1353" xr:uid="{00000000-0005-0000-0000-00005C040000}"/>
    <cellStyle name="Normal 18 20" xfId="1441" xr:uid="{00000000-0005-0000-0000-00005D040000}"/>
    <cellStyle name="Normal 18 21" xfId="1623" xr:uid="{00000000-0005-0000-0000-00005E040000}"/>
    <cellStyle name="Normal 18 22" xfId="1401" xr:uid="{00000000-0005-0000-0000-00005F040000}"/>
    <cellStyle name="Normal 18 23" xfId="1667" xr:uid="{00000000-0005-0000-0000-000060040000}"/>
    <cellStyle name="Normal 18 24" xfId="1341" xr:uid="{00000000-0005-0000-0000-000061040000}"/>
    <cellStyle name="Normal 18 3" xfId="581" xr:uid="{00000000-0005-0000-0000-000062040000}"/>
    <cellStyle name="Normal 18 4" xfId="592" xr:uid="{00000000-0005-0000-0000-000063040000}"/>
    <cellStyle name="Normal 18 5" xfId="593" xr:uid="{00000000-0005-0000-0000-000064040000}"/>
    <cellStyle name="Normal 18 6" xfId="594" xr:uid="{00000000-0005-0000-0000-000065040000}"/>
    <cellStyle name="Normal 18 7" xfId="595" xr:uid="{00000000-0005-0000-0000-000066040000}"/>
    <cellStyle name="Normal 18 8" xfId="596" xr:uid="{00000000-0005-0000-0000-000067040000}"/>
    <cellStyle name="Normal 18 9" xfId="597" xr:uid="{00000000-0005-0000-0000-000068040000}"/>
    <cellStyle name="Normal 19" xfId="26" xr:uid="{00000000-0005-0000-0000-000069040000}"/>
    <cellStyle name="Normal 19 10" xfId="599" xr:uid="{00000000-0005-0000-0000-00006A040000}"/>
    <cellStyle name="Normal 19 11" xfId="600" xr:uid="{00000000-0005-0000-0000-00006B040000}"/>
    <cellStyle name="Normal 19 12" xfId="601" xr:uid="{00000000-0005-0000-0000-00006C040000}"/>
    <cellStyle name="Normal 19 13" xfId="602" xr:uid="{00000000-0005-0000-0000-00006D040000}"/>
    <cellStyle name="Normal 19 14" xfId="603" xr:uid="{00000000-0005-0000-0000-00006E040000}"/>
    <cellStyle name="Normal 19 15" xfId="604" xr:uid="{00000000-0005-0000-0000-00006F040000}"/>
    <cellStyle name="Normal 19 16" xfId="94" xr:uid="{00000000-0005-0000-0000-000070040000}"/>
    <cellStyle name="Normal 19 16 2" xfId="605" xr:uid="{00000000-0005-0000-0000-000071040000}"/>
    <cellStyle name="Normal 19 16 3" xfId="1485" xr:uid="{00000000-0005-0000-0000-000072040000}"/>
    <cellStyle name="Normal 19 16 4" xfId="1568" xr:uid="{00000000-0005-0000-0000-000073040000}"/>
    <cellStyle name="Normal 19 16 5" xfId="1466" xr:uid="{00000000-0005-0000-0000-000074040000}"/>
    <cellStyle name="Normal 19 16 6" xfId="1592" xr:uid="{00000000-0005-0000-0000-000075040000}"/>
    <cellStyle name="Normal 19 16 7" xfId="1439" xr:uid="{00000000-0005-0000-0000-000076040000}"/>
    <cellStyle name="Normal 19 16 8" xfId="1624" xr:uid="{00000000-0005-0000-0000-000077040000}"/>
    <cellStyle name="Normal 19 16 9" xfId="1394" xr:uid="{00000000-0005-0000-0000-000078040000}"/>
    <cellStyle name="Normal 19 17" xfId="606" xr:uid="{00000000-0005-0000-0000-000079040000}"/>
    <cellStyle name="Normal 19 18" xfId="1481" xr:uid="{00000000-0005-0000-0000-00007A040000}"/>
    <cellStyle name="Normal 19 19" xfId="1575" xr:uid="{00000000-0005-0000-0000-00007B040000}"/>
    <cellStyle name="Normal 19 2" xfId="64" xr:uid="{00000000-0005-0000-0000-00007C040000}"/>
    <cellStyle name="Normal 19 2 2" xfId="607" xr:uid="{00000000-0005-0000-0000-00007D040000}"/>
    <cellStyle name="Normal 19 2 3" xfId="1486" xr:uid="{00000000-0005-0000-0000-00007E040000}"/>
    <cellStyle name="Normal 19 2 4" xfId="1566" xr:uid="{00000000-0005-0000-0000-00007F040000}"/>
    <cellStyle name="Normal 19 2 5" xfId="1470" xr:uid="{00000000-0005-0000-0000-000080040000}"/>
    <cellStyle name="Normal 19 2 6" xfId="1591" xr:uid="{00000000-0005-0000-0000-000081040000}"/>
    <cellStyle name="Normal 19 2 7" xfId="1440" xr:uid="{00000000-0005-0000-0000-000082040000}"/>
    <cellStyle name="Normal 19 2 8" xfId="1622" xr:uid="{00000000-0005-0000-0000-000083040000}"/>
    <cellStyle name="Normal 19 2 9" xfId="1399" xr:uid="{00000000-0005-0000-0000-000084040000}"/>
    <cellStyle name="Normal 19 20" xfId="1458" xr:uid="{00000000-0005-0000-0000-000085040000}"/>
    <cellStyle name="Normal 19 21" xfId="1604" xr:uid="{00000000-0005-0000-0000-000086040000}"/>
    <cellStyle name="Normal 19 22" xfId="1425" xr:uid="{00000000-0005-0000-0000-000087040000}"/>
    <cellStyle name="Normal 19 23" xfId="1640" xr:uid="{00000000-0005-0000-0000-000088040000}"/>
    <cellStyle name="Normal 19 24" xfId="1378" xr:uid="{00000000-0005-0000-0000-000089040000}"/>
    <cellStyle name="Normal 19 3" xfId="598" xr:uid="{00000000-0005-0000-0000-00008A040000}"/>
    <cellStyle name="Normal 19 4" xfId="608" xr:uid="{00000000-0005-0000-0000-00008B040000}"/>
    <cellStyle name="Normal 19 5" xfId="609" xr:uid="{00000000-0005-0000-0000-00008C040000}"/>
    <cellStyle name="Normal 19 6" xfId="610" xr:uid="{00000000-0005-0000-0000-00008D040000}"/>
    <cellStyle name="Normal 19 7" xfId="611" xr:uid="{00000000-0005-0000-0000-00008E040000}"/>
    <cellStyle name="Normal 19 8" xfId="612" xr:uid="{00000000-0005-0000-0000-00008F040000}"/>
    <cellStyle name="Normal 19 9" xfId="613" xr:uid="{00000000-0005-0000-0000-000090040000}"/>
    <cellStyle name="Normal 2" xfId="15" xr:uid="{00000000-0005-0000-0000-000091040000}"/>
    <cellStyle name="Normal 2 16" xfId="84" xr:uid="{00000000-0005-0000-0000-000092040000}"/>
    <cellStyle name="Normal 2 2" xfId="54" xr:uid="{00000000-0005-0000-0000-000093040000}"/>
    <cellStyle name="Normal 20" xfId="27" xr:uid="{00000000-0005-0000-0000-000094040000}"/>
    <cellStyle name="Normal 20 10" xfId="615" xr:uid="{00000000-0005-0000-0000-000095040000}"/>
    <cellStyle name="Normal 20 11" xfId="616" xr:uid="{00000000-0005-0000-0000-000096040000}"/>
    <cellStyle name="Normal 20 12" xfId="617" xr:uid="{00000000-0005-0000-0000-000097040000}"/>
    <cellStyle name="Normal 20 13" xfId="618" xr:uid="{00000000-0005-0000-0000-000098040000}"/>
    <cellStyle name="Normal 20 14" xfId="619" xr:uid="{00000000-0005-0000-0000-000099040000}"/>
    <cellStyle name="Normal 20 15" xfId="620" xr:uid="{00000000-0005-0000-0000-00009A040000}"/>
    <cellStyle name="Normal 20 16" xfId="95" xr:uid="{00000000-0005-0000-0000-00009B040000}"/>
    <cellStyle name="Normal 20 16 2" xfId="621" xr:uid="{00000000-0005-0000-0000-00009C040000}"/>
    <cellStyle name="Normal 20 16 3" xfId="1499" xr:uid="{00000000-0005-0000-0000-00009D040000}"/>
    <cellStyle name="Normal 20 16 4" xfId="1553" xr:uid="{00000000-0005-0000-0000-00009E040000}"/>
    <cellStyle name="Normal 20 16 5" xfId="1484" xr:uid="{00000000-0005-0000-0000-00009F040000}"/>
    <cellStyle name="Normal 20 16 6" xfId="1570" xr:uid="{00000000-0005-0000-0000-0000A0040000}"/>
    <cellStyle name="Normal 20 16 7" xfId="1464" xr:uid="{00000000-0005-0000-0000-0000A1040000}"/>
    <cellStyle name="Normal 20 16 8" xfId="1593" xr:uid="{00000000-0005-0000-0000-0000A2040000}"/>
    <cellStyle name="Normal 20 16 9" xfId="1431" xr:uid="{00000000-0005-0000-0000-0000A3040000}"/>
    <cellStyle name="Normal 20 17" xfId="622" xr:uid="{00000000-0005-0000-0000-0000A4040000}"/>
    <cellStyle name="Normal 20 18" xfId="1493" xr:uid="{00000000-0005-0000-0000-0000A5040000}"/>
    <cellStyle name="Normal 20 19" xfId="1560" xr:uid="{00000000-0005-0000-0000-0000A6040000}"/>
    <cellStyle name="Normal 20 2" xfId="65" xr:uid="{00000000-0005-0000-0000-0000A7040000}"/>
    <cellStyle name="Normal 20 2 2" xfId="623" xr:uid="{00000000-0005-0000-0000-0000A8040000}"/>
    <cellStyle name="Normal 20 2 3" xfId="1500" xr:uid="{00000000-0005-0000-0000-0000A9040000}"/>
    <cellStyle name="Normal 20 2 4" xfId="1551" xr:uid="{00000000-0005-0000-0000-0000AA040000}"/>
    <cellStyle name="Normal 20 2 5" xfId="1487" xr:uid="{00000000-0005-0000-0000-0000AB040000}"/>
    <cellStyle name="Normal 20 2 6" xfId="1567" xr:uid="{00000000-0005-0000-0000-0000AC040000}"/>
    <cellStyle name="Normal 20 2 7" xfId="1469" xr:uid="{00000000-0005-0000-0000-0000AD040000}"/>
    <cellStyle name="Normal 20 2 8" xfId="1586" xr:uid="{00000000-0005-0000-0000-0000AE040000}"/>
    <cellStyle name="Normal 20 2 9" xfId="1436" xr:uid="{00000000-0005-0000-0000-0000AF040000}"/>
    <cellStyle name="Normal 20 20" xfId="1479" xr:uid="{00000000-0005-0000-0000-0000B0040000}"/>
    <cellStyle name="Normal 20 21" xfId="1580" xr:uid="{00000000-0005-0000-0000-0000B1040000}"/>
    <cellStyle name="Normal 20 22" xfId="1452" xr:uid="{00000000-0005-0000-0000-0000B2040000}"/>
    <cellStyle name="Normal 20 23" xfId="1608" xr:uid="{00000000-0005-0000-0000-0000B3040000}"/>
    <cellStyle name="Normal 20 24" xfId="1417" xr:uid="{00000000-0005-0000-0000-0000B4040000}"/>
    <cellStyle name="Normal 20 3" xfId="614" xr:uid="{00000000-0005-0000-0000-0000B5040000}"/>
    <cellStyle name="Normal 20 4" xfId="625" xr:uid="{00000000-0005-0000-0000-0000B6040000}"/>
    <cellStyle name="Normal 20 5" xfId="626" xr:uid="{00000000-0005-0000-0000-0000B7040000}"/>
    <cellStyle name="Normal 20 6" xfId="627" xr:uid="{00000000-0005-0000-0000-0000B8040000}"/>
    <cellStyle name="Normal 20 7" xfId="628" xr:uid="{00000000-0005-0000-0000-0000B9040000}"/>
    <cellStyle name="Normal 20 8" xfId="629" xr:uid="{00000000-0005-0000-0000-0000BA040000}"/>
    <cellStyle name="Normal 20 9" xfId="630" xr:uid="{00000000-0005-0000-0000-0000BB040000}"/>
    <cellStyle name="Normal 21" xfId="30" xr:uid="{00000000-0005-0000-0000-0000BC040000}"/>
    <cellStyle name="Normal 21 10" xfId="632" xr:uid="{00000000-0005-0000-0000-0000BD040000}"/>
    <cellStyle name="Normal 21 11" xfId="633" xr:uid="{00000000-0005-0000-0000-0000BE040000}"/>
    <cellStyle name="Normal 21 12" xfId="634" xr:uid="{00000000-0005-0000-0000-0000BF040000}"/>
    <cellStyle name="Normal 21 13" xfId="635" xr:uid="{00000000-0005-0000-0000-0000C0040000}"/>
    <cellStyle name="Normal 21 14" xfId="636" xr:uid="{00000000-0005-0000-0000-0000C1040000}"/>
    <cellStyle name="Normal 21 15" xfId="637" xr:uid="{00000000-0005-0000-0000-0000C2040000}"/>
    <cellStyle name="Normal 21 16" xfId="98" xr:uid="{00000000-0005-0000-0000-0000C3040000}"/>
    <cellStyle name="Normal 21 16 2" xfId="638" xr:uid="{00000000-0005-0000-0000-0000C4040000}"/>
    <cellStyle name="Normal 21 16 3" xfId="1510" xr:uid="{00000000-0005-0000-0000-0000C5040000}"/>
    <cellStyle name="Normal 21 16 4" xfId="1539" xr:uid="{00000000-0005-0000-0000-0000C6040000}"/>
    <cellStyle name="Normal 21 16 5" xfId="1503" xr:uid="{00000000-0005-0000-0000-0000C7040000}"/>
    <cellStyle name="Normal 21 16 6" xfId="1547" xr:uid="{00000000-0005-0000-0000-0000C8040000}"/>
    <cellStyle name="Normal 21 16 7" xfId="1492" xr:uid="{00000000-0005-0000-0000-0000C9040000}"/>
    <cellStyle name="Normal 21 16 8" xfId="1559" xr:uid="{00000000-0005-0000-0000-0000CA040000}"/>
    <cellStyle name="Normal 21 16 9" xfId="1471" xr:uid="{00000000-0005-0000-0000-0000CB040000}"/>
    <cellStyle name="Normal 21 17" xfId="639" xr:uid="{00000000-0005-0000-0000-0000CC040000}"/>
    <cellStyle name="Normal 21 18" xfId="1505" xr:uid="{00000000-0005-0000-0000-0000CD040000}"/>
    <cellStyle name="Normal 21 19" xfId="1544" xr:uid="{00000000-0005-0000-0000-0000CE040000}"/>
    <cellStyle name="Normal 21 2" xfId="68" xr:uid="{00000000-0005-0000-0000-0000CF040000}"/>
    <cellStyle name="Normal 21 2 2" xfId="640" xr:uid="{00000000-0005-0000-0000-0000D0040000}"/>
    <cellStyle name="Normal 21 2 3" xfId="1512" xr:uid="{00000000-0005-0000-0000-0000D1040000}"/>
    <cellStyle name="Normal 21 2 4" xfId="1535" xr:uid="{00000000-0005-0000-0000-0000D2040000}"/>
    <cellStyle name="Normal 21 2 5" xfId="1506" xr:uid="{00000000-0005-0000-0000-0000D3040000}"/>
    <cellStyle name="Normal 21 2 6" xfId="1545" xr:uid="{00000000-0005-0000-0000-0000D4040000}"/>
    <cellStyle name="Normal 21 2 7" xfId="1495" xr:uid="{00000000-0005-0000-0000-0000D5040000}"/>
    <cellStyle name="Normal 21 2 8" xfId="1555" xr:uid="{00000000-0005-0000-0000-0000D6040000}"/>
    <cellStyle name="Normal 21 2 9" xfId="1476" xr:uid="{00000000-0005-0000-0000-0000D7040000}"/>
    <cellStyle name="Normal 21 20" xfId="1496" xr:uid="{00000000-0005-0000-0000-0000D8040000}"/>
    <cellStyle name="Normal 21 21" xfId="1557" xr:uid="{00000000-0005-0000-0000-0000D9040000}"/>
    <cellStyle name="Normal 21 22" xfId="1482" xr:uid="{00000000-0005-0000-0000-0000DA040000}"/>
    <cellStyle name="Normal 21 23" xfId="1572" xr:uid="{00000000-0005-0000-0000-0000DB040000}"/>
    <cellStyle name="Normal 21 24" xfId="1453" xr:uid="{00000000-0005-0000-0000-0000DC040000}"/>
    <cellStyle name="Normal 21 3" xfId="631" xr:uid="{00000000-0005-0000-0000-0000DD040000}"/>
    <cellStyle name="Normal 21 4" xfId="642" xr:uid="{00000000-0005-0000-0000-0000DE040000}"/>
    <cellStyle name="Normal 21 5" xfId="643" xr:uid="{00000000-0005-0000-0000-0000DF040000}"/>
    <cellStyle name="Normal 21 6" xfId="644" xr:uid="{00000000-0005-0000-0000-0000E0040000}"/>
    <cellStyle name="Normal 21 7" xfId="645" xr:uid="{00000000-0005-0000-0000-0000E1040000}"/>
    <cellStyle name="Normal 21 8" xfId="646" xr:uid="{00000000-0005-0000-0000-0000E2040000}"/>
    <cellStyle name="Normal 21 9" xfId="647" xr:uid="{00000000-0005-0000-0000-0000E3040000}"/>
    <cellStyle name="Normal 22" xfId="28" xr:uid="{00000000-0005-0000-0000-0000E4040000}"/>
    <cellStyle name="Normal 22 10" xfId="649" xr:uid="{00000000-0005-0000-0000-0000E5040000}"/>
    <cellStyle name="Normal 22 11" xfId="650" xr:uid="{00000000-0005-0000-0000-0000E6040000}"/>
    <cellStyle name="Normal 22 12" xfId="651" xr:uid="{00000000-0005-0000-0000-0000E7040000}"/>
    <cellStyle name="Normal 22 13" xfId="652" xr:uid="{00000000-0005-0000-0000-0000E8040000}"/>
    <cellStyle name="Normal 22 14" xfId="653" xr:uid="{00000000-0005-0000-0000-0000E9040000}"/>
    <cellStyle name="Normal 22 15" xfId="654" xr:uid="{00000000-0005-0000-0000-0000EA040000}"/>
    <cellStyle name="Normal 22 16" xfId="96" xr:uid="{00000000-0005-0000-0000-0000EB040000}"/>
    <cellStyle name="Normal 22 16 2" xfId="655" xr:uid="{00000000-0005-0000-0000-0000EC040000}"/>
    <cellStyle name="Normal 22 16 3" xfId="1524" xr:uid="{00000000-0005-0000-0000-0000ED040000}"/>
    <cellStyle name="Normal 22 16 4" xfId="1522" xr:uid="{00000000-0005-0000-0000-0000EE040000}"/>
    <cellStyle name="Normal 22 16 5" xfId="1523" xr:uid="{00000000-0005-0000-0000-0000EF040000}"/>
    <cellStyle name="Normal 22 16 6" xfId="1528" xr:uid="{00000000-0005-0000-0000-0000F0040000}"/>
    <cellStyle name="Normal 22 16 7" xfId="1517" xr:uid="{00000000-0005-0000-0000-0000F1040000}"/>
    <cellStyle name="Normal 22 16 8" xfId="1529" xr:uid="{00000000-0005-0000-0000-0000F2040000}"/>
    <cellStyle name="Normal 22 16 9" xfId="1513" xr:uid="{00000000-0005-0000-0000-0000F3040000}"/>
    <cellStyle name="Normal 22 17" xfId="656" xr:uid="{00000000-0005-0000-0000-0000F4040000}"/>
    <cellStyle name="Normal 22 18" xfId="1518" xr:uid="{00000000-0005-0000-0000-0000F5040000}"/>
    <cellStyle name="Normal 22 19" xfId="1530" xr:uid="{00000000-0005-0000-0000-0000F6040000}"/>
    <cellStyle name="Normal 22 2" xfId="66" xr:uid="{00000000-0005-0000-0000-0000F7040000}"/>
    <cellStyle name="Normal 22 2 2" xfId="657" xr:uid="{00000000-0005-0000-0000-0000F8040000}"/>
    <cellStyle name="Normal 22 2 3" xfId="1526" xr:uid="{00000000-0005-0000-0000-0000F9040000}"/>
    <cellStyle name="Normal 22 2 4" xfId="1520" xr:uid="{00000000-0005-0000-0000-0000FA040000}"/>
    <cellStyle name="Normal 22 2 5" xfId="1527" xr:uid="{00000000-0005-0000-0000-0000FB040000}"/>
    <cellStyle name="Normal 22 2 6" xfId="1521" xr:uid="{00000000-0005-0000-0000-0000FC040000}"/>
    <cellStyle name="Normal 22 2 7" xfId="1519" xr:uid="{00000000-0005-0000-0000-0000FD040000}"/>
    <cellStyle name="Normal 22 2 8" xfId="1525" xr:uid="{00000000-0005-0000-0000-0000FE040000}"/>
    <cellStyle name="Normal 22 2 9" xfId="1516" xr:uid="{00000000-0005-0000-0000-0000FF040000}"/>
    <cellStyle name="Normal 22 20" xfId="1515" xr:uid="{00000000-0005-0000-0000-000000050000}"/>
    <cellStyle name="Normal 22 21" xfId="1533" xr:uid="{00000000-0005-0000-0000-000001050000}"/>
    <cellStyle name="Normal 22 22" xfId="1509" xr:uid="{00000000-0005-0000-0000-000002050000}"/>
    <cellStyle name="Normal 22 23" xfId="1540" xr:uid="{00000000-0005-0000-0000-000003050000}"/>
    <cellStyle name="Normal 22 24" xfId="1497" xr:uid="{00000000-0005-0000-0000-000004050000}"/>
    <cellStyle name="Normal 22 3" xfId="648" xr:uid="{00000000-0005-0000-0000-000005050000}"/>
    <cellStyle name="Normal 22 4" xfId="659" xr:uid="{00000000-0005-0000-0000-000006050000}"/>
    <cellStyle name="Normal 22 5" xfId="660" xr:uid="{00000000-0005-0000-0000-000007050000}"/>
    <cellStyle name="Normal 22 6" xfId="661" xr:uid="{00000000-0005-0000-0000-000008050000}"/>
    <cellStyle name="Normal 22 7" xfId="662" xr:uid="{00000000-0005-0000-0000-000009050000}"/>
    <cellStyle name="Normal 22 8" xfId="663" xr:uid="{00000000-0005-0000-0000-00000A050000}"/>
    <cellStyle name="Normal 22 9" xfId="664" xr:uid="{00000000-0005-0000-0000-00000B050000}"/>
    <cellStyle name="Normal 23" xfId="31" xr:uid="{00000000-0005-0000-0000-00000C050000}"/>
    <cellStyle name="Normal 23 10" xfId="666" xr:uid="{00000000-0005-0000-0000-00000D050000}"/>
    <cellStyle name="Normal 23 11" xfId="667" xr:uid="{00000000-0005-0000-0000-00000E050000}"/>
    <cellStyle name="Normal 23 12" xfId="668" xr:uid="{00000000-0005-0000-0000-00000F050000}"/>
    <cellStyle name="Normal 23 13" xfId="669" xr:uid="{00000000-0005-0000-0000-000010050000}"/>
    <cellStyle name="Normal 23 14" xfId="670" xr:uid="{00000000-0005-0000-0000-000011050000}"/>
    <cellStyle name="Normal 23 15" xfId="671" xr:uid="{00000000-0005-0000-0000-000012050000}"/>
    <cellStyle name="Normal 23 16" xfId="99" xr:uid="{00000000-0005-0000-0000-000013050000}"/>
    <cellStyle name="Normal 23 16 2" xfId="672" xr:uid="{00000000-0005-0000-0000-000014050000}"/>
    <cellStyle name="Normal 23 16 3" xfId="1536" xr:uid="{00000000-0005-0000-0000-000015050000}"/>
    <cellStyle name="Normal 23 16 4" xfId="1507" xr:uid="{00000000-0005-0000-0000-000016050000}"/>
    <cellStyle name="Normal 23 16 5" xfId="1541" xr:uid="{00000000-0005-0000-0000-000017050000}"/>
    <cellStyle name="Normal 23 16 6" xfId="1502" xr:uid="{00000000-0005-0000-0000-000018050000}"/>
    <cellStyle name="Normal 23 16 7" xfId="1546" xr:uid="{00000000-0005-0000-0000-000019050000}"/>
    <cellStyle name="Normal 23 16 8" xfId="1494" xr:uid="{00000000-0005-0000-0000-00001A050000}"/>
    <cellStyle name="Normal 23 16 9" xfId="1554" xr:uid="{00000000-0005-0000-0000-00001B050000}"/>
    <cellStyle name="Normal 23 17" xfId="673" xr:uid="{00000000-0005-0000-0000-00001C050000}"/>
    <cellStyle name="Normal 23 18" xfId="1531" xr:uid="{00000000-0005-0000-0000-00001D050000}"/>
    <cellStyle name="Normal 23 19" xfId="1514" xr:uid="{00000000-0005-0000-0000-00001E050000}"/>
    <cellStyle name="Normal 23 2" xfId="69" xr:uid="{00000000-0005-0000-0000-00001F050000}"/>
    <cellStyle name="Normal 23 2 2" xfId="674" xr:uid="{00000000-0005-0000-0000-000020050000}"/>
    <cellStyle name="Normal 23 2 3" xfId="1538" xr:uid="{00000000-0005-0000-0000-000021050000}"/>
    <cellStyle name="Normal 23 2 4" xfId="1504" xr:uid="{00000000-0005-0000-0000-000022050000}"/>
    <cellStyle name="Normal 23 2 5" xfId="1542" xr:uid="{00000000-0005-0000-0000-000023050000}"/>
    <cellStyle name="Normal 23 2 6" xfId="1501" xr:uid="{00000000-0005-0000-0000-000024050000}"/>
    <cellStyle name="Normal 23 2 7" xfId="1549" xr:uid="{00000000-0005-0000-0000-000025050000}"/>
    <cellStyle name="Normal 23 2 8" xfId="1488" xr:uid="{00000000-0005-0000-0000-000026050000}"/>
    <cellStyle name="Normal 23 2 9" xfId="1558" xr:uid="{00000000-0005-0000-0000-000027050000}"/>
    <cellStyle name="Normal 23 20" xfId="1532" xr:uid="{00000000-0005-0000-0000-000028050000}"/>
    <cellStyle name="Normal 23 21" xfId="1511" xr:uid="{00000000-0005-0000-0000-000029050000}"/>
    <cellStyle name="Normal 23 22" xfId="1534" xr:uid="{00000000-0005-0000-0000-00002A050000}"/>
    <cellStyle name="Normal 23 23" xfId="1508" xr:uid="{00000000-0005-0000-0000-00002B050000}"/>
    <cellStyle name="Normal 23 24" xfId="1537" xr:uid="{00000000-0005-0000-0000-00002C050000}"/>
    <cellStyle name="Normal 23 3" xfId="665" xr:uid="{00000000-0005-0000-0000-00002D050000}"/>
    <cellStyle name="Normal 23 4" xfId="676" xr:uid="{00000000-0005-0000-0000-00002E050000}"/>
    <cellStyle name="Normal 23 5" xfId="677" xr:uid="{00000000-0005-0000-0000-00002F050000}"/>
    <cellStyle name="Normal 23 6" xfId="678" xr:uid="{00000000-0005-0000-0000-000030050000}"/>
    <cellStyle name="Normal 23 7" xfId="679" xr:uid="{00000000-0005-0000-0000-000031050000}"/>
    <cellStyle name="Normal 23 8" xfId="680" xr:uid="{00000000-0005-0000-0000-000032050000}"/>
    <cellStyle name="Normal 23 9" xfId="681" xr:uid="{00000000-0005-0000-0000-000033050000}"/>
    <cellStyle name="Normal 24" xfId="29" xr:uid="{00000000-0005-0000-0000-000034050000}"/>
    <cellStyle name="Normal 24 10" xfId="683" xr:uid="{00000000-0005-0000-0000-000035050000}"/>
    <cellStyle name="Normal 24 11" xfId="684" xr:uid="{00000000-0005-0000-0000-000036050000}"/>
    <cellStyle name="Normal 24 12" xfId="685" xr:uid="{00000000-0005-0000-0000-000037050000}"/>
    <cellStyle name="Normal 24 13" xfId="686" xr:uid="{00000000-0005-0000-0000-000038050000}"/>
    <cellStyle name="Normal 24 14" xfId="687" xr:uid="{00000000-0005-0000-0000-000039050000}"/>
    <cellStyle name="Normal 24 15" xfId="688" xr:uid="{00000000-0005-0000-0000-00003A050000}"/>
    <cellStyle name="Normal 24 16" xfId="97" xr:uid="{00000000-0005-0000-0000-00003B050000}"/>
    <cellStyle name="Normal 24 16 2" xfId="689" xr:uid="{00000000-0005-0000-0000-00003C050000}"/>
    <cellStyle name="Normal 24 16 3" xfId="1548" xr:uid="{00000000-0005-0000-0000-00003D050000}"/>
    <cellStyle name="Normal 24 16 4" xfId="1491" xr:uid="{00000000-0005-0000-0000-00003E050000}"/>
    <cellStyle name="Normal 24 16 5" xfId="1561" xr:uid="{00000000-0005-0000-0000-00003F050000}"/>
    <cellStyle name="Normal 24 16 6" xfId="1480" xr:uid="{00000000-0005-0000-0000-000040050000}"/>
    <cellStyle name="Normal 24 16 7" xfId="1573" xr:uid="{00000000-0005-0000-0000-000041050000}"/>
    <cellStyle name="Normal 24 16 8" xfId="1460" xr:uid="{00000000-0005-0000-0000-000042050000}"/>
    <cellStyle name="Normal 24 16 9" xfId="1595" xr:uid="{00000000-0005-0000-0000-000043050000}"/>
    <cellStyle name="Normal 24 17" xfId="690" xr:uid="{00000000-0005-0000-0000-000044050000}"/>
    <cellStyle name="Normal 24 18" xfId="1543" xr:uid="{00000000-0005-0000-0000-000045050000}"/>
    <cellStyle name="Normal 24 19" xfId="1498" xr:uid="{00000000-0005-0000-0000-000046050000}"/>
    <cellStyle name="Normal 24 2" xfId="67" xr:uid="{00000000-0005-0000-0000-000047050000}"/>
    <cellStyle name="Normal 24 2 2" xfId="691" xr:uid="{00000000-0005-0000-0000-000048050000}"/>
    <cellStyle name="Normal 24 2 3" xfId="1550" xr:uid="{00000000-0005-0000-0000-000049050000}"/>
    <cellStyle name="Normal 24 2 4" xfId="1490" xr:uid="{00000000-0005-0000-0000-00004A050000}"/>
    <cellStyle name="Normal 24 2 5" xfId="1563" xr:uid="{00000000-0005-0000-0000-00004B050000}"/>
    <cellStyle name="Normal 24 2 6" xfId="1478" xr:uid="{00000000-0005-0000-0000-00004C050000}"/>
    <cellStyle name="Normal 24 2 7" xfId="1577" xr:uid="{00000000-0005-0000-0000-00004D050000}"/>
    <cellStyle name="Normal 24 2 8" xfId="1456" xr:uid="{00000000-0005-0000-0000-00004E050000}"/>
    <cellStyle name="Normal 24 2 9" xfId="1598" xr:uid="{00000000-0005-0000-0000-00004F050000}"/>
    <cellStyle name="Normal 24 20" xfId="1552" xr:uid="{00000000-0005-0000-0000-000050050000}"/>
    <cellStyle name="Normal 24 21" xfId="1489" xr:uid="{00000000-0005-0000-0000-000051050000}"/>
    <cellStyle name="Normal 24 22" xfId="1565" xr:uid="{00000000-0005-0000-0000-000052050000}"/>
    <cellStyle name="Normal 24 23" xfId="1472" xr:uid="{00000000-0005-0000-0000-000053050000}"/>
    <cellStyle name="Normal 24 24" xfId="1578" xr:uid="{00000000-0005-0000-0000-000054050000}"/>
    <cellStyle name="Normal 24 3" xfId="682" xr:uid="{00000000-0005-0000-0000-000055050000}"/>
    <cellStyle name="Normal 24 4" xfId="692" xr:uid="{00000000-0005-0000-0000-000056050000}"/>
    <cellStyle name="Normal 24 5" xfId="693" xr:uid="{00000000-0005-0000-0000-000057050000}"/>
    <cellStyle name="Normal 24 6" xfId="694" xr:uid="{00000000-0005-0000-0000-000058050000}"/>
    <cellStyle name="Normal 24 7" xfId="695" xr:uid="{00000000-0005-0000-0000-000059050000}"/>
    <cellStyle name="Normal 24 8" xfId="696" xr:uid="{00000000-0005-0000-0000-00005A050000}"/>
    <cellStyle name="Normal 24 9" xfId="697" xr:uid="{00000000-0005-0000-0000-00005B050000}"/>
    <cellStyle name="Normal 25" xfId="32" xr:uid="{00000000-0005-0000-0000-00005C050000}"/>
    <cellStyle name="Normal 25 10" xfId="699" xr:uid="{00000000-0005-0000-0000-00005D050000}"/>
    <cellStyle name="Normal 25 11" xfId="700" xr:uid="{00000000-0005-0000-0000-00005E050000}"/>
    <cellStyle name="Normal 25 12" xfId="701" xr:uid="{00000000-0005-0000-0000-00005F050000}"/>
    <cellStyle name="Normal 25 13" xfId="702" xr:uid="{00000000-0005-0000-0000-000060050000}"/>
    <cellStyle name="Normal 25 14" xfId="703" xr:uid="{00000000-0005-0000-0000-000061050000}"/>
    <cellStyle name="Normal 25 15" xfId="704" xr:uid="{00000000-0005-0000-0000-000062050000}"/>
    <cellStyle name="Normal 25 16" xfId="100" xr:uid="{00000000-0005-0000-0000-000063050000}"/>
    <cellStyle name="Normal 25 16 2" xfId="705" xr:uid="{00000000-0005-0000-0000-000064050000}"/>
    <cellStyle name="Normal 25 16 3" xfId="1562" xr:uid="{00000000-0005-0000-0000-000065050000}"/>
    <cellStyle name="Normal 25 16 4" xfId="1477" xr:uid="{00000000-0005-0000-0000-000066050000}"/>
    <cellStyle name="Normal 25 16 5" xfId="1579" xr:uid="{00000000-0005-0000-0000-000067050000}"/>
    <cellStyle name="Normal 25 16 6" xfId="1457" xr:uid="{00000000-0005-0000-0000-000068050000}"/>
    <cellStyle name="Normal 25 16 7" xfId="1603" xr:uid="{00000000-0005-0000-0000-000069050000}"/>
    <cellStyle name="Normal 25 16 8" xfId="1426" xr:uid="{00000000-0005-0000-0000-00006A050000}"/>
    <cellStyle name="Normal 25 16 9" xfId="1630" xr:uid="{00000000-0005-0000-0000-00006B050000}"/>
    <cellStyle name="Normal 25 17" xfId="706" xr:uid="{00000000-0005-0000-0000-00006C050000}"/>
    <cellStyle name="Normal 25 18" xfId="1556" xr:uid="{00000000-0005-0000-0000-00006D050000}"/>
    <cellStyle name="Normal 25 19" xfId="1483" xr:uid="{00000000-0005-0000-0000-00006E050000}"/>
    <cellStyle name="Normal 25 2" xfId="70" xr:uid="{00000000-0005-0000-0000-00006F050000}"/>
    <cellStyle name="Normal 25 2 2" xfId="707" xr:uid="{00000000-0005-0000-0000-000070050000}"/>
    <cellStyle name="Normal 25 2 3" xfId="1564" xr:uid="{00000000-0005-0000-0000-000071050000}"/>
    <cellStyle name="Normal 25 2 4" xfId="1475" xr:uid="{00000000-0005-0000-0000-000072050000}"/>
    <cellStyle name="Normal 25 2 5" xfId="1581" xr:uid="{00000000-0005-0000-0000-000073050000}"/>
    <cellStyle name="Normal 25 2 6" xfId="1454" xr:uid="{00000000-0005-0000-0000-000074050000}"/>
    <cellStyle name="Normal 25 2 7" xfId="1605" xr:uid="{00000000-0005-0000-0000-000075050000}"/>
    <cellStyle name="Normal 25 2 8" xfId="1423" xr:uid="{00000000-0005-0000-0000-000076050000}"/>
    <cellStyle name="Normal 25 2 9" xfId="1638" xr:uid="{00000000-0005-0000-0000-000077050000}"/>
    <cellStyle name="Normal 25 20" xfId="1571" xr:uid="{00000000-0005-0000-0000-000078050000}"/>
    <cellStyle name="Normal 25 21" xfId="1465" xr:uid="{00000000-0005-0000-0000-000079050000}"/>
    <cellStyle name="Normal 25 22" xfId="1588" xr:uid="{00000000-0005-0000-0000-00007A050000}"/>
    <cellStyle name="Normal 25 23" xfId="1442" xr:uid="{00000000-0005-0000-0000-00007B050000}"/>
    <cellStyle name="Normal 25 24" xfId="1617" xr:uid="{00000000-0005-0000-0000-00007C050000}"/>
    <cellStyle name="Normal 25 3" xfId="698" xr:uid="{00000000-0005-0000-0000-00007D050000}"/>
    <cellStyle name="Normal 25 4" xfId="709" xr:uid="{00000000-0005-0000-0000-00007E050000}"/>
    <cellStyle name="Normal 25 5" xfId="710" xr:uid="{00000000-0005-0000-0000-00007F050000}"/>
    <cellStyle name="Normal 25 6" xfId="711" xr:uid="{00000000-0005-0000-0000-000080050000}"/>
    <cellStyle name="Normal 25 7" xfId="712" xr:uid="{00000000-0005-0000-0000-000081050000}"/>
    <cellStyle name="Normal 25 8" xfId="713" xr:uid="{00000000-0005-0000-0000-000082050000}"/>
    <cellStyle name="Normal 25 9" xfId="714" xr:uid="{00000000-0005-0000-0000-000083050000}"/>
    <cellStyle name="Normal 26" xfId="33" xr:uid="{00000000-0005-0000-0000-000084050000}"/>
    <cellStyle name="Normal 26 10" xfId="716" xr:uid="{00000000-0005-0000-0000-000085050000}"/>
    <cellStyle name="Normal 26 11" xfId="717" xr:uid="{00000000-0005-0000-0000-000086050000}"/>
    <cellStyle name="Normal 26 12" xfId="718" xr:uid="{00000000-0005-0000-0000-000087050000}"/>
    <cellStyle name="Normal 26 13" xfId="719" xr:uid="{00000000-0005-0000-0000-000088050000}"/>
    <cellStyle name="Normal 26 14" xfId="720" xr:uid="{00000000-0005-0000-0000-000089050000}"/>
    <cellStyle name="Normal 26 15" xfId="721" xr:uid="{00000000-0005-0000-0000-00008A050000}"/>
    <cellStyle name="Normal 26 16" xfId="101" xr:uid="{00000000-0005-0000-0000-00008B050000}"/>
    <cellStyle name="Normal 26 16 2" xfId="722" xr:uid="{00000000-0005-0000-0000-00008C050000}"/>
    <cellStyle name="Normal 26 16 3" xfId="1574" xr:uid="{00000000-0005-0000-0000-00008D050000}"/>
    <cellStyle name="Normal 26 16 4" xfId="1462" xr:uid="{00000000-0005-0000-0000-00008E050000}"/>
    <cellStyle name="Normal 26 16 5" xfId="1596" xr:uid="{00000000-0005-0000-0000-00008F050000}"/>
    <cellStyle name="Normal 26 16 6" xfId="1434" xr:uid="{00000000-0005-0000-0000-000090050000}"/>
    <cellStyle name="Normal 26 16 7" xfId="1627" xr:uid="{00000000-0005-0000-0000-000091050000}"/>
    <cellStyle name="Normal 26 16 8" xfId="1396" xr:uid="{00000000-0005-0000-0000-000092050000}"/>
    <cellStyle name="Normal 26 16 9" xfId="1669" xr:uid="{00000000-0005-0000-0000-000093050000}"/>
    <cellStyle name="Normal 26 17" xfId="723" xr:uid="{00000000-0005-0000-0000-000094050000}"/>
    <cellStyle name="Normal 26 18" xfId="1569" xr:uid="{00000000-0005-0000-0000-000095050000}"/>
    <cellStyle name="Normal 26 19" xfId="1467" xr:uid="{00000000-0005-0000-0000-000096050000}"/>
    <cellStyle name="Normal 26 2" xfId="71" xr:uid="{00000000-0005-0000-0000-000097050000}"/>
    <cellStyle name="Normal 26 2 2" xfId="724" xr:uid="{00000000-0005-0000-0000-000098050000}"/>
    <cellStyle name="Normal 26 2 3" xfId="1576" xr:uid="{00000000-0005-0000-0000-000099050000}"/>
    <cellStyle name="Normal 26 2 4" xfId="1459" xr:uid="{00000000-0005-0000-0000-00009A050000}"/>
    <cellStyle name="Normal 26 2 5" xfId="1601" xr:uid="{00000000-0005-0000-0000-00009B050000}"/>
    <cellStyle name="Normal 26 2 6" xfId="1433" xr:uid="{00000000-0005-0000-0000-00009C050000}"/>
    <cellStyle name="Normal 26 2 7" xfId="1629" xr:uid="{00000000-0005-0000-0000-00009D050000}"/>
    <cellStyle name="Normal 26 2 8" xfId="1393" xr:uid="{00000000-0005-0000-0000-00009E050000}"/>
    <cellStyle name="Normal 26 2 9" xfId="1672" xr:uid="{00000000-0005-0000-0000-00009F050000}"/>
    <cellStyle name="Normal 26 20" xfId="1589" xr:uid="{00000000-0005-0000-0000-0000A0050000}"/>
    <cellStyle name="Normal 26 21" xfId="1444" xr:uid="{00000000-0005-0000-0000-0000A1050000}"/>
    <cellStyle name="Normal 26 22" xfId="1619" xr:uid="{00000000-0005-0000-0000-0000A2050000}"/>
    <cellStyle name="Normal 26 23" xfId="1405" xr:uid="{00000000-0005-0000-0000-0000A3050000}"/>
    <cellStyle name="Normal 26 24" xfId="1654" xr:uid="{00000000-0005-0000-0000-0000A4050000}"/>
    <cellStyle name="Normal 26 3" xfId="715" xr:uid="{00000000-0005-0000-0000-0000A5050000}"/>
    <cellStyle name="Normal 26 4" xfId="726" xr:uid="{00000000-0005-0000-0000-0000A6050000}"/>
    <cellStyle name="Normal 26 5" xfId="727" xr:uid="{00000000-0005-0000-0000-0000A7050000}"/>
    <cellStyle name="Normal 26 6" xfId="728" xr:uid="{00000000-0005-0000-0000-0000A8050000}"/>
    <cellStyle name="Normal 26 7" xfId="729" xr:uid="{00000000-0005-0000-0000-0000A9050000}"/>
    <cellStyle name="Normal 26 8" xfId="730" xr:uid="{00000000-0005-0000-0000-0000AA050000}"/>
    <cellStyle name="Normal 26 9" xfId="731" xr:uid="{00000000-0005-0000-0000-0000AB050000}"/>
    <cellStyle name="Normal 27" xfId="34" xr:uid="{00000000-0005-0000-0000-0000AC050000}"/>
    <cellStyle name="Normal 27 10" xfId="733" xr:uid="{00000000-0005-0000-0000-0000AD050000}"/>
    <cellStyle name="Normal 27 11" xfId="734" xr:uid="{00000000-0005-0000-0000-0000AE050000}"/>
    <cellStyle name="Normal 27 12" xfId="735" xr:uid="{00000000-0005-0000-0000-0000AF050000}"/>
    <cellStyle name="Normal 27 13" xfId="736" xr:uid="{00000000-0005-0000-0000-0000B0050000}"/>
    <cellStyle name="Normal 27 14" xfId="737" xr:uid="{00000000-0005-0000-0000-0000B1050000}"/>
    <cellStyle name="Normal 27 15" xfId="738" xr:uid="{00000000-0005-0000-0000-0000B2050000}"/>
    <cellStyle name="Normal 27 16" xfId="102" xr:uid="{00000000-0005-0000-0000-0000B3050000}"/>
    <cellStyle name="Normal 27 16 2" xfId="739" xr:uid="{00000000-0005-0000-0000-0000B4050000}"/>
    <cellStyle name="Normal 27 16 3" xfId="1585" xr:uid="{00000000-0005-0000-0000-0000B5050000}"/>
    <cellStyle name="Normal 27 16 4" xfId="1446" xr:uid="{00000000-0005-0000-0000-0000B6050000}"/>
    <cellStyle name="Normal 27 16 5" xfId="1616" xr:uid="{00000000-0005-0000-0000-0000B7050000}"/>
    <cellStyle name="Normal 27 16 6" xfId="1412" xr:uid="{00000000-0005-0000-0000-0000B8050000}"/>
    <cellStyle name="Normal 27 16 7" xfId="1653" xr:uid="{00000000-0005-0000-0000-0000B9050000}"/>
    <cellStyle name="Normal 27 16 8" xfId="1365" xr:uid="{00000000-0005-0000-0000-0000BA050000}"/>
    <cellStyle name="Normal 27 16 9" xfId="1703" xr:uid="{00000000-0005-0000-0000-0000BB050000}"/>
    <cellStyle name="Normal 27 17" xfId="740" xr:uid="{00000000-0005-0000-0000-0000BC050000}"/>
    <cellStyle name="Normal 27 18" xfId="1582" xr:uid="{00000000-0005-0000-0000-0000BD050000}"/>
    <cellStyle name="Normal 27 19" xfId="1451" xr:uid="{00000000-0005-0000-0000-0000BE050000}"/>
    <cellStyle name="Normal 27 2" xfId="72" xr:uid="{00000000-0005-0000-0000-0000BF050000}"/>
    <cellStyle name="Normal 27 2 2" xfId="741" xr:uid="{00000000-0005-0000-0000-0000C0050000}"/>
    <cellStyle name="Normal 27 2 3" xfId="1587" xr:uid="{00000000-0005-0000-0000-0000C1050000}"/>
    <cellStyle name="Normal 27 2 4" xfId="1445" xr:uid="{00000000-0005-0000-0000-0000C2050000}"/>
    <cellStyle name="Normal 27 2 5" xfId="1618" xr:uid="{00000000-0005-0000-0000-0000C3050000}"/>
    <cellStyle name="Normal 27 2 6" xfId="1408" xr:uid="{00000000-0005-0000-0000-0000C4050000}"/>
    <cellStyle name="Normal 27 2 7" xfId="1658" xr:uid="{00000000-0005-0000-0000-0000C5050000}"/>
    <cellStyle name="Normal 27 2 8" xfId="1359" xr:uid="{00000000-0005-0000-0000-0000C6050000}"/>
    <cellStyle name="Normal 27 2 9" xfId="1705" xr:uid="{00000000-0005-0000-0000-0000C7050000}"/>
    <cellStyle name="Normal 27 20" xfId="1609" xr:uid="{00000000-0005-0000-0000-0000C8050000}"/>
    <cellStyle name="Normal 27 21" xfId="1419" xr:uid="{00000000-0005-0000-0000-0000C9050000}"/>
    <cellStyle name="Normal 27 22" xfId="1642" xr:uid="{00000000-0005-0000-0000-0000CA050000}"/>
    <cellStyle name="Normal 27 23" xfId="1375" xr:uid="{00000000-0005-0000-0000-0000CB050000}"/>
    <cellStyle name="Normal 27 24" xfId="1687" xr:uid="{00000000-0005-0000-0000-0000CC050000}"/>
    <cellStyle name="Normal 27 3" xfId="732" xr:uid="{00000000-0005-0000-0000-0000CD050000}"/>
    <cellStyle name="Normal 27 4" xfId="743" xr:uid="{00000000-0005-0000-0000-0000CE050000}"/>
    <cellStyle name="Normal 27 5" xfId="744" xr:uid="{00000000-0005-0000-0000-0000CF050000}"/>
    <cellStyle name="Normal 27 6" xfId="745" xr:uid="{00000000-0005-0000-0000-0000D0050000}"/>
    <cellStyle name="Normal 27 7" xfId="746" xr:uid="{00000000-0005-0000-0000-0000D1050000}"/>
    <cellStyle name="Normal 27 8" xfId="747" xr:uid="{00000000-0005-0000-0000-0000D2050000}"/>
    <cellStyle name="Normal 27 9" xfId="748" xr:uid="{00000000-0005-0000-0000-0000D3050000}"/>
    <cellStyle name="Normal 28" xfId="35" xr:uid="{00000000-0005-0000-0000-0000D4050000}"/>
    <cellStyle name="Normal 28 10" xfId="750" xr:uid="{00000000-0005-0000-0000-0000D5050000}"/>
    <cellStyle name="Normal 28 11" xfId="751" xr:uid="{00000000-0005-0000-0000-0000D6050000}"/>
    <cellStyle name="Normal 28 12" xfId="752" xr:uid="{00000000-0005-0000-0000-0000D7050000}"/>
    <cellStyle name="Normal 28 13" xfId="753" xr:uid="{00000000-0005-0000-0000-0000D8050000}"/>
    <cellStyle name="Normal 28 14" xfId="754" xr:uid="{00000000-0005-0000-0000-0000D9050000}"/>
    <cellStyle name="Normal 28 15" xfId="755" xr:uid="{00000000-0005-0000-0000-0000DA050000}"/>
    <cellStyle name="Normal 28 16" xfId="103" xr:uid="{00000000-0005-0000-0000-0000DB050000}"/>
    <cellStyle name="Normal 28 16 2" xfId="756" xr:uid="{00000000-0005-0000-0000-0000DC050000}"/>
    <cellStyle name="Normal 28 16 3" xfId="1600" xr:uid="{00000000-0005-0000-0000-0000DD050000}"/>
    <cellStyle name="Normal 28 16 4" xfId="1430" xr:uid="{00000000-0005-0000-0000-0000DE050000}"/>
    <cellStyle name="Normal 28 16 5" xfId="1632" xr:uid="{00000000-0005-0000-0000-0000DF050000}"/>
    <cellStyle name="Normal 28 16 6" xfId="1391" xr:uid="{00000000-0005-0000-0000-0000E0050000}"/>
    <cellStyle name="Normal 28 16 7" xfId="1675" xr:uid="{00000000-0005-0000-0000-0000E1050000}"/>
    <cellStyle name="Normal 28 16 8" xfId="1331" xr:uid="{00000000-0005-0000-0000-0000E2050000}"/>
    <cellStyle name="Normal 28 16 9" xfId="1728" xr:uid="{00000000-0005-0000-0000-0000E3050000}"/>
    <cellStyle name="Normal 28 17" xfId="757" xr:uid="{00000000-0005-0000-0000-0000E4050000}"/>
    <cellStyle name="Normal 28 18" xfId="1594" xr:uid="{00000000-0005-0000-0000-0000E5050000}"/>
    <cellStyle name="Normal 28 19" xfId="1438" xr:uid="{00000000-0005-0000-0000-0000E6050000}"/>
    <cellStyle name="Normal 28 2" xfId="73" xr:uid="{00000000-0005-0000-0000-0000E7050000}"/>
    <cellStyle name="Normal 28 2 2" xfId="758" xr:uid="{00000000-0005-0000-0000-0000E8050000}"/>
    <cellStyle name="Normal 28 2 3" xfId="1602" xr:uid="{00000000-0005-0000-0000-0000E9050000}"/>
    <cellStyle name="Normal 28 2 4" xfId="1427" xr:uid="{00000000-0005-0000-0000-0000EA050000}"/>
    <cellStyle name="Normal 28 2 5" xfId="1635" xr:uid="{00000000-0005-0000-0000-0000EB050000}"/>
    <cellStyle name="Normal 28 2 6" xfId="1389" xr:uid="{00000000-0005-0000-0000-0000EC050000}"/>
    <cellStyle name="Normal 28 2 7" xfId="1678" xr:uid="{00000000-0005-0000-0000-0000ED050000}"/>
    <cellStyle name="Normal 28 2 8" xfId="1330" xr:uid="{00000000-0005-0000-0000-0000EE050000}"/>
    <cellStyle name="Normal 28 2 9" xfId="1735" xr:uid="{00000000-0005-0000-0000-0000EF050000}"/>
    <cellStyle name="Normal 28 20" xfId="1625" xr:uid="{00000000-0005-0000-0000-0000F0050000}"/>
    <cellStyle name="Normal 28 21" xfId="1402" xr:uid="{00000000-0005-0000-0000-0000F1050000}"/>
    <cellStyle name="Normal 28 22" xfId="1666" xr:uid="{00000000-0005-0000-0000-0000F2050000}"/>
    <cellStyle name="Normal 28 23" xfId="1346" xr:uid="{00000000-0005-0000-0000-0000F3050000}"/>
    <cellStyle name="Normal 28 24" xfId="1720" xr:uid="{00000000-0005-0000-0000-0000F4050000}"/>
    <cellStyle name="Normal 28 3" xfId="749" xr:uid="{00000000-0005-0000-0000-0000F5050000}"/>
    <cellStyle name="Normal 28 4" xfId="760" xr:uid="{00000000-0005-0000-0000-0000F6050000}"/>
    <cellStyle name="Normal 28 5" xfId="761" xr:uid="{00000000-0005-0000-0000-0000F7050000}"/>
    <cellStyle name="Normal 28 6" xfId="762" xr:uid="{00000000-0005-0000-0000-0000F8050000}"/>
    <cellStyle name="Normal 28 7" xfId="763" xr:uid="{00000000-0005-0000-0000-0000F9050000}"/>
    <cellStyle name="Normal 28 8" xfId="764" xr:uid="{00000000-0005-0000-0000-0000FA050000}"/>
    <cellStyle name="Normal 28 9" xfId="765" xr:uid="{00000000-0005-0000-0000-0000FB050000}"/>
    <cellStyle name="Normal 29" xfId="36" xr:uid="{00000000-0005-0000-0000-0000FC050000}"/>
    <cellStyle name="Normal 29 10" xfId="767" xr:uid="{00000000-0005-0000-0000-0000FD050000}"/>
    <cellStyle name="Normal 29 11" xfId="768" xr:uid="{00000000-0005-0000-0000-0000FE050000}"/>
    <cellStyle name="Normal 29 12" xfId="769" xr:uid="{00000000-0005-0000-0000-0000FF050000}"/>
    <cellStyle name="Normal 29 13" xfId="770" xr:uid="{00000000-0005-0000-0000-000000060000}"/>
    <cellStyle name="Normal 29 14" xfId="771" xr:uid="{00000000-0005-0000-0000-000001060000}"/>
    <cellStyle name="Normal 29 15" xfId="772" xr:uid="{00000000-0005-0000-0000-000002060000}"/>
    <cellStyle name="Normal 29 16" xfId="104" xr:uid="{00000000-0005-0000-0000-000003060000}"/>
    <cellStyle name="Normal 29 16 2" xfId="773" xr:uid="{00000000-0005-0000-0000-000004060000}"/>
    <cellStyle name="Normal 29 16 3" xfId="1611" xr:uid="{00000000-0005-0000-0000-000005060000}"/>
    <cellStyle name="Normal 29 16 4" xfId="1416" xr:uid="{00000000-0005-0000-0000-000006060000}"/>
    <cellStyle name="Normal 29 16 5" xfId="1650" xr:uid="{00000000-0005-0000-0000-000007060000}"/>
    <cellStyle name="Normal 29 16 6" xfId="1371" xr:uid="{00000000-0005-0000-0000-000008060000}"/>
    <cellStyle name="Normal 29 16 7" xfId="1697" xr:uid="{00000000-0005-0000-0000-000009060000}"/>
    <cellStyle name="Normal 29 16 8" xfId="1300" xr:uid="{00000000-0005-0000-0000-00000A060000}"/>
    <cellStyle name="Normal 29 16 9" xfId="1762" xr:uid="{00000000-0005-0000-0000-00000B060000}"/>
    <cellStyle name="Normal 29 17" xfId="774" xr:uid="{00000000-0005-0000-0000-00000C060000}"/>
    <cellStyle name="Normal 29 18" xfId="1607" xr:uid="{00000000-0005-0000-0000-00000D060000}"/>
    <cellStyle name="Normal 29 19" xfId="1420" xr:uid="{00000000-0005-0000-0000-00000E060000}"/>
    <cellStyle name="Normal 29 2" xfId="74" xr:uid="{00000000-0005-0000-0000-00000F060000}"/>
    <cellStyle name="Normal 29 2 2" xfId="775" xr:uid="{00000000-0005-0000-0000-000010060000}"/>
    <cellStyle name="Normal 29 2 3" xfId="1613" xr:uid="{00000000-0005-0000-0000-000011060000}"/>
    <cellStyle name="Normal 29 2 4" xfId="1414" xr:uid="{00000000-0005-0000-0000-000012060000}"/>
    <cellStyle name="Normal 29 2 5" xfId="1652" xr:uid="{00000000-0005-0000-0000-000013060000}"/>
    <cellStyle name="Normal 29 2 6" xfId="1366" xr:uid="{00000000-0005-0000-0000-000014060000}"/>
    <cellStyle name="Normal 29 2 7" xfId="1700" xr:uid="{00000000-0005-0000-0000-000015060000}"/>
    <cellStyle name="Normal 29 2 8" xfId="1299" xr:uid="{00000000-0005-0000-0000-000016060000}"/>
    <cellStyle name="Normal 29 2 9" xfId="1769" xr:uid="{00000000-0005-0000-0000-000017060000}"/>
    <cellStyle name="Normal 29 20" xfId="1644" xr:uid="{00000000-0005-0000-0000-000018060000}"/>
    <cellStyle name="Normal 29 21" xfId="1380" xr:uid="{00000000-0005-0000-0000-000019060000}"/>
    <cellStyle name="Normal 29 22" xfId="1688" xr:uid="{00000000-0005-0000-0000-00001A060000}"/>
    <cellStyle name="Normal 29 23" xfId="1317" xr:uid="{00000000-0005-0000-0000-00001B060000}"/>
    <cellStyle name="Normal 29 24" xfId="1750" xr:uid="{00000000-0005-0000-0000-00001C060000}"/>
    <cellStyle name="Normal 29 3" xfId="766" xr:uid="{00000000-0005-0000-0000-00001D060000}"/>
    <cellStyle name="Normal 29 4" xfId="777" xr:uid="{00000000-0005-0000-0000-00001E060000}"/>
    <cellStyle name="Normal 29 5" xfId="778" xr:uid="{00000000-0005-0000-0000-00001F060000}"/>
    <cellStyle name="Normal 29 6" xfId="779" xr:uid="{00000000-0005-0000-0000-000020060000}"/>
    <cellStyle name="Normal 29 7" xfId="780" xr:uid="{00000000-0005-0000-0000-000021060000}"/>
    <cellStyle name="Normal 29 8" xfId="781" xr:uid="{00000000-0005-0000-0000-000022060000}"/>
    <cellStyle name="Normal 29 9" xfId="782" xr:uid="{00000000-0005-0000-0000-000023060000}"/>
    <cellStyle name="Normal 3" xfId="78" xr:uid="{00000000-0005-0000-0000-000024060000}"/>
    <cellStyle name="Normal 3 10" xfId="784" xr:uid="{00000000-0005-0000-0000-000025060000}"/>
    <cellStyle name="Normal 3 11" xfId="785" xr:uid="{00000000-0005-0000-0000-000026060000}"/>
    <cellStyle name="Normal 3 12" xfId="786" xr:uid="{00000000-0005-0000-0000-000027060000}"/>
    <cellStyle name="Normal 3 13" xfId="787" xr:uid="{00000000-0005-0000-0000-000028060000}"/>
    <cellStyle name="Normal 3 14" xfId="788" xr:uid="{00000000-0005-0000-0000-000029060000}"/>
    <cellStyle name="Normal 3 15" xfId="789" xr:uid="{00000000-0005-0000-0000-00002A060000}"/>
    <cellStyle name="Normal 3 16" xfId="790" xr:uid="{00000000-0005-0000-0000-00002B060000}"/>
    <cellStyle name="Normal 3 17" xfId="791" xr:uid="{00000000-0005-0000-0000-00002C060000}"/>
    <cellStyle name="Normal 3 18" xfId="1620" xr:uid="{00000000-0005-0000-0000-00002D060000}"/>
    <cellStyle name="Normal 3 19" xfId="1406" xr:uid="{00000000-0005-0000-0000-00002E060000}"/>
    <cellStyle name="Normal 3 2" xfId="783" xr:uid="{00000000-0005-0000-0000-00002F060000}"/>
    <cellStyle name="Normal 3 20" xfId="1662" xr:uid="{00000000-0005-0000-0000-000030060000}"/>
    <cellStyle name="Normal 3 21" xfId="1354" xr:uid="{00000000-0005-0000-0000-000031060000}"/>
    <cellStyle name="Normal 3 22" xfId="1712" xr:uid="{00000000-0005-0000-0000-000032060000}"/>
    <cellStyle name="Normal 3 23" xfId="1284" xr:uid="{00000000-0005-0000-0000-000033060000}"/>
    <cellStyle name="Normal 3 24" xfId="1780" xr:uid="{00000000-0005-0000-0000-000034060000}"/>
    <cellStyle name="Normal 3 3" xfId="793" xr:uid="{00000000-0005-0000-0000-000035060000}"/>
    <cellStyle name="Normal 3 4" xfId="794" xr:uid="{00000000-0005-0000-0000-000036060000}"/>
    <cellStyle name="Normal 3 5" xfId="795" xr:uid="{00000000-0005-0000-0000-000037060000}"/>
    <cellStyle name="Normal 3 6" xfId="796" xr:uid="{00000000-0005-0000-0000-000038060000}"/>
    <cellStyle name="Normal 3 7" xfId="797" xr:uid="{00000000-0005-0000-0000-000039060000}"/>
    <cellStyle name="Normal 3 8" xfId="798" xr:uid="{00000000-0005-0000-0000-00003A060000}"/>
    <cellStyle name="Normal 3 9" xfId="799" xr:uid="{00000000-0005-0000-0000-00003B060000}"/>
    <cellStyle name="Normal 30" xfId="37" xr:uid="{00000000-0005-0000-0000-00003C060000}"/>
    <cellStyle name="Normal 30 10" xfId="801" xr:uid="{00000000-0005-0000-0000-00003D060000}"/>
    <cellStyle name="Normal 30 11" xfId="802" xr:uid="{00000000-0005-0000-0000-00003E060000}"/>
    <cellStyle name="Normal 30 12" xfId="803" xr:uid="{00000000-0005-0000-0000-00003F060000}"/>
    <cellStyle name="Normal 30 13" xfId="804" xr:uid="{00000000-0005-0000-0000-000040060000}"/>
    <cellStyle name="Normal 30 14" xfId="805" xr:uid="{00000000-0005-0000-0000-000041060000}"/>
    <cellStyle name="Normal 30 15" xfId="806" xr:uid="{00000000-0005-0000-0000-000042060000}"/>
    <cellStyle name="Normal 30 16" xfId="105" xr:uid="{00000000-0005-0000-0000-000043060000}"/>
    <cellStyle name="Normal 30 16 2" xfId="807" xr:uid="{00000000-0005-0000-0000-000044060000}"/>
    <cellStyle name="Normal 30 16 3" xfId="1637" xr:uid="{00000000-0005-0000-0000-000045060000}"/>
    <cellStyle name="Normal 30 16 4" xfId="1384" xr:uid="{00000000-0005-0000-0000-000046060000}"/>
    <cellStyle name="Normal 30 16 5" xfId="1683" xr:uid="{00000000-0005-0000-0000-000047060000}"/>
    <cellStyle name="Normal 30 16 6" xfId="1326" xr:uid="{00000000-0005-0000-0000-000048060000}"/>
    <cellStyle name="Normal 30 16 7" xfId="1743" xr:uid="{00000000-0005-0000-0000-000049060000}"/>
    <cellStyle name="Normal 30 16 8" xfId="1239" xr:uid="{00000000-0005-0000-0000-00004A060000}"/>
    <cellStyle name="Normal 30 16 9" xfId="1829" xr:uid="{00000000-0005-0000-0000-00004B060000}"/>
    <cellStyle name="Normal 30 17" xfId="808" xr:uid="{00000000-0005-0000-0000-00004C060000}"/>
    <cellStyle name="Normal 30 18" xfId="1631" xr:uid="{00000000-0005-0000-0000-00004D060000}"/>
    <cellStyle name="Normal 30 19" xfId="1390" xr:uid="{00000000-0005-0000-0000-00004E060000}"/>
    <cellStyle name="Normal 30 2" xfId="75" xr:uid="{00000000-0005-0000-0000-00004F060000}"/>
    <cellStyle name="Normal 30 2 2" xfId="809" xr:uid="{00000000-0005-0000-0000-000050060000}"/>
    <cellStyle name="Normal 30 2 3" xfId="1639" xr:uid="{00000000-0005-0000-0000-000051060000}"/>
    <cellStyle name="Normal 30 2 4" xfId="1382" xr:uid="{00000000-0005-0000-0000-000052060000}"/>
    <cellStyle name="Normal 30 2 5" xfId="1686" xr:uid="{00000000-0005-0000-0000-000053060000}"/>
    <cellStyle name="Normal 30 2 6" xfId="1324" xr:uid="{00000000-0005-0000-0000-000054060000}"/>
    <cellStyle name="Normal 30 2 7" xfId="1744" xr:uid="{00000000-0005-0000-0000-000055060000}"/>
    <cellStyle name="Normal 30 2 8" xfId="1238" xr:uid="{00000000-0005-0000-0000-000056060000}"/>
    <cellStyle name="Normal 30 2 9" xfId="1830" xr:uid="{00000000-0005-0000-0000-000057060000}"/>
    <cellStyle name="Normal 30 20" xfId="1677" xr:uid="{00000000-0005-0000-0000-000058060000}"/>
    <cellStyle name="Normal 30 21" xfId="1336" xr:uid="{00000000-0005-0000-0000-000059060000}"/>
    <cellStyle name="Normal 30 22" xfId="1733" xr:uid="{00000000-0005-0000-0000-00005A060000}"/>
    <cellStyle name="Normal 30 23" xfId="1255" xr:uid="{00000000-0005-0000-0000-00005B060000}"/>
    <cellStyle name="Normal 30 24" xfId="1813" xr:uid="{00000000-0005-0000-0000-00005C060000}"/>
    <cellStyle name="Normal 30 3" xfId="800" xr:uid="{00000000-0005-0000-0000-00005D060000}"/>
    <cellStyle name="Normal 30 4" xfId="810" xr:uid="{00000000-0005-0000-0000-00005E060000}"/>
    <cellStyle name="Normal 30 5" xfId="811" xr:uid="{00000000-0005-0000-0000-00005F060000}"/>
    <cellStyle name="Normal 30 6" xfId="812" xr:uid="{00000000-0005-0000-0000-000060060000}"/>
    <cellStyle name="Normal 30 7" xfId="813" xr:uid="{00000000-0005-0000-0000-000061060000}"/>
    <cellStyle name="Normal 30 8" xfId="814" xr:uid="{00000000-0005-0000-0000-000062060000}"/>
    <cellStyle name="Normal 30 9" xfId="815" xr:uid="{00000000-0005-0000-0000-000063060000}"/>
    <cellStyle name="Normal 31" xfId="38" xr:uid="{00000000-0005-0000-0000-000064060000}"/>
    <cellStyle name="Normal 31 10" xfId="817" xr:uid="{00000000-0005-0000-0000-000065060000}"/>
    <cellStyle name="Normal 31 11" xfId="818" xr:uid="{00000000-0005-0000-0000-000066060000}"/>
    <cellStyle name="Normal 31 12" xfId="819" xr:uid="{00000000-0005-0000-0000-000067060000}"/>
    <cellStyle name="Normal 31 13" xfId="820" xr:uid="{00000000-0005-0000-0000-000068060000}"/>
    <cellStyle name="Normal 31 14" xfId="821" xr:uid="{00000000-0005-0000-0000-000069060000}"/>
    <cellStyle name="Normal 31 15" xfId="822" xr:uid="{00000000-0005-0000-0000-00006A060000}"/>
    <cellStyle name="Normal 31 16" xfId="106" xr:uid="{00000000-0005-0000-0000-00006B060000}"/>
    <cellStyle name="Normal 31 16 2" xfId="823" xr:uid="{00000000-0005-0000-0000-00006C060000}"/>
    <cellStyle name="Normal 31 16 3" xfId="1648" xr:uid="{00000000-0005-0000-0000-00006D060000}"/>
    <cellStyle name="Normal 31 16 4" xfId="1370" xr:uid="{00000000-0005-0000-0000-00006E060000}"/>
    <cellStyle name="Normal 31 16 5" xfId="1698" xr:uid="{00000000-0005-0000-0000-00006F060000}"/>
    <cellStyle name="Normal 31 16 6" xfId="1303" xr:uid="{00000000-0005-0000-0000-000070060000}"/>
    <cellStyle name="Normal 31 16 7" xfId="1763" xr:uid="{00000000-0005-0000-0000-000071060000}"/>
    <cellStyle name="Normal 31 16 8" xfId="372" xr:uid="{00000000-0005-0000-0000-000072060000}"/>
    <cellStyle name="Normal 31 16 9" xfId="1868" xr:uid="{00000000-0005-0000-0000-000073060000}"/>
    <cellStyle name="Normal 31 17" xfId="824" xr:uid="{00000000-0005-0000-0000-000074060000}"/>
    <cellStyle name="Normal 31 18" xfId="1645" xr:uid="{00000000-0005-0000-0000-000075060000}"/>
    <cellStyle name="Normal 31 19" xfId="1376" xr:uid="{00000000-0005-0000-0000-000076060000}"/>
    <cellStyle name="Normal 31 2" xfId="76" xr:uid="{00000000-0005-0000-0000-000077060000}"/>
    <cellStyle name="Normal 31 2 2" xfId="825" xr:uid="{00000000-0005-0000-0000-000078060000}"/>
    <cellStyle name="Normal 31 2 3" xfId="1649" xr:uid="{00000000-0005-0000-0000-000079060000}"/>
    <cellStyle name="Normal 31 2 4" xfId="1368" xr:uid="{00000000-0005-0000-0000-00007A060000}"/>
    <cellStyle name="Normal 31 2 5" xfId="1699" xr:uid="{00000000-0005-0000-0000-00007B060000}"/>
    <cellStyle name="Normal 31 2 6" xfId="1301" xr:uid="{00000000-0005-0000-0000-00007C060000}"/>
    <cellStyle name="Normal 31 2 7" xfId="1768" xr:uid="{00000000-0005-0000-0000-00007D060000}"/>
    <cellStyle name="Normal 31 2 8" xfId="435" xr:uid="{00000000-0005-0000-0000-00007E060000}"/>
    <cellStyle name="Normal 31 2 9" xfId="1878" xr:uid="{00000000-0005-0000-0000-00007F060000}"/>
    <cellStyle name="Normal 31 20" xfId="1691" xr:uid="{00000000-0005-0000-0000-000080060000}"/>
    <cellStyle name="Normal 31 21" xfId="1313" xr:uid="{00000000-0005-0000-0000-000081060000}"/>
    <cellStyle name="Normal 31 22" xfId="1754" xr:uid="{00000000-0005-0000-0000-000082060000}"/>
    <cellStyle name="Normal 31 23" xfId="248" xr:uid="{00000000-0005-0000-0000-000083060000}"/>
    <cellStyle name="Normal 31 24" xfId="1853" xr:uid="{00000000-0005-0000-0000-000084060000}"/>
    <cellStyle name="Normal 31 3" xfId="816" xr:uid="{00000000-0005-0000-0000-000085060000}"/>
    <cellStyle name="Normal 31 4" xfId="826" xr:uid="{00000000-0005-0000-0000-000086060000}"/>
    <cellStyle name="Normal 31 5" xfId="827" xr:uid="{00000000-0005-0000-0000-000087060000}"/>
    <cellStyle name="Normal 31 6" xfId="828" xr:uid="{00000000-0005-0000-0000-000088060000}"/>
    <cellStyle name="Normal 31 7" xfId="829" xr:uid="{00000000-0005-0000-0000-000089060000}"/>
    <cellStyle name="Normal 31 8" xfId="830" xr:uid="{00000000-0005-0000-0000-00008A060000}"/>
    <cellStyle name="Normal 31 9" xfId="831" xr:uid="{00000000-0005-0000-0000-00008B060000}"/>
    <cellStyle name="Normal 32" xfId="5" xr:uid="{00000000-0005-0000-0000-00008C060000}"/>
    <cellStyle name="Normal 32 10" xfId="833" xr:uid="{00000000-0005-0000-0000-00008D060000}"/>
    <cellStyle name="Normal 32 11" xfId="834" xr:uid="{00000000-0005-0000-0000-00008E060000}"/>
    <cellStyle name="Normal 32 12" xfId="835" xr:uid="{00000000-0005-0000-0000-00008F060000}"/>
    <cellStyle name="Normal 32 13" xfId="836" xr:uid="{00000000-0005-0000-0000-000090060000}"/>
    <cellStyle name="Normal 32 14" xfId="837" xr:uid="{00000000-0005-0000-0000-000091060000}"/>
    <cellStyle name="Normal 32 15" xfId="838" xr:uid="{00000000-0005-0000-0000-000092060000}"/>
    <cellStyle name="Normal 32 16" xfId="839" xr:uid="{00000000-0005-0000-0000-000093060000}"/>
    <cellStyle name="Normal 32 17" xfId="840" xr:uid="{00000000-0005-0000-0000-000094060000}"/>
    <cellStyle name="Normal 32 18" xfId="107" xr:uid="{00000000-0005-0000-0000-000095060000}"/>
    <cellStyle name="Normal 32 19" xfId="1657" xr:uid="{00000000-0005-0000-0000-000096060000}"/>
    <cellStyle name="Normal 32 2" xfId="77" xr:uid="{00000000-0005-0000-0000-000097060000}"/>
    <cellStyle name="Normal 32 2 2" xfId="841" xr:uid="{00000000-0005-0000-0000-000098060000}"/>
    <cellStyle name="Normal 32 2 3" xfId="1663" xr:uid="{00000000-0005-0000-0000-000099060000}"/>
    <cellStyle name="Normal 32 2 4" xfId="1351" xr:uid="{00000000-0005-0000-0000-00009A060000}"/>
    <cellStyle name="Normal 32 2 5" xfId="1717" xr:uid="{00000000-0005-0000-0000-00009B060000}"/>
    <cellStyle name="Normal 32 2 6" xfId="1278" xr:uid="{00000000-0005-0000-0000-00009C060000}"/>
    <cellStyle name="Normal 32 2 7" xfId="1788" xr:uid="{00000000-0005-0000-0000-00009D060000}"/>
    <cellStyle name="Normal 32 2 8" xfId="1068" xr:uid="{00000000-0005-0000-0000-00009E060000}"/>
    <cellStyle name="Normal 32 2 9" xfId="1916" xr:uid="{00000000-0005-0000-0000-00009F060000}"/>
    <cellStyle name="Normal 32 20" xfId="1361" xr:uid="{00000000-0005-0000-0000-0000A0060000}"/>
    <cellStyle name="Normal 32 21" xfId="1709" xr:uid="{00000000-0005-0000-0000-0000A1060000}"/>
    <cellStyle name="Normal 32 22" xfId="1291" xr:uid="{00000000-0005-0000-0000-0000A2060000}"/>
    <cellStyle name="Normal 32 23" xfId="1776" xr:uid="{00000000-0005-0000-0000-0000A3060000}"/>
    <cellStyle name="Normal 32 24" xfId="708" xr:uid="{00000000-0005-0000-0000-0000A4060000}"/>
    <cellStyle name="Normal 32 25" xfId="1898" xr:uid="{00000000-0005-0000-0000-0000A5060000}"/>
    <cellStyle name="Normal 32 3" xfId="832" xr:uid="{00000000-0005-0000-0000-0000A6060000}"/>
    <cellStyle name="Normal 32 4" xfId="842" xr:uid="{00000000-0005-0000-0000-0000A7060000}"/>
    <cellStyle name="Normal 32 5" xfId="843" xr:uid="{00000000-0005-0000-0000-0000A8060000}"/>
    <cellStyle name="Normal 32 6" xfId="844" xr:uid="{00000000-0005-0000-0000-0000A9060000}"/>
    <cellStyle name="Normal 32 7" xfId="845" xr:uid="{00000000-0005-0000-0000-0000AA060000}"/>
    <cellStyle name="Normal 32 8" xfId="846" xr:uid="{00000000-0005-0000-0000-0000AB060000}"/>
    <cellStyle name="Normal 32 9" xfId="847" xr:uid="{00000000-0005-0000-0000-0000AC060000}"/>
    <cellStyle name="Normal 33" xfId="48" xr:uid="{00000000-0005-0000-0000-0000AD060000}"/>
    <cellStyle name="Normal 33 10" xfId="849" xr:uid="{00000000-0005-0000-0000-0000AE060000}"/>
    <cellStyle name="Normal 33 11" xfId="850" xr:uid="{00000000-0005-0000-0000-0000AF060000}"/>
    <cellStyle name="Normal 33 12" xfId="851" xr:uid="{00000000-0005-0000-0000-0000B0060000}"/>
    <cellStyle name="Normal 33 13" xfId="852" xr:uid="{00000000-0005-0000-0000-0000B1060000}"/>
    <cellStyle name="Normal 33 14" xfId="853" xr:uid="{00000000-0005-0000-0000-0000B2060000}"/>
    <cellStyle name="Normal 33 15" xfId="854" xr:uid="{00000000-0005-0000-0000-0000B3060000}"/>
    <cellStyle name="Normal 33 16" xfId="855" xr:uid="{00000000-0005-0000-0000-0000B4060000}"/>
    <cellStyle name="Normal 33 17" xfId="856" xr:uid="{00000000-0005-0000-0000-0000B5060000}"/>
    <cellStyle name="Normal 33 18" xfId="1668" xr:uid="{00000000-0005-0000-0000-0000B6060000}"/>
    <cellStyle name="Normal 33 19" xfId="1343" xr:uid="{00000000-0005-0000-0000-0000B7060000}"/>
    <cellStyle name="Normal 33 2" xfId="848" xr:uid="{00000000-0005-0000-0000-0000B8060000}"/>
    <cellStyle name="Normal 33 20" xfId="1723" xr:uid="{00000000-0005-0000-0000-0000B9060000}"/>
    <cellStyle name="Normal 33 21" xfId="1268" xr:uid="{00000000-0005-0000-0000-0000BA060000}"/>
    <cellStyle name="Normal 33 22" xfId="1800" xr:uid="{00000000-0005-0000-0000-0000BB060000}"/>
    <cellStyle name="Normal 33 23" xfId="1947" xr:uid="{00000000-0005-0000-0000-0000BC060000}"/>
    <cellStyle name="Normal 33 24" xfId="1930" xr:uid="{00000000-0005-0000-0000-0000BD060000}"/>
    <cellStyle name="Normal 33 3" xfId="858" xr:uid="{00000000-0005-0000-0000-0000BE060000}"/>
    <cellStyle name="Normal 33 4" xfId="859" xr:uid="{00000000-0005-0000-0000-0000BF060000}"/>
    <cellStyle name="Normal 33 5" xfId="860" xr:uid="{00000000-0005-0000-0000-0000C0060000}"/>
    <cellStyle name="Normal 33 6" xfId="861" xr:uid="{00000000-0005-0000-0000-0000C1060000}"/>
    <cellStyle name="Normal 33 7" xfId="862" xr:uid="{00000000-0005-0000-0000-0000C2060000}"/>
    <cellStyle name="Normal 33 8" xfId="863" xr:uid="{00000000-0005-0000-0000-0000C3060000}"/>
    <cellStyle name="Normal 33 9" xfId="864" xr:uid="{00000000-0005-0000-0000-0000C4060000}"/>
    <cellStyle name="Normal 34" xfId="49" xr:uid="{00000000-0005-0000-0000-0000C5060000}"/>
    <cellStyle name="Normal 34 10" xfId="866" xr:uid="{00000000-0005-0000-0000-0000C6060000}"/>
    <cellStyle name="Normal 34 11" xfId="867" xr:uid="{00000000-0005-0000-0000-0000C7060000}"/>
    <cellStyle name="Normal 34 12" xfId="868" xr:uid="{00000000-0005-0000-0000-0000C8060000}"/>
    <cellStyle name="Normal 34 13" xfId="869" xr:uid="{00000000-0005-0000-0000-0000C9060000}"/>
    <cellStyle name="Normal 34 14" xfId="870" xr:uid="{00000000-0005-0000-0000-0000CA060000}"/>
    <cellStyle name="Normal 34 15" xfId="871" xr:uid="{00000000-0005-0000-0000-0000CB060000}"/>
    <cellStyle name="Normal 34 16" xfId="872" xr:uid="{00000000-0005-0000-0000-0000CC060000}"/>
    <cellStyle name="Normal 34 17" xfId="873" xr:uid="{00000000-0005-0000-0000-0000CD060000}"/>
    <cellStyle name="Normal 34 18" xfId="1680" xr:uid="{00000000-0005-0000-0000-0000CE060000}"/>
    <cellStyle name="Normal 34 19" xfId="1329" xr:uid="{00000000-0005-0000-0000-0000CF060000}"/>
    <cellStyle name="Normal 34 2" xfId="865" xr:uid="{00000000-0005-0000-0000-0000D0060000}"/>
    <cellStyle name="Normal 34 20" xfId="1740" xr:uid="{00000000-0005-0000-0000-0000D1060000}"/>
    <cellStyle name="Normal 34 21" xfId="1244" xr:uid="{00000000-0005-0000-0000-0000D2060000}"/>
    <cellStyle name="Normal 34 22" xfId="1828" xr:uid="{00000000-0005-0000-0000-0000D3060000}"/>
    <cellStyle name="Normal 34 23" xfId="1974" xr:uid="{00000000-0005-0000-0000-0000D4060000}"/>
    <cellStyle name="Normal 34 24" xfId="2098" xr:uid="{00000000-0005-0000-0000-0000D5060000}"/>
    <cellStyle name="Normal 34 3" xfId="875" xr:uid="{00000000-0005-0000-0000-0000D6060000}"/>
    <cellStyle name="Normal 34 4" xfId="876" xr:uid="{00000000-0005-0000-0000-0000D7060000}"/>
    <cellStyle name="Normal 34 5" xfId="877" xr:uid="{00000000-0005-0000-0000-0000D8060000}"/>
    <cellStyle name="Normal 34 6" xfId="878" xr:uid="{00000000-0005-0000-0000-0000D9060000}"/>
    <cellStyle name="Normal 34 7" xfId="879" xr:uid="{00000000-0005-0000-0000-0000DA060000}"/>
    <cellStyle name="Normal 34 8" xfId="880" xr:uid="{00000000-0005-0000-0000-0000DB060000}"/>
    <cellStyle name="Normal 34 9" xfId="881" xr:uid="{00000000-0005-0000-0000-0000DC060000}"/>
    <cellStyle name="Normal 35" xfId="50" xr:uid="{00000000-0005-0000-0000-0000DD060000}"/>
    <cellStyle name="Normal 35 10" xfId="883" xr:uid="{00000000-0005-0000-0000-0000DE060000}"/>
    <cellStyle name="Normal 35 11" xfId="884" xr:uid="{00000000-0005-0000-0000-0000DF060000}"/>
    <cellStyle name="Normal 35 12" xfId="885" xr:uid="{00000000-0005-0000-0000-0000E0060000}"/>
    <cellStyle name="Normal 35 13" xfId="886" xr:uid="{00000000-0005-0000-0000-0000E1060000}"/>
    <cellStyle name="Normal 35 14" xfId="887" xr:uid="{00000000-0005-0000-0000-0000E2060000}"/>
    <cellStyle name="Normal 35 15" xfId="888" xr:uid="{00000000-0005-0000-0000-0000E3060000}"/>
    <cellStyle name="Normal 35 16" xfId="889" xr:uid="{00000000-0005-0000-0000-0000E4060000}"/>
    <cellStyle name="Normal 35 17" xfId="890" xr:uid="{00000000-0005-0000-0000-0000E5060000}"/>
    <cellStyle name="Normal 35 18" xfId="1692" xr:uid="{00000000-0005-0000-0000-0000E6060000}"/>
    <cellStyle name="Normal 35 19" xfId="1312" xr:uid="{00000000-0005-0000-0000-0000E7060000}"/>
    <cellStyle name="Normal 35 2" xfId="882" xr:uid="{00000000-0005-0000-0000-0000E8060000}"/>
    <cellStyle name="Normal 35 20" xfId="1756" xr:uid="{00000000-0005-0000-0000-0000E9060000}"/>
    <cellStyle name="Normal 35 21" xfId="256" xr:uid="{00000000-0005-0000-0000-0000EA060000}"/>
    <cellStyle name="Normal 35 22" xfId="1856" xr:uid="{00000000-0005-0000-0000-0000EB060000}"/>
    <cellStyle name="Normal 35 23" xfId="2000" xr:uid="{00000000-0005-0000-0000-0000EC060000}"/>
    <cellStyle name="Normal 35 24" xfId="2131" xr:uid="{00000000-0005-0000-0000-0000ED060000}"/>
    <cellStyle name="Normal 35 3" xfId="891" xr:uid="{00000000-0005-0000-0000-0000EE060000}"/>
    <cellStyle name="Normal 35 4" xfId="892" xr:uid="{00000000-0005-0000-0000-0000EF060000}"/>
    <cellStyle name="Normal 35 5" xfId="893" xr:uid="{00000000-0005-0000-0000-0000F0060000}"/>
    <cellStyle name="Normal 35 6" xfId="894" xr:uid="{00000000-0005-0000-0000-0000F1060000}"/>
    <cellStyle name="Normal 35 7" xfId="895" xr:uid="{00000000-0005-0000-0000-0000F2060000}"/>
    <cellStyle name="Normal 35 8" xfId="896" xr:uid="{00000000-0005-0000-0000-0000F3060000}"/>
    <cellStyle name="Normal 35 9" xfId="897" xr:uid="{00000000-0005-0000-0000-0000F4060000}"/>
    <cellStyle name="Normal 36" xfId="51" xr:uid="{00000000-0005-0000-0000-0000F5060000}"/>
    <cellStyle name="Normal 36 10" xfId="899" xr:uid="{00000000-0005-0000-0000-0000F6060000}"/>
    <cellStyle name="Normal 36 11" xfId="900" xr:uid="{00000000-0005-0000-0000-0000F7060000}"/>
    <cellStyle name="Normal 36 12" xfId="901" xr:uid="{00000000-0005-0000-0000-0000F8060000}"/>
    <cellStyle name="Normal 36 13" xfId="902" xr:uid="{00000000-0005-0000-0000-0000F9060000}"/>
    <cellStyle name="Normal 36 14" xfId="903" xr:uid="{00000000-0005-0000-0000-0000FA060000}"/>
    <cellStyle name="Normal 36 15" xfId="904" xr:uid="{00000000-0005-0000-0000-0000FB060000}"/>
    <cellStyle name="Normal 36 16" xfId="905" xr:uid="{00000000-0005-0000-0000-0000FC060000}"/>
    <cellStyle name="Normal 36 17" xfId="906" xr:uid="{00000000-0005-0000-0000-0000FD060000}"/>
    <cellStyle name="Normal 36 18" xfId="1704" xr:uid="{00000000-0005-0000-0000-0000FE060000}"/>
    <cellStyle name="Normal 36 19" xfId="1294" xr:uid="{00000000-0005-0000-0000-0000FF060000}"/>
    <cellStyle name="Normal 36 2" xfId="898" xr:uid="{00000000-0005-0000-0000-000000070000}"/>
    <cellStyle name="Normal 36 20" xfId="1775" xr:uid="{00000000-0005-0000-0000-000001070000}"/>
    <cellStyle name="Normal 36 21" xfId="574" xr:uid="{00000000-0005-0000-0000-000002070000}"/>
    <cellStyle name="Normal 36 22" xfId="1887" xr:uid="{00000000-0005-0000-0000-000003070000}"/>
    <cellStyle name="Normal 36 23" xfId="2030" xr:uid="{00000000-0005-0000-0000-000004070000}"/>
    <cellStyle name="Normal 36 24" xfId="2158" xr:uid="{00000000-0005-0000-0000-000005070000}"/>
    <cellStyle name="Normal 36 3" xfId="908" xr:uid="{00000000-0005-0000-0000-000006070000}"/>
    <cellStyle name="Normal 36 4" xfId="909" xr:uid="{00000000-0005-0000-0000-000007070000}"/>
    <cellStyle name="Normal 36 5" xfId="910" xr:uid="{00000000-0005-0000-0000-000008070000}"/>
    <cellStyle name="Normal 36 6" xfId="911" xr:uid="{00000000-0005-0000-0000-000009070000}"/>
    <cellStyle name="Normal 36 7" xfId="912" xr:uid="{00000000-0005-0000-0000-00000A070000}"/>
    <cellStyle name="Normal 36 8" xfId="913" xr:uid="{00000000-0005-0000-0000-00000B070000}"/>
    <cellStyle name="Normal 36 9" xfId="914" xr:uid="{00000000-0005-0000-0000-00000C070000}"/>
    <cellStyle name="Normal 37" xfId="116" xr:uid="{00000000-0005-0000-0000-00000D070000}"/>
    <cellStyle name="Normal 37 10" xfId="916" xr:uid="{00000000-0005-0000-0000-00000E070000}"/>
    <cellStyle name="Normal 37 11" xfId="917" xr:uid="{00000000-0005-0000-0000-00000F070000}"/>
    <cellStyle name="Normal 37 12" xfId="918" xr:uid="{00000000-0005-0000-0000-000010070000}"/>
    <cellStyle name="Normal 37 13" xfId="919" xr:uid="{00000000-0005-0000-0000-000011070000}"/>
    <cellStyle name="Normal 37 14" xfId="920" xr:uid="{00000000-0005-0000-0000-000012070000}"/>
    <cellStyle name="Normal 37 15" xfId="921" xr:uid="{00000000-0005-0000-0000-000013070000}"/>
    <cellStyle name="Normal 37 16" xfId="922" xr:uid="{00000000-0005-0000-0000-000014070000}"/>
    <cellStyle name="Normal 37 17" xfId="923" xr:uid="{00000000-0005-0000-0000-000015070000}"/>
    <cellStyle name="Normal 37 18" xfId="1716" xr:uid="{00000000-0005-0000-0000-000016070000}"/>
    <cellStyle name="Normal 37 19" xfId="1277" xr:uid="{00000000-0005-0000-0000-000017070000}"/>
    <cellStyle name="Normal 37 2" xfId="915" xr:uid="{00000000-0005-0000-0000-000018070000}"/>
    <cellStyle name="Normal 37 20" xfId="1793" xr:uid="{00000000-0005-0000-0000-000019070000}"/>
    <cellStyle name="Normal 37 21" xfId="1071" xr:uid="{00000000-0005-0000-0000-00001A070000}"/>
    <cellStyle name="Normal 37 22" xfId="1919" xr:uid="{00000000-0005-0000-0000-00001B070000}"/>
    <cellStyle name="Normal 37 23" xfId="2061" xr:uid="{00000000-0005-0000-0000-00001C070000}"/>
    <cellStyle name="Normal 37 24" xfId="2183" xr:uid="{00000000-0005-0000-0000-00001D070000}"/>
    <cellStyle name="Normal 37 3" xfId="925" xr:uid="{00000000-0005-0000-0000-00001E070000}"/>
    <cellStyle name="Normal 37 4" xfId="926" xr:uid="{00000000-0005-0000-0000-00001F070000}"/>
    <cellStyle name="Normal 37 5" xfId="927" xr:uid="{00000000-0005-0000-0000-000020070000}"/>
    <cellStyle name="Normal 37 6" xfId="928" xr:uid="{00000000-0005-0000-0000-000021070000}"/>
    <cellStyle name="Normal 37 7" xfId="929" xr:uid="{00000000-0005-0000-0000-000022070000}"/>
    <cellStyle name="Normal 37 8" xfId="930" xr:uid="{00000000-0005-0000-0000-000023070000}"/>
    <cellStyle name="Normal 37 9" xfId="931" xr:uid="{00000000-0005-0000-0000-000024070000}"/>
    <cellStyle name="Normal 38" xfId="44" xr:uid="{00000000-0005-0000-0000-000025070000}"/>
    <cellStyle name="Normal 38 10" xfId="933" xr:uid="{00000000-0005-0000-0000-000026070000}"/>
    <cellStyle name="Normal 38 11" xfId="934" xr:uid="{00000000-0005-0000-0000-000027070000}"/>
    <cellStyle name="Normal 38 12" xfId="935" xr:uid="{00000000-0005-0000-0000-000028070000}"/>
    <cellStyle name="Normal 38 13" xfId="936" xr:uid="{00000000-0005-0000-0000-000029070000}"/>
    <cellStyle name="Normal 38 14" xfId="937" xr:uid="{00000000-0005-0000-0000-00002A070000}"/>
    <cellStyle name="Normal 38 15" xfId="938" xr:uid="{00000000-0005-0000-0000-00002B070000}"/>
    <cellStyle name="Normal 38 16" xfId="939" xr:uid="{00000000-0005-0000-0000-00002C070000}"/>
    <cellStyle name="Normal 38 17" xfId="940" xr:uid="{00000000-0005-0000-0000-00002D070000}"/>
    <cellStyle name="Normal 38 18" xfId="1726" xr:uid="{00000000-0005-0000-0000-00002E070000}"/>
    <cellStyle name="Normal 38 19" xfId="1262" xr:uid="{00000000-0005-0000-0000-00002F070000}"/>
    <cellStyle name="Normal 38 2" xfId="932" xr:uid="{00000000-0005-0000-0000-000030070000}"/>
    <cellStyle name="Normal 38 20" xfId="1807" xr:uid="{00000000-0005-0000-0000-000031070000}"/>
    <cellStyle name="Normal 38 21" xfId="1951" xr:uid="{00000000-0005-0000-0000-000032070000}"/>
    <cellStyle name="Normal 38 22" xfId="2088" xr:uid="{00000000-0005-0000-0000-000033070000}"/>
    <cellStyle name="Normal 38 23" xfId="2211" xr:uid="{00000000-0005-0000-0000-000034070000}"/>
    <cellStyle name="Normal 38 24" xfId="2329" xr:uid="{00000000-0005-0000-0000-000035070000}"/>
    <cellStyle name="Normal 38 3" xfId="942" xr:uid="{00000000-0005-0000-0000-000036070000}"/>
    <cellStyle name="Normal 38 4" xfId="943" xr:uid="{00000000-0005-0000-0000-000037070000}"/>
    <cellStyle name="Normal 38 5" xfId="944" xr:uid="{00000000-0005-0000-0000-000038070000}"/>
    <cellStyle name="Normal 38 6" xfId="945" xr:uid="{00000000-0005-0000-0000-000039070000}"/>
    <cellStyle name="Normal 38 7" xfId="946" xr:uid="{00000000-0005-0000-0000-00003A070000}"/>
    <cellStyle name="Normal 38 8" xfId="947" xr:uid="{00000000-0005-0000-0000-00003B070000}"/>
    <cellStyle name="Normal 38 9" xfId="948" xr:uid="{00000000-0005-0000-0000-00003C070000}"/>
    <cellStyle name="Normal 39" xfId="45" xr:uid="{00000000-0005-0000-0000-00003D070000}"/>
    <cellStyle name="Normal 39 10" xfId="950" xr:uid="{00000000-0005-0000-0000-00003E070000}"/>
    <cellStyle name="Normal 39 11" xfId="951" xr:uid="{00000000-0005-0000-0000-00003F070000}"/>
    <cellStyle name="Normal 39 12" xfId="952" xr:uid="{00000000-0005-0000-0000-000040070000}"/>
    <cellStyle name="Normal 39 13" xfId="953" xr:uid="{00000000-0005-0000-0000-000041070000}"/>
    <cellStyle name="Normal 39 14" xfId="954" xr:uid="{00000000-0005-0000-0000-000042070000}"/>
    <cellStyle name="Normal 39 15" xfId="955" xr:uid="{00000000-0005-0000-0000-000043070000}"/>
    <cellStyle name="Normal 39 16" xfId="956" xr:uid="{00000000-0005-0000-0000-000044070000}"/>
    <cellStyle name="Normal 39 17" xfId="957" xr:uid="{00000000-0005-0000-0000-000045070000}"/>
    <cellStyle name="Normal 39 18" xfId="1739" xr:uid="{00000000-0005-0000-0000-000046070000}"/>
    <cellStyle name="Normal 39 19" xfId="1245" xr:uid="{00000000-0005-0000-0000-000047070000}"/>
    <cellStyle name="Normal 39 2" xfId="949" xr:uid="{00000000-0005-0000-0000-000048070000}"/>
    <cellStyle name="Normal 39 20" xfId="1824" xr:uid="{00000000-0005-0000-0000-000049070000}"/>
    <cellStyle name="Normal 39 21" xfId="1968" xr:uid="{00000000-0005-0000-0000-00004A070000}"/>
    <cellStyle name="Normal 39 22" xfId="2104" xr:uid="{00000000-0005-0000-0000-00004B070000}"/>
    <cellStyle name="Normal 39 23" xfId="2227" xr:uid="{00000000-0005-0000-0000-00004C070000}"/>
    <cellStyle name="Normal 39 24" xfId="2337" xr:uid="{00000000-0005-0000-0000-00004D070000}"/>
    <cellStyle name="Normal 39 3" xfId="959" xr:uid="{00000000-0005-0000-0000-00004E070000}"/>
    <cellStyle name="Normal 39 4" xfId="960" xr:uid="{00000000-0005-0000-0000-00004F070000}"/>
    <cellStyle name="Normal 39 5" xfId="961" xr:uid="{00000000-0005-0000-0000-000050070000}"/>
    <cellStyle name="Normal 39 6" xfId="962" xr:uid="{00000000-0005-0000-0000-000051070000}"/>
    <cellStyle name="Normal 39 7" xfId="963" xr:uid="{00000000-0005-0000-0000-000052070000}"/>
    <cellStyle name="Normal 39 8" xfId="964" xr:uid="{00000000-0005-0000-0000-000053070000}"/>
    <cellStyle name="Normal 39 9" xfId="965" xr:uid="{00000000-0005-0000-0000-000054070000}"/>
    <cellStyle name="Normal 4" xfId="115" xr:uid="{00000000-0005-0000-0000-000055070000}"/>
    <cellStyle name="Normal 4 10" xfId="967" xr:uid="{00000000-0005-0000-0000-000056070000}"/>
    <cellStyle name="Normal 4 11" xfId="968" xr:uid="{00000000-0005-0000-0000-000057070000}"/>
    <cellStyle name="Normal 4 12" xfId="969" xr:uid="{00000000-0005-0000-0000-000058070000}"/>
    <cellStyle name="Normal 4 13" xfId="970" xr:uid="{00000000-0005-0000-0000-000059070000}"/>
    <cellStyle name="Normal 4 14" xfId="971" xr:uid="{00000000-0005-0000-0000-00005A070000}"/>
    <cellStyle name="Normal 4 15" xfId="972" xr:uid="{00000000-0005-0000-0000-00005B070000}"/>
    <cellStyle name="Normal 4 16" xfId="973" xr:uid="{00000000-0005-0000-0000-00005C070000}"/>
    <cellStyle name="Normal 4 17" xfId="974" xr:uid="{00000000-0005-0000-0000-00005D070000}"/>
    <cellStyle name="Normal 4 18" xfId="1751" xr:uid="{00000000-0005-0000-0000-00005E070000}"/>
    <cellStyle name="Normal 4 19" xfId="1230" xr:uid="{00000000-0005-0000-0000-00005F070000}"/>
    <cellStyle name="Normal 4 2" xfId="966" xr:uid="{00000000-0005-0000-0000-000060070000}"/>
    <cellStyle name="Normal 4 20" xfId="1848" xr:uid="{00000000-0005-0000-0000-000061070000}"/>
    <cellStyle name="Normal 4 21" xfId="1989" xr:uid="{00000000-0005-0000-0000-000062070000}"/>
    <cellStyle name="Normal 4 22" xfId="2122" xr:uid="{00000000-0005-0000-0000-000063070000}"/>
    <cellStyle name="Normal 4 23" xfId="2245" xr:uid="{00000000-0005-0000-0000-000064070000}"/>
    <cellStyle name="Normal 4 24" xfId="2351" xr:uid="{00000000-0005-0000-0000-000065070000}"/>
    <cellStyle name="Normal 4 3" xfId="976" xr:uid="{00000000-0005-0000-0000-000066070000}"/>
    <cellStyle name="Normal 4 4" xfId="977" xr:uid="{00000000-0005-0000-0000-000067070000}"/>
    <cellStyle name="Normal 4 5" xfId="978" xr:uid="{00000000-0005-0000-0000-000068070000}"/>
    <cellStyle name="Normal 4 6" xfId="979" xr:uid="{00000000-0005-0000-0000-000069070000}"/>
    <cellStyle name="Normal 4 7" xfId="980" xr:uid="{00000000-0005-0000-0000-00006A070000}"/>
    <cellStyle name="Normal 4 8" xfId="981" xr:uid="{00000000-0005-0000-0000-00006B070000}"/>
    <cellStyle name="Normal 4 9" xfId="982" xr:uid="{00000000-0005-0000-0000-00006C070000}"/>
    <cellStyle name="Normal 40" xfId="46" xr:uid="{00000000-0005-0000-0000-00006D070000}"/>
    <cellStyle name="Normal 40 10" xfId="984" xr:uid="{00000000-0005-0000-0000-00006E070000}"/>
    <cellStyle name="Normal 40 11" xfId="985" xr:uid="{00000000-0005-0000-0000-00006F070000}"/>
    <cellStyle name="Normal 40 12" xfId="986" xr:uid="{00000000-0005-0000-0000-000070070000}"/>
    <cellStyle name="Normal 40 13" xfId="987" xr:uid="{00000000-0005-0000-0000-000071070000}"/>
    <cellStyle name="Normal 40 14" xfId="988" xr:uid="{00000000-0005-0000-0000-000072070000}"/>
    <cellStyle name="Normal 40 15" xfId="989" xr:uid="{00000000-0005-0000-0000-000073070000}"/>
    <cellStyle name="Normal 40 16" xfId="990" xr:uid="{00000000-0005-0000-0000-000074070000}"/>
    <cellStyle name="Normal 40 17" xfId="991" xr:uid="{00000000-0005-0000-0000-000075070000}"/>
    <cellStyle name="Normal 40 18" xfId="1761" xr:uid="{00000000-0005-0000-0000-000076070000}"/>
    <cellStyle name="Normal 40 19" xfId="333" xr:uid="{00000000-0005-0000-0000-000077070000}"/>
    <cellStyle name="Normal 40 2" xfId="983" xr:uid="{00000000-0005-0000-0000-000078070000}"/>
    <cellStyle name="Normal 40 20" xfId="1870" xr:uid="{00000000-0005-0000-0000-000079070000}"/>
    <cellStyle name="Normal 40 21" xfId="2012" xr:uid="{00000000-0005-0000-0000-00007A070000}"/>
    <cellStyle name="Normal 40 22" xfId="2141" xr:uid="{00000000-0005-0000-0000-00007B070000}"/>
    <cellStyle name="Normal 40 23" xfId="2262" xr:uid="{00000000-0005-0000-0000-00007C070000}"/>
    <cellStyle name="Normal 40 24" xfId="2368" xr:uid="{00000000-0005-0000-0000-00007D070000}"/>
    <cellStyle name="Normal 40 3" xfId="992" xr:uid="{00000000-0005-0000-0000-00007E070000}"/>
    <cellStyle name="Normal 40 4" xfId="993" xr:uid="{00000000-0005-0000-0000-00007F070000}"/>
    <cellStyle name="Normal 40 5" xfId="994" xr:uid="{00000000-0005-0000-0000-000080070000}"/>
    <cellStyle name="Normal 40 6" xfId="995" xr:uid="{00000000-0005-0000-0000-000081070000}"/>
    <cellStyle name="Normal 40 7" xfId="996" xr:uid="{00000000-0005-0000-0000-000082070000}"/>
    <cellStyle name="Normal 40 8" xfId="997" xr:uid="{00000000-0005-0000-0000-000083070000}"/>
    <cellStyle name="Normal 40 9" xfId="998" xr:uid="{00000000-0005-0000-0000-000084070000}"/>
    <cellStyle name="Normal 41" xfId="47" xr:uid="{00000000-0005-0000-0000-000085070000}"/>
    <cellStyle name="Normal 42" xfId="39" xr:uid="{00000000-0005-0000-0000-000086070000}"/>
    <cellStyle name="Normal 42 10" xfId="1000" xr:uid="{00000000-0005-0000-0000-000087070000}"/>
    <cellStyle name="Normal 42 11" xfId="1001" xr:uid="{00000000-0005-0000-0000-000088070000}"/>
    <cellStyle name="Normal 42 12" xfId="1002" xr:uid="{00000000-0005-0000-0000-000089070000}"/>
    <cellStyle name="Normal 42 13" xfId="1003" xr:uid="{00000000-0005-0000-0000-00008A070000}"/>
    <cellStyle name="Normal 42 14" xfId="1004" xr:uid="{00000000-0005-0000-0000-00008B070000}"/>
    <cellStyle name="Normal 42 15" xfId="108" xr:uid="{00000000-0005-0000-0000-00008C070000}"/>
    <cellStyle name="Normal 42 15 2" xfId="1005" xr:uid="{00000000-0005-0000-0000-00008D070000}"/>
    <cellStyle name="Normal 42 15 3" xfId="1778" xr:uid="{00000000-0005-0000-0000-00008E070000}"/>
    <cellStyle name="Normal 42 15 4" xfId="725" xr:uid="{00000000-0005-0000-0000-00008F070000}"/>
    <cellStyle name="Normal 42 15 5" xfId="1901" xr:uid="{00000000-0005-0000-0000-000090070000}"/>
    <cellStyle name="Normal 42 15 6" xfId="2041" xr:uid="{00000000-0005-0000-0000-000091070000}"/>
    <cellStyle name="Normal 42 15 7" xfId="2168" xr:uid="{00000000-0005-0000-0000-000092070000}"/>
    <cellStyle name="Normal 42 15 8" xfId="2288" xr:uid="{00000000-0005-0000-0000-000093070000}"/>
    <cellStyle name="Normal 42 15 9" xfId="2388" xr:uid="{00000000-0005-0000-0000-000094070000}"/>
    <cellStyle name="Normal 42 16" xfId="1006" xr:uid="{00000000-0005-0000-0000-000095070000}"/>
    <cellStyle name="Normal 42 17" xfId="1007" xr:uid="{00000000-0005-0000-0000-000096070000}"/>
    <cellStyle name="Normal 42 18" xfId="1774" xr:uid="{00000000-0005-0000-0000-000097070000}"/>
    <cellStyle name="Normal 42 19" xfId="591" xr:uid="{00000000-0005-0000-0000-000098070000}"/>
    <cellStyle name="Normal 42 2" xfId="999" xr:uid="{00000000-0005-0000-0000-000099070000}"/>
    <cellStyle name="Normal 42 20" xfId="1892" xr:uid="{00000000-0005-0000-0000-00009A070000}"/>
    <cellStyle name="Normal 42 21" xfId="2033" xr:uid="{00000000-0005-0000-0000-00009B070000}"/>
    <cellStyle name="Normal 42 22" xfId="2160" xr:uid="{00000000-0005-0000-0000-00009C070000}"/>
    <cellStyle name="Normal 42 23" xfId="2280" xr:uid="{00000000-0005-0000-0000-00009D070000}"/>
    <cellStyle name="Normal 42 24" xfId="2382" xr:uid="{00000000-0005-0000-0000-00009E070000}"/>
    <cellStyle name="Normal 42 3" xfId="1008" xr:uid="{00000000-0005-0000-0000-00009F070000}"/>
    <cellStyle name="Normal 42 4" xfId="1009" xr:uid="{00000000-0005-0000-0000-0000A0070000}"/>
    <cellStyle name="Normal 42 5" xfId="1010" xr:uid="{00000000-0005-0000-0000-0000A1070000}"/>
    <cellStyle name="Normal 42 6" xfId="1011" xr:uid="{00000000-0005-0000-0000-0000A2070000}"/>
    <cellStyle name="Normal 42 7" xfId="1012" xr:uid="{00000000-0005-0000-0000-0000A3070000}"/>
    <cellStyle name="Normal 42 8" xfId="1013" xr:uid="{00000000-0005-0000-0000-0000A4070000}"/>
    <cellStyle name="Normal 42 9" xfId="1014" xr:uid="{00000000-0005-0000-0000-0000A5070000}"/>
    <cellStyle name="Normal 43" xfId="14" xr:uid="{00000000-0005-0000-0000-0000A6070000}"/>
    <cellStyle name="Normal 43 10" xfId="1016" xr:uid="{00000000-0005-0000-0000-0000A7070000}"/>
    <cellStyle name="Normal 43 11" xfId="1017" xr:uid="{00000000-0005-0000-0000-0000A8070000}"/>
    <cellStyle name="Normal 43 12" xfId="1018" xr:uid="{00000000-0005-0000-0000-0000A9070000}"/>
    <cellStyle name="Normal 43 13" xfId="1019" xr:uid="{00000000-0005-0000-0000-0000AA070000}"/>
    <cellStyle name="Normal 43 14" xfId="1020" xr:uid="{00000000-0005-0000-0000-0000AB070000}"/>
    <cellStyle name="Normal 43 15" xfId="1021" xr:uid="{00000000-0005-0000-0000-0000AC070000}"/>
    <cellStyle name="Normal 43 16" xfId="1022" xr:uid="{00000000-0005-0000-0000-0000AD070000}"/>
    <cellStyle name="Normal 43 17" xfId="1023" xr:uid="{00000000-0005-0000-0000-0000AE070000}"/>
    <cellStyle name="Normal 43 18" xfId="1786" xr:uid="{00000000-0005-0000-0000-0000AF070000}"/>
    <cellStyle name="Normal 43 19" xfId="975" xr:uid="{00000000-0005-0000-0000-0000B0070000}"/>
    <cellStyle name="Normal 43 2" xfId="1015" xr:uid="{00000000-0005-0000-0000-0000B1070000}"/>
    <cellStyle name="Normal 43 20" xfId="1913" xr:uid="{00000000-0005-0000-0000-0000B2070000}"/>
    <cellStyle name="Normal 43 21" xfId="2051" xr:uid="{00000000-0005-0000-0000-0000B3070000}"/>
    <cellStyle name="Normal 43 22" xfId="2178" xr:uid="{00000000-0005-0000-0000-0000B4070000}"/>
    <cellStyle name="Normal 43 23" xfId="2298" xr:uid="{00000000-0005-0000-0000-0000B5070000}"/>
    <cellStyle name="Normal 43 24" xfId="2396" xr:uid="{00000000-0005-0000-0000-0000B6070000}"/>
    <cellStyle name="Normal 43 3" xfId="1025" xr:uid="{00000000-0005-0000-0000-0000B7070000}"/>
    <cellStyle name="Normal 43 4" xfId="1026" xr:uid="{00000000-0005-0000-0000-0000B8070000}"/>
    <cellStyle name="Normal 43 5" xfId="1027" xr:uid="{00000000-0005-0000-0000-0000B9070000}"/>
    <cellStyle name="Normal 43 6" xfId="1028" xr:uid="{00000000-0005-0000-0000-0000BA070000}"/>
    <cellStyle name="Normal 43 7" xfId="1029" xr:uid="{00000000-0005-0000-0000-0000BB070000}"/>
    <cellStyle name="Normal 43 8" xfId="1030" xr:uid="{00000000-0005-0000-0000-0000BC070000}"/>
    <cellStyle name="Normal 43 9" xfId="1031" xr:uid="{00000000-0005-0000-0000-0000BD070000}"/>
    <cellStyle name="Normal 44" xfId="12" xr:uid="{00000000-0005-0000-0000-0000BE070000}"/>
    <cellStyle name="Normal 44 10" xfId="1033" xr:uid="{00000000-0005-0000-0000-0000BF070000}"/>
    <cellStyle name="Normal 44 11" xfId="1034" xr:uid="{00000000-0005-0000-0000-0000C0070000}"/>
    <cellStyle name="Normal 44 12" xfId="1035" xr:uid="{00000000-0005-0000-0000-0000C1070000}"/>
    <cellStyle name="Normal 44 13" xfId="1036" xr:uid="{00000000-0005-0000-0000-0000C2070000}"/>
    <cellStyle name="Normal 44 14" xfId="1037" xr:uid="{00000000-0005-0000-0000-0000C3070000}"/>
    <cellStyle name="Normal 44 15" xfId="1038" xr:uid="{00000000-0005-0000-0000-0000C4070000}"/>
    <cellStyle name="Normal 44 16" xfId="1039" xr:uid="{00000000-0005-0000-0000-0000C5070000}"/>
    <cellStyle name="Normal 44 17" xfId="1040" xr:uid="{00000000-0005-0000-0000-0000C6070000}"/>
    <cellStyle name="Normal 44 18" xfId="1796" xr:uid="{00000000-0005-0000-0000-0000C7070000}"/>
    <cellStyle name="Normal 44 19" xfId="1167" xr:uid="{00000000-0005-0000-0000-0000C8070000}"/>
    <cellStyle name="Normal 44 2" xfId="1032" xr:uid="{00000000-0005-0000-0000-0000C9070000}"/>
    <cellStyle name="Normal 44 20" xfId="1935" xr:uid="{00000000-0005-0000-0000-0000CA070000}"/>
    <cellStyle name="Normal 44 21" xfId="2070" xr:uid="{00000000-0005-0000-0000-0000CB070000}"/>
    <cellStyle name="Normal 44 22" xfId="2194" xr:uid="{00000000-0005-0000-0000-0000CC070000}"/>
    <cellStyle name="Normal 44 23" xfId="2315" xr:uid="{00000000-0005-0000-0000-0000CD070000}"/>
    <cellStyle name="Normal 44 24" xfId="2407" xr:uid="{00000000-0005-0000-0000-0000CE070000}"/>
    <cellStyle name="Normal 44 3" xfId="1042" xr:uid="{00000000-0005-0000-0000-0000CF070000}"/>
    <cellStyle name="Normal 44 4" xfId="1043" xr:uid="{00000000-0005-0000-0000-0000D0070000}"/>
    <cellStyle name="Normal 44 5" xfId="1044" xr:uid="{00000000-0005-0000-0000-0000D1070000}"/>
    <cellStyle name="Normal 44 6" xfId="1045" xr:uid="{00000000-0005-0000-0000-0000D2070000}"/>
    <cellStyle name="Normal 44 7" xfId="1046" xr:uid="{00000000-0005-0000-0000-0000D3070000}"/>
    <cellStyle name="Normal 44 8" xfId="1047" xr:uid="{00000000-0005-0000-0000-0000D4070000}"/>
    <cellStyle name="Normal 44 9" xfId="1048" xr:uid="{00000000-0005-0000-0000-0000D5070000}"/>
    <cellStyle name="Normal 45" xfId="11" xr:uid="{00000000-0005-0000-0000-0000D6070000}"/>
    <cellStyle name="Normal 46" xfId="113" xr:uid="{00000000-0005-0000-0000-0000D7070000}"/>
    <cellStyle name="Normal 46 10" xfId="1050" xr:uid="{00000000-0005-0000-0000-0000D8070000}"/>
    <cellStyle name="Normal 46 11" xfId="1051" xr:uid="{00000000-0005-0000-0000-0000D9070000}"/>
    <cellStyle name="Normal 46 12" xfId="1052" xr:uid="{00000000-0005-0000-0000-0000DA070000}"/>
    <cellStyle name="Normal 46 13" xfId="1053" xr:uid="{00000000-0005-0000-0000-0000DB070000}"/>
    <cellStyle name="Normal 46 14" xfId="1054" xr:uid="{00000000-0005-0000-0000-0000DC070000}"/>
    <cellStyle name="Normal 46 15" xfId="1055" xr:uid="{00000000-0005-0000-0000-0000DD070000}"/>
    <cellStyle name="Normal 46 16" xfId="1056" xr:uid="{00000000-0005-0000-0000-0000DE070000}"/>
    <cellStyle name="Normal 46 17" xfId="1057" xr:uid="{00000000-0005-0000-0000-0000DF070000}"/>
    <cellStyle name="Normal 46 18" xfId="1808" xr:uid="{00000000-0005-0000-0000-0000E0070000}"/>
    <cellStyle name="Normal 46 19" xfId="1955" xr:uid="{00000000-0005-0000-0000-0000E1070000}"/>
    <cellStyle name="Normal 46 2" xfId="1049" xr:uid="{00000000-0005-0000-0000-0000E2070000}"/>
    <cellStyle name="Normal 46 20" xfId="2091" xr:uid="{00000000-0005-0000-0000-0000E3070000}"/>
    <cellStyle name="Normal 46 21" xfId="2212" xr:uid="{00000000-0005-0000-0000-0000E4070000}"/>
    <cellStyle name="Normal 46 22" xfId="2330" xr:uid="{00000000-0005-0000-0000-0000E5070000}"/>
    <cellStyle name="Normal 46 23" xfId="2421" xr:uid="{00000000-0005-0000-0000-0000E6070000}"/>
    <cellStyle name="Normal 46 24" xfId="2503" xr:uid="{00000000-0005-0000-0000-0000E7070000}"/>
    <cellStyle name="Normal 46 3" xfId="1059" xr:uid="{00000000-0005-0000-0000-0000E8070000}"/>
    <cellStyle name="Normal 46 4" xfId="1060" xr:uid="{00000000-0005-0000-0000-0000E9070000}"/>
    <cellStyle name="Normal 46 5" xfId="1061" xr:uid="{00000000-0005-0000-0000-0000EA070000}"/>
    <cellStyle name="Normal 46 6" xfId="1062" xr:uid="{00000000-0005-0000-0000-0000EB070000}"/>
    <cellStyle name="Normal 46 7" xfId="1063" xr:uid="{00000000-0005-0000-0000-0000EC070000}"/>
    <cellStyle name="Normal 46 8" xfId="1064" xr:uid="{00000000-0005-0000-0000-0000ED070000}"/>
    <cellStyle name="Normal 46 9" xfId="1065" xr:uid="{00000000-0005-0000-0000-0000EE070000}"/>
    <cellStyle name="Normal 47" xfId="114" xr:uid="{00000000-0005-0000-0000-0000EF070000}"/>
    <cellStyle name="Normal 47 2" xfId="1066" xr:uid="{00000000-0005-0000-0000-0000F0070000}"/>
    <cellStyle name="Normal 47 3" xfId="1818" xr:uid="{00000000-0005-0000-0000-0000F1070000}"/>
    <cellStyle name="Normal 47 4" xfId="1965" xr:uid="{00000000-0005-0000-0000-0000F2070000}"/>
    <cellStyle name="Normal 47 5" xfId="2099" xr:uid="{00000000-0005-0000-0000-0000F3070000}"/>
    <cellStyle name="Normal 47 6" xfId="2221" xr:uid="{00000000-0005-0000-0000-0000F4070000}"/>
    <cellStyle name="Normal 47 7" xfId="2335" xr:uid="{00000000-0005-0000-0000-0000F5070000}"/>
    <cellStyle name="Normal 47 8" xfId="2426" xr:uid="{00000000-0005-0000-0000-0000F6070000}"/>
    <cellStyle name="Normal 47 9" xfId="2504" xr:uid="{00000000-0005-0000-0000-0000F7070000}"/>
    <cellStyle name="Normal 48" xfId="52" xr:uid="{00000000-0005-0000-0000-0000F8070000}"/>
    <cellStyle name="Normal 48 10" xfId="2505" xr:uid="{00000000-0005-0000-0000-0000F9070000}"/>
    <cellStyle name="Normal 48 2" xfId="1067" xr:uid="{00000000-0005-0000-0000-0000FA070000}"/>
    <cellStyle name="Normal 48 3" xfId="1069" xr:uid="{00000000-0005-0000-0000-0000FB070000}"/>
    <cellStyle name="Normal 48 4" xfId="1819" xr:uid="{00000000-0005-0000-0000-0000FC070000}"/>
    <cellStyle name="Normal 48 5" xfId="1966" xr:uid="{00000000-0005-0000-0000-0000FD070000}"/>
    <cellStyle name="Normal 48 6" xfId="2101" xr:uid="{00000000-0005-0000-0000-0000FE070000}"/>
    <cellStyle name="Normal 48 7" xfId="2222" xr:uid="{00000000-0005-0000-0000-0000FF070000}"/>
    <cellStyle name="Normal 48 8" xfId="2336" xr:uid="{00000000-0005-0000-0000-000000080000}"/>
    <cellStyle name="Normal 48 9" xfId="2427" xr:uid="{00000000-0005-0000-0000-000001080000}"/>
    <cellStyle name="Normal 49" xfId="133" xr:uid="{00000000-0005-0000-0000-000002080000}"/>
    <cellStyle name="Normal 49 10" xfId="2506" xr:uid="{00000000-0005-0000-0000-000003080000}"/>
    <cellStyle name="Normal 49 2" xfId="1070" xr:uid="{00000000-0005-0000-0000-000004080000}"/>
    <cellStyle name="Normal 49 3" xfId="1072" xr:uid="{00000000-0005-0000-0000-000005080000}"/>
    <cellStyle name="Normal 49 4" xfId="1822" xr:uid="{00000000-0005-0000-0000-000006080000}"/>
    <cellStyle name="Normal 49 5" xfId="1967" xr:uid="{00000000-0005-0000-0000-000007080000}"/>
    <cellStyle name="Normal 49 6" xfId="2103" xr:uid="{00000000-0005-0000-0000-000008080000}"/>
    <cellStyle name="Normal 49 7" xfId="2224" xr:uid="{00000000-0005-0000-0000-000009080000}"/>
    <cellStyle name="Normal 49 8" xfId="2339" xr:uid="{00000000-0005-0000-0000-00000A080000}"/>
    <cellStyle name="Normal 49 9" xfId="2428" xr:uid="{00000000-0005-0000-0000-00000B080000}"/>
    <cellStyle name="Normal 5" xfId="40" xr:uid="{00000000-0005-0000-0000-00000C080000}"/>
    <cellStyle name="Normal 5 10" xfId="1074" xr:uid="{00000000-0005-0000-0000-00000D080000}"/>
    <cellStyle name="Normal 5 11" xfId="1075" xr:uid="{00000000-0005-0000-0000-00000E080000}"/>
    <cellStyle name="Normal 5 12" xfId="1076" xr:uid="{00000000-0005-0000-0000-00000F080000}"/>
    <cellStyle name="Normal 5 13" xfId="1077" xr:uid="{00000000-0005-0000-0000-000010080000}"/>
    <cellStyle name="Normal 5 14" xfId="1078" xr:uid="{00000000-0005-0000-0000-000011080000}"/>
    <cellStyle name="Normal 5 15" xfId="1079" xr:uid="{00000000-0005-0000-0000-000012080000}"/>
    <cellStyle name="Normal 5 16" xfId="1080" xr:uid="{00000000-0005-0000-0000-000013080000}"/>
    <cellStyle name="Normal 5 17" xfId="109" xr:uid="{00000000-0005-0000-0000-000014080000}"/>
    <cellStyle name="Normal 5 17 2" xfId="1081" xr:uid="{00000000-0005-0000-0000-000015080000}"/>
    <cellStyle name="Normal 5 17 3" xfId="1831" xr:uid="{00000000-0005-0000-0000-000016080000}"/>
    <cellStyle name="Normal 5 17 4" xfId="1976" xr:uid="{00000000-0005-0000-0000-000017080000}"/>
    <cellStyle name="Normal 5 17 5" xfId="2110" xr:uid="{00000000-0005-0000-0000-000018080000}"/>
    <cellStyle name="Normal 5 17 6" xfId="2232" xr:uid="{00000000-0005-0000-0000-000019080000}"/>
    <cellStyle name="Normal 5 17 7" xfId="2344" xr:uid="{00000000-0005-0000-0000-00001A080000}"/>
    <cellStyle name="Normal 5 17 8" xfId="2432" xr:uid="{00000000-0005-0000-0000-00001B080000}"/>
    <cellStyle name="Normal 5 17 9" xfId="2508" xr:uid="{00000000-0005-0000-0000-00001C080000}"/>
    <cellStyle name="Normal 5 18" xfId="1825" xr:uid="{00000000-0005-0000-0000-00001D080000}"/>
    <cellStyle name="Normal 5 19" xfId="1970" xr:uid="{00000000-0005-0000-0000-00001E080000}"/>
    <cellStyle name="Normal 5 2" xfId="1073" xr:uid="{00000000-0005-0000-0000-00001F080000}"/>
    <cellStyle name="Normal 5 20" xfId="2106" xr:uid="{00000000-0005-0000-0000-000020080000}"/>
    <cellStyle name="Normal 5 21" xfId="2226" xr:uid="{00000000-0005-0000-0000-000021080000}"/>
    <cellStyle name="Normal 5 22" xfId="2341" xr:uid="{00000000-0005-0000-0000-000022080000}"/>
    <cellStyle name="Normal 5 23" xfId="2430" xr:uid="{00000000-0005-0000-0000-000023080000}"/>
    <cellStyle name="Normal 5 24" xfId="2507" xr:uid="{00000000-0005-0000-0000-000024080000}"/>
    <cellStyle name="Normal 5 3" xfId="79" xr:uid="{00000000-0005-0000-0000-000025080000}"/>
    <cellStyle name="Normal 5 3 2" xfId="1083" xr:uid="{00000000-0005-0000-0000-000026080000}"/>
    <cellStyle name="Normal 5 3 3" xfId="1832" xr:uid="{00000000-0005-0000-0000-000027080000}"/>
    <cellStyle name="Normal 5 3 4" xfId="1977" xr:uid="{00000000-0005-0000-0000-000028080000}"/>
    <cellStyle name="Normal 5 3 5" xfId="2111" xr:uid="{00000000-0005-0000-0000-000029080000}"/>
    <cellStyle name="Normal 5 3 6" xfId="2233" xr:uid="{00000000-0005-0000-0000-00002A080000}"/>
    <cellStyle name="Normal 5 3 7" xfId="2345" xr:uid="{00000000-0005-0000-0000-00002B080000}"/>
    <cellStyle name="Normal 5 3 8" xfId="2434" xr:uid="{00000000-0005-0000-0000-00002C080000}"/>
    <cellStyle name="Normal 5 3 9" xfId="2509" xr:uid="{00000000-0005-0000-0000-00002D080000}"/>
    <cellStyle name="Normal 5 4" xfId="1084" xr:uid="{00000000-0005-0000-0000-00002E080000}"/>
    <cellStyle name="Normal 5 5" xfId="1085" xr:uid="{00000000-0005-0000-0000-00002F080000}"/>
    <cellStyle name="Normal 5 6" xfId="1086" xr:uid="{00000000-0005-0000-0000-000030080000}"/>
    <cellStyle name="Normal 5 7" xfId="1087" xr:uid="{00000000-0005-0000-0000-000031080000}"/>
    <cellStyle name="Normal 5 8" xfId="1088" xr:uid="{00000000-0005-0000-0000-000032080000}"/>
    <cellStyle name="Normal 5 9" xfId="1089" xr:uid="{00000000-0005-0000-0000-000033080000}"/>
    <cellStyle name="Normal 50" xfId="126" xr:uid="{00000000-0005-0000-0000-000034080000}"/>
    <cellStyle name="Normal 50 10" xfId="2510" xr:uid="{00000000-0005-0000-0000-000035080000}"/>
    <cellStyle name="Normal 50 2" xfId="1090" xr:uid="{00000000-0005-0000-0000-000036080000}"/>
    <cellStyle name="Normal 50 3" xfId="1092" xr:uid="{00000000-0005-0000-0000-000037080000}"/>
    <cellStyle name="Normal 50 4" xfId="1837" xr:uid="{00000000-0005-0000-0000-000038080000}"/>
    <cellStyle name="Normal 50 5" xfId="1982" xr:uid="{00000000-0005-0000-0000-000039080000}"/>
    <cellStyle name="Normal 50 6" xfId="2116" xr:uid="{00000000-0005-0000-0000-00003A080000}"/>
    <cellStyle name="Normal 50 7" xfId="2235" xr:uid="{00000000-0005-0000-0000-00003B080000}"/>
    <cellStyle name="Normal 50 8" xfId="2347" xr:uid="{00000000-0005-0000-0000-00003C080000}"/>
    <cellStyle name="Normal 50 9" xfId="2436" xr:uid="{00000000-0005-0000-0000-00003D080000}"/>
    <cellStyle name="Normal 51" xfId="130" xr:uid="{00000000-0005-0000-0000-00003E080000}"/>
    <cellStyle name="Normal 51 10" xfId="2511" xr:uid="{00000000-0005-0000-0000-00003F080000}"/>
    <cellStyle name="Normal 51 2" xfId="1093" xr:uid="{00000000-0005-0000-0000-000040080000}"/>
    <cellStyle name="Normal 51 3" xfId="1095" xr:uid="{00000000-0005-0000-0000-000041080000}"/>
    <cellStyle name="Normal 51 4" xfId="1839" xr:uid="{00000000-0005-0000-0000-000042080000}"/>
    <cellStyle name="Normal 51 5" xfId="1983" xr:uid="{00000000-0005-0000-0000-000043080000}"/>
    <cellStyle name="Normal 51 6" xfId="2117" xr:uid="{00000000-0005-0000-0000-000044080000}"/>
    <cellStyle name="Normal 51 7" xfId="2238" xr:uid="{00000000-0005-0000-0000-000045080000}"/>
    <cellStyle name="Normal 51 8" xfId="2349" xr:uid="{00000000-0005-0000-0000-000046080000}"/>
    <cellStyle name="Normal 51 9" xfId="2438" xr:uid="{00000000-0005-0000-0000-000047080000}"/>
    <cellStyle name="Normal 52" xfId="131" xr:uid="{00000000-0005-0000-0000-000048080000}"/>
    <cellStyle name="Normal 52 10" xfId="2512" xr:uid="{00000000-0005-0000-0000-000049080000}"/>
    <cellStyle name="Normal 52 2" xfId="1096" xr:uid="{00000000-0005-0000-0000-00004A080000}"/>
    <cellStyle name="Normal 52 3" xfId="1098" xr:uid="{00000000-0005-0000-0000-00004B080000}"/>
    <cellStyle name="Normal 52 4" xfId="1842" xr:uid="{00000000-0005-0000-0000-00004C080000}"/>
    <cellStyle name="Normal 52 5" xfId="1985" xr:uid="{00000000-0005-0000-0000-00004D080000}"/>
    <cellStyle name="Normal 52 6" xfId="2118" xr:uid="{00000000-0005-0000-0000-00004E080000}"/>
    <cellStyle name="Normal 52 7" xfId="2240" xr:uid="{00000000-0005-0000-0000-00004F080000}"/>
    <cellStyle name="Normal 52 8" xfId="2350" xr:uid="{00000000-0005-0000-0000-000050080000}"/>
    <cellStyle name="Normal 52 9" xfId="2440" xr:uid="{00000000-0005-0000-0000-000051080000}"/>
    <cellStyle name="Normal 53" xfId="132" xr:uid="{00000000-0005-0000-0000-000052080000}"/>
    <cellStyle name="Normal 53 10" xfId="2513" xr:uid="{00000000-0005-0000-0000-000053080000}"/>
    <cellStyle name="Normal 53 2" xfId="1099" xr:uid="{00000000-0005-0000-0000-000054080000}"/>
    <cellStyle name="Normal 53 3" xfId="1101" xr:uid="{00000000-0005-0000-0000-000055080000}"/>
    <cellStyle name="Normal 53 4" xfId="1844" xr:uid="{00000000-0005-0000-0000-000056080000}"/>
    <cellStyle name="Normal 53 5" xfId="1988" xr:uid="{00000000-0005-0000-0000-000057080000}"/>
    <cellStyle name="Normal 53 6" xfId="2120" xr:uid="{00000000-0005-0000-0000-000058080000}"/>
    <cellStyle name="Normal 53 7" xfId="2241" xr:uid="{00000000-0005-0000-0000-000059080000}"/>
    <cellStyle name="Normal 53 8" xfId="2352" xr:uid="{00000000-0005-0000-0000-00005A080000}"/>
    <cellStyle name="Normal 53 9" xfId="2441" xr:uid="{00000000-0005-0000-0000-00005B080000}"/>
    <cellStyle name="Normal 54" xfId="134" xr:uid="{00000000-0005-0000-0000-00005C080000}"/>
    <cellStyle name="Normal 54 10" xfId="2514" xr:uid="{00000000-0005-0000-0000-00005D080000}"/>
    <cellStyle name="Normal 54 2" xfId="1102" xr:uid="{00000000-0005-0000-0000-00005E080000}"/>
    <cellStyle name="Normal 54 3" xfId="1104" xr:uid="{00000000-0005-0000-0000-00005F080000}"/>
    <cellStyle name="Normal 54 4" xfId="1847" xr:uid="{00000000-0005-0000-0000-000060080000}"/>
    <cellStyle name="Normal 54 5" xfId="1990" xr:uid="{00000000-0005-0000-0000-000061080000}"/>
    <cellStyle name="Normal 54 6" xfId="2123" xr:uid="{00000000-0005-0000-0000-000062080000}"/>
    <cellStyle name="Normal 54 7" xfId="2243" xr:uid="{00000000-0005-0000-0000-000063080000}"/>
    <cellStyle name="Normal 54 8" xfId="2354" xr:uid="{00000000-0005-0000-0000-000064080000}"/>
    <cellStyle name="Normal 54 9" xfId="2442" xr:uid="{00000000-0005-0000-0000-000065080000}"/>
    <cellStyle name="Normal 55" xfId="117" xr:uid="{00000000-0005-0000-0000-000066080000}"/>
    <cellStyle name="Normal 55 10" xfId="2515" xr:uid="{00000000-0005-0000-0000-000067080000}"/>
    <cellStyle name="Normal 55 2" xfId="1105" xr:uid="{00000000-0005-0000-0000-000068080000}"/>
    <cellStyle name="Normal 55 3" xfId="1107" xr:uid="{00000000-0005-0000-0000-000069080000}"/>
    <cellStyle name="Normal 55 4" xfId="1849" xr:uid="{00000000-0005-0000-0000-00006A080000}"/>
    <cellStyle name="Normal 55 5" xfId="1993" xr:uid="{00000000-0005-0000-0000-00006B080000}"/>
    <cellStyle name="Normal 55 6" xfId="2126" xr:uid="{00000000-0005-0000-0000-00006C080000}"/>
    <cellStyle name="Normal 55 7" xfId="2246" xr:uid="{00000000-0005-0000-0000-00006D080000}"/>
    <cellStyle name="Normal 55 8" xfId="2356" xr:uid="{00000000-0005-0000-0000-00006E080000}"/>
    <cellStyle name="Normal 55 9" xfId="2444" xr:uid="{00000000-0005-0000-0000-00006F080000}"/>
    <cellStyle name="Normal 56" xfId="166" xr:uid="{00000000-0005-0000-0000-000070080000}"/>
    <cellStyle name="Normal 56 10" xfId="2516" xr:uid="{00000000-0005-0000-0000-000071080000}"/>
    <cellStyle name="Normal 56 2" xfId="1108" xr:uid="{00000000-0005-0000-0000-000072080000}"/>
    <cellStyle name="Normal 56 3" xfId="1109" xr:uid="{00000000-0005-0000-0000-000073080000}"/>
    <cellStyle name="Normal 56 4" xfId="1852" xr:uid="{00000000-0005-0000-0000-000074080000}"/>
    <cellStyle name="Normal 56 5" xfId="1996" xr:uid="{00000000-0005-0000-0000-000075080000}"/>
    <cellStyle name="Normal 56 6" xfId="2127" xr:uid="{00000000-0005-0000-0000-000076080000}"/>
    <cellStyle name="Normal 56 7" xfId="2247" xr:uid="{00000000-0005-0000-0000-000077080000}"/>
    <cellStyle name="Normal 56 8" xfId="2357" xr:uid="{00000000-0005-0000-0000-000078080000}"/>
    <cellStyle name="Normal 56 9" xfId="2446" xr:uid="{00000000-0005-0000-0000-000079080000}"/>
    <cellStyle name="Normal 57" xfId="135" xr:uid="{00000000-0005-0000-0000-00007A080000}"/>
    <cellStyle name="Normal 57 10" xfId="2517" xr:uid="{00000000-0005-0000-0000-00007B080000}"/>
    <cellStyle name="Normal 57 2" xfId="1110" xr:uid="{00000000-0005-0000-0000-00007C080000}"/>
    <cellStyle name="Normal 57 3" xfId="1111" xr:uid="{00000000-0005-0000-0000-00007D080000}"/>
    <cellStyle name="Normal 57 4" xfId="1854" xr:uid="{00000000-0005-0000-0000-00007E080000}"/>
    <cellStyle name="Normal 57 5" xfId="1998" xr:uid="{00000000-0005-0000-0000-00007F080000}"/>
    <cellStyle name="Normal 57 6" xfId="2129" xr:uid="{00000000-0005-0000-0000-000080080000}"/>
    <cellStyle name="Normal 57 7" xfId="2250" xr:uid="{00000000-0005-0000-0000-000081080000}"/>
    <cellStyle name="Normal 57 8" xfId="2358" xr:uid="{00000000-0005-0000-0000-000082080000}"/>
    <cellStyle name="Normal 57 9" xfId="2447" xr:uid="{00000000-0005-0000-0000-000083080000}"/>
    <cellStyle name="Normal 58" xfId="136" xr:uid="{00000000-0005-0000-0000-000084080000}"/>
    <cellStyle name="Normal 58 10" xfId="2518" xr:uid="{00000000-0005-0000-0000-000085080000}"/>
    <cellStyle name="Normal 58 2" xfId="1112" xr:uid="{00000000-0005-0000-0000-000086080000}"/>
    <cellStyle name="Normal 58 3" xfId="1113" xr:uid="{00000000-0005-0000-0000-000087080000}"/>
    <cellStyle name="Normal 58 4" xfId="1855" xr:uid="{00000000-0005-0000-0000-000088080000}"/>
    <cellStyle name="Normal 58 5" xfId="1999" xr:uid="{00000000-0005-0000-0000-000089080000}"/>
    <cellStyle name="Normal 58 6" xfId="2132" xr:uid="{00000000-0005-0000-0000-00008A080000}"/>
    <cellStyle name="Normal 58 7" xfId="2252" xr:uid="{00000000-0005-0000-0000-00008B080000}"/>
    <cellStyle name="Normal 58 8" xfId="2360" xr:uid="{00000000-0005-0000-0000-00008C080000}"/>
    <cellStyle name="Normal 58 9" xfId="2448" xr:uid="{00000000-0005-0000-0000-00008D080000}"/>
    <cellStyle name="Normal 59" xfId="124" xr:uid="{00000000-0005-0000-0000-00008E080000}"/>
    <cellStyle name="Normal 59 10" xfId="2519" xr:uid="{00000000-0005-0000-0000-00008F080000}"/>
    <cellStyle name="Normal 59 2" xfId="1114" xr:uid="{00000000-0005-0000-0000-000090080000}"/>
    <cellStyle name="Normal 59 3" xfId="1116" xr:uid="{00000000-0005-0000-0000-000091080000}"/>
    <cellStyle name="Normal 59 4" xfId="1858" xr:uid="{00000000-0005-0000-0000-000092080000}"/>
    <cellStyle name="Normal 59 5" xfId="2001" xr:uid="{00000000-0005-0000-0000-000093080000}"/>
    <cellStyle name="Normal 59 6" xfId="2133" xr:uid="{00000000-0005-0000-0000-000094080000}"/>
    <cellStyle name="Normal 59 7" xfId="2254" xr:uid="{00000000-0005-0000-0000-000095080000}"/>
    <cellStyle name="Normal 59 8" xfId="2362" xr:uid="{00000000-0005-0000-0000-000096080000}"/>
    <cellStyle name="Normal 59 9" xfId="2450" xr:uid="{00000000-0005-0000-0000-000097080000}"/>
    <cellStyle name="Normal 6" xfId="41" xr:uid="{00000000-0005-0000-0000-000098080000}"/>
    <cellStyle name="Normal 6 10" xfId="1118" xr:uid="{00000000-0005-0000-0000-000099080000}"/>
    <cellStyle name="Normal 6 11" xfId="1119" xr:uid="{00000000-0005-0000-0000-00009A080000}"/>
    <cellStyle name="Normal 6 12" xfId="1120" xr:uid="{00000000-0005-0000-0000-00009B080000}"/>
    <cellStyle name="Normal 6 13" xfId="1121" xr:uid="{00000000-0005-0000-0000-00009C080000}"/>
    <cellStyle name="Normal 6 14" xfId="1122" xr:uid="{00000000-0005-0000-0000-00009D080000}"/>
    <cellStyle name="Normal 6 15" xfId="1123" xr:uid="{00000000-0005-0000-0000-00009E080000}"/>
    <cellStyle name="Normal 6 16" xfId="1124" xr:uid="{00000000-0005-0000-0000-00009F080000}"/>
    <cellStyle name="Normal 6 17" xfId="110" xr:uid="{00000000-0005-0000-0000-0000A0080000}"/>
    <cellStyle name="Normal 6 17 2" xfId="1125" xr:uid="{00000000-0005-0000-0000-0000A1080000}"/>
    <cellStyle name="Normal 6 17 3" xfId="1865" xr:uid="{00000000-0005-0000-0000-0000A2080000}"/>
    <cellStyle name="Normal 6 17 4" xfId="2008" xr:uid="{00000000-0005-0000-0000-0000A3080000}"/>
    <cellStyle name="Normal 6 17 5" xfId="2139" xr:uid="{00000000-0005-0000-0000-0000A4080000}"/>
    <cellStyle name="Normal 6 17 6" xfId="2260" xr:uid="{00000000-0005-0000-0000-0000A5080000}"/>
    <cellStyle name="Normal 6 17 7" xfId="2366" xr:uid="{00000000-0005-0000-0000-0000A6080000}"/>
    <cellStyle name="Normal 6 17 8" xfId="2455" xr:uid="{00000000-0005-0000-0000-0000A7080000}"/>
    <cellStyle name="Normal 6 17 9" xfId="2521" xr:uid="{00000000-0005-0000-0000-0000A8080000}"/>
    <cellStyle name="Normal 6 18" xfId="1861" xr:uid="{00000000-0005-0000-0000-0000A9080000}"/>
    <cellStyle name="Normal 6 19" xfId="2004" xr:uid="{00000000-0005-0000-0000-0000AA080000}"/>
    <cellStyle name="Normal 6 2" xfId="1117" xr:uid="{00000000-0005-0000-0000-0000AB080000}"/>
    <cellStyle name="Normal 6 20" xfId="2136" xr:uid="{00000000-0005-0000-0000-0000AC080000}"/>
    <cellStyle name="Normal 6 21" xfId="2255" xr:uid="{00000000-0005-0000-0000-0000AD080000}"/>
    <cellStyle name="Normal 6 22" xfId="2363" xr:uid="{00000000-0005-0000-0000-0000AE080000}"/>
    <cellStyle name="Normal 6 23" xfId="2452" xr:uid="{00000000-0005-0000-0000-0000AF080000}"/>
    <cellStyle name="Normal 6 24" xfId="2520" xr:uid="{00000000-0005-0000-0000-0000B0080000}"/>
    <cellStyle name="Normal 6 3" xfId="80" xr:uid="{00000000-0005-0000-0000-0000B1080000}"/>
    <cellStyle name="Normal 6 3 2" xfId="1127" xr:uid="{00000000-0005-0000-0000-0000B2080000}"/>
    <cellStyle name="Normal 6 3 3" xfId="1867" xr:uid="{00000000-0005-0000-0000-0000B3080000}"/>
    <cellStyle name="Normal 6 3 4" xfId="2010" xr:uid="{00000000-0005-0000-0000-0000B4080000}"/>
    <cellStyle name="Normal 6 3 5" xfId="2140" xr:uid="{00000000-0005-0000-0000-0000B5080000}"/>
    <cellStyle name="Normal 6 3 6" xfId="2261" xr:uid="{00000000-0005-0000-0000-0000B6080000}"/>
    <cellStyle name="Normal 6 3 7" xfId="2367" xr:uid="{00000000-0005-0000-0000-0000B7080000}"/>
    <cellStyle name="Normal 6 3 8" xfId="2456" xr:uid="{00000000-0005-0000-0000-0000B8080000}"/>
    <cellStyle name="Normal 6 3 9" xfId="2522" xr:uid="{00000000-0005-0000-0000-0000B9080000}"/>
    <cellStyle name="Normal 6 4" xfId="1128" xr:uid="{00000000-0005-0000-0000-0000BA080000}"/>
    <cellStyle name="Normal 6 5" xfId="1129" xr:uid="{00000000-0005-0000-0000-0000BB080000}"/>
    <cellStyle name="Normal 6 6" xfId="1130" xr:uid="{00000000-0005-0000-0000-0000BC080000}"/>
    <cellStyle name="Normal 6 7" xfId="1131" xr:uid="{00000000-0005-0000-0000-0000BD080000}"/>
    <cellStyle name="Normal 6 8" xfId="1132" xr:uid="{00000000-0005-0000-0000-0000BE080000}"/>
    <cellStyle name="Normal 6 9" xfId="1133" xr:uid="{00000000-0005-0000-0000-0000BF080000}"/>
    <cellStyle name="Normal 60" xfId="127" xr:uid="{00000000-0005-0000-0000-0000C0080000}"/>
    <cellStyle name="Normal 60 10" xfId="2523" xr:uid="{00000000-0005-0000-0000-0000C1080000}"/>
    <cellStyle name="Normal 60 2" xfId="1134" xr:uid="{00000000-0005-0000-0000-0000C2080000}"/>
    <cellStyle name="Normal 60 3" xfId="1136" xr:uid="{00000000-0005-0000-0000-0000C3080000}"/>
    <cellStyle name="Normal 60 4" xfId="1872" xr:uid="{00000000-0005-0000-0000-0000C4080000}"/>
    <cellStyle name="Normal 60 5" xfId="2015" xr:uid="{00000000-0005-0000-0000-0000C5080000}"/>
    <cellStyle name="Normal 60 6" xfId="2146" xr:uid="{00000000-0005-0000-0000-0000C6080000}"/>
    <cellStyle name="Normal 60 7" xfId="2265" xr:uid="{00000000-0005-0000-0000-0000C7080000}"/>
    <cellStyle name="Normal 60 8" xfId="2371" xr:uid="{00000000-0005-0000-0000-0000C8080000}"/>
    <cellStyle name="Normal 60 9" xfId="2458" xr:uid="{00000000-0005-0000-0000-0000C9080000}"/>
    <cellStyle name="Normal 61" xfId="129" xr:uid="{00000000-0005-0000-0000-0000CA080000}"/>
    <cellStyle name="Normal 61 2" xfId="1137" xr:uid="{00000000-0005-0000-0000-0000CB080000}"/>
    <cellStyle name="Normal 61 3" xfId="1875" xr:uid="{00000000-0005-0000-0000-0000CC080000}"/>
    <cellStyle name="Normal 61 4" xfId="2017" xr:uid="{00000000-0005-0000-0000-0000CD080000}"/>
    <cellStyle name="Normal 61 5" xfId="2147" xr:uid="{00000000-0005-0000-0000-0000CE080000}"/>
    <cellStyle name="Normal 61 6" xfId="2266" xr:uid="{00000000-0005-0000-0000-0000CF080000}"/>
    <cellStyle name="Normal 61 7" xfId="2372" xr:uid="{00000000-0005-0000-0000-0000D0080000}"/>
    <cellStyle name="Normal 61 8" xfId="2460" xr:uid="{00000000-0005-0000-0000-0000D1080000}"/>
    <cellStyle name="Normal 61 9" xfId="2524" xr:uid="{00000000-0005-0000-0000-0000D2080000}"/>
    <cellStyle name="Normal 62" xfId="128" xr:uid="{00000000-0005-0000-0000-0000D3080000}"/>
    <cellStyle name="Normal 62 2" xfId="1138" xr:uid="{00000000-0005-0000-0000-0000D4080000}"/>
    <cellStyle name="Normal 62 3" xfId="1876" xr:uid="{00000000-0005-0000-0000-0000D5080000}"/>
    <cellStyle name="Normal 62 4" xfId="2018" xr:uid="{00000000-0005-0000-0000-0000D6080000}"/>
    <cellStyle name="Normal 62 5" xfId="2148" xr:uid="{00000000-0005-0000-0000-0000D7080000}"/>
    <cellStyle name="Normal 62 6" xfId="2267" xr:uid="{00000000-0005-0000-0000-0000D8080000}"/>
    <cellStyle name="Normal 62 7" xfId="2373" xr:uid="{00000000-0005-0000-0000-0000D9080000}"/>
    <cellStyle name="Normal 62 8" xfId="2461" xr:uid="{00000000-0005-0000-0000-0000DA080000}"/>
    <cellStyle name="Normal 62 9" xfId="2525" xr:uid="{00000000-0005-0000-0000-0000DB080000}"/>
    <cellStyle name="Normal 63" xfId="9" xr:uid="{00000000-0005-0000-0000-0000DC080000}"/>
    <cellStyle name="Normal 64" xfId="7" xr:uid="{00000000-0005-0000-0000-0000DD080000}"/>
    <cellStyle name="Normal 65" xfId="6" xr:uid="{00000000-0005-0000-0000-0000DE080000}"/>
    <cellStyle name="Normal 66" xfId="8" xr:uid="{00000000-0005-0000-0000-0000DF080000}"/>
    <cellStyle name="Normal 67" xfId="10" xr:uid="{00000000-0005-0000-0000-0000E0080000}"/>
    <cellStyle name="Normal 68" xfId="162" xr:uid="{00000000-0005-0000-0000-0000E1080000}"/>
    <cellStyle name="Normal 69" xfId="163" xr:uid="{00000000-0005-0000-0000-0000E2080000}"/>
    <cellStyle name="Normal 7" xfId="42" xr:uid="{00000000-0005-0000-0000-0000E3080000}"/>
    <cellStyle name="Normal 7 10" xfId="1140" xr:uid="{00000000-0005-0000-0000-0000E4080000}"/>
    <cellStyle name="Normal 7 11" xfId="1141" xr:uid="{00000000-0005-0000-0000-0000E5080000}"/>
    <cellStyle name="Normal 7 12" xfId="1142" xr:uid="{00000000-0005-0000-0000-0000E6080000}"/>
    <cellStyle name="Normal 7 13" xfId="1143" xr:uid="{00000000-0005-0000-0000-0000E7080000}"/>
    <cellStyle name="Normal 7 14" xfId="1144" xr:uid="{00000000-0005-0000-0000-0000E8080000}"/>
    <cellStyle name="Normal 7 15" xfId="1145" xr:uid="{00000000-0005-0000-0000-0000E9080000}"/>
    <cellStyle name="Normal 7 16" xfId="1146" xr:uid="{00000000-0005-0000-0000-0000EA080000}"/>
    <cellStyle name="Normal 7 17" xfId="111" xr:uid="{00000000-0005-0000-0000-0000EB080000}"/>
    <cellStyle name="Normal 7 17 2" xfId="1147" xr:uid="{00000000-0005-0000-0000-0000EC080000}"/>
    <cellStyle name="Normal 7 17 3" xfId="1883" xr:uid="{00000000-0005-0000-0000-0000ED080000}"/>
    <cellStyle name="Normal 7 17 4" xfId="2023" xr:uid="{00000000-0005-0000-0000-0000EE080000}"/>
    <cellStyle name="Normal 7 17 5" xfId="2153" xr:uid="{00000000-0005-0000-0000-0000EF080000}"/>
    <cellStyle name="Normal 7 17 6" xfId="2273" xr:uid="{00000000-0005-0000-0000-0000F0080000}"/>
    <cellStyle name="Normal 7 17 7" xfId="2377" xr:uid="{00000000-0005-0000-0000-0000F1080000}"/>
    <cellStyle name="Normal 7 17 8" xfId="2465" xr:uid="{00000000-0005-0000-0000-0000F2080000}"/>
    <cellStyle name="Normal 7 17 9" xfId="2527" xr:uid="{00000000-0005-0000-0000-0000F3080000}"/>
    <cellStyle name="Normal 7 18" xfId="1877" xr:uid="{00000000-0005-0000-0000-0000F4080000}"/>
    <cellStyle name="Normal 7 19" xfId="2019" xr:uid="{00000000-0005-0000-0000-0000F5080000}"/>
    <cellStyle name="Normal 7 2" xfId="1139" xr:uid="{00000000-0005-0000-0000-0000F6080000}"/>
    <cellStyle name="Normal 7 20" xfId="2149" xr:uid="{00000000-0005-0000-0000-0000F7080000}"/>
    <cellStyle name="Normal 7 21" xfId="2268" xr:uid="{00000000-0005-0000-0000-0000F8080000}"/>
    <cellStyle name="Normal 7 22" xfId="2374" xr:uid="{00000000-0005-0000-0000-0000F9080000}"/>
    <cellStyle name="Normal 7 23" xfId="2462" xr:uid="{00000000-0005-0000-0000-0000FA080000}"/>
    <cellStyle name="Normal 7 24" xfId="2526" xr:uid="{00000000-0005-0000-0000-0000FB080000}"/>
    <cellStyle name="Normal 7 3" xfId="81" xr:uid="{00000000-0005-0000-0000-0000FC080000}"/>
    <cellStyle name="Normal 7 3 2" xfId="1149" xr:uid="{00000000-0005-0000-0000-0000FD080000}"/>
    <cellStyle name="Normal 7 3 3" xfId="1885" xr:uid="{00000000-0005-0000-0000-0000FE080000}"/>
    <cellStyle name="Normal 7 3 4" xfId="2025" xr:uid="{00000000-0005-0000-0000-0000FF080000}"/>
    <cellStyle name="Normal 7 3 5" xfId="2155" xr:uid="{00000000-0005-0000-0000-000000090000}"/>
    <cellStyle name="Normal 7 3 6" xfId="2274" xr:uid="{00000000-0005-0000-0000-000001090000}"/>
    <cellStyle name="Normal 7 3 7" xfId="2378" xr:uid="{00000000-0005-0000-0000-000002090000}"/>
    <cellStyle name="Normal 7 3 8" xfId="2466" xr:uid="{00000000-0005-0000-0000-000003090000}"/>
    <cellStyle name="Normal 7 3 9" xfId="2528" xr:uid="{00000000-0005-0000-0000-000004090000}"/>
    <cellStyle name="Normal 7 4" xfId="1150" xr:uid="{00000000-0005-0000-0000-000005090000}"/>
    <cellStyle name="Normal 7 5" xfId="1151" xr:uid="{00000000-0005-0000-0000-000006090000}"/>
    <cellStyle name="Normal 7 6" xfId="1152" xr:uid="{00000000-0005-0000-0000-000007090000}"/>
    <cellStyle name="Normal 7 7" xfId="1153" xr:uid="{00000000-0005-0000-0000-000008090000}"/>
    <cellStyle name="Normal 7 8" xfId="1154" xr:uid="{00000000-0005-0000-0000-000009090000}"/>
    <cellStyle name="Normal 7 9" xfId="1155" xr:uid="{00000000-0005-0000-0000-00000A090000}"/>
    <cellStyle name="Normal 70" xfId="164" xr:uid="{00000000-0005-0000-0000-00000B090000}"/>
    <cellStyle name="Normal 71" xfId="161" xr:uid="{00000000-0005-0000-0000-00000C090000}"/>
    <cellStyle name="Normal 72" xfId="160" xr:uid="{00000000-0005-0000-0000-00000D090000}"/>
    <cellStyle name="Normal 73" xfId="157" xr:uid="{00000000-0005-0000-0000-00000E090000}"/>
    <cellStyle name="Normal 74" xfId="159" xr:uid="{00000000-0005-0000-0000-00000F090000}"/>
    <cellStyle name="Normal 75" xfId="158" xr:uid="{00000000-0005-0000-0000-000010090000}"/>
    <cellStyle name="Normal 76" xfId="156" xr:uid="{00000000-0005-0000-0000-000011090000}"/>
    <cellStyle name="Normal 77" xfId="154" xr:uid="{00000000-0005-0000-0000-000012090000}"/>
    <cellStyle name="Normal 78" xfId="153" xr:uid="{00000000-0005-0000-0000-000013090000}"/>
    <cellStyle name="Normal 79" xfId="155" xr:uid="{00000000-0005-0000-0000-000014090000}"/>
    <cellStyle name="Normal 8" xfId="43" xr:uid="{00000000-0005-0000-0000-000015090000}"/>
    <cellStyle name="Normal 8 10" xfId="1157" xr:uid="{00000000-0005-0000-0000-000016090000}"/>
    <cellStyle name="Normal 8 11" xfId="1158" xr:uid="{00000000-0005-0000-0000-000017090000}"/>
    <cellStyle name="Normal 8 12" xfId="1159" xr:uid="{00000000-0005-0000-0000-000018090000}"/>
    <cellStyle name="Normal 8 13" xfId="1160" xr:uid="{00000000-0005-0000-0000-000019090000}"/>
    <cellStyle name="Normal 8 14" xfId="1161" xr:uid="{00000000-0005-0000-0000-00001A090000}"/>
    <cellStyle name="Normal 8 15" xfId="1162" xr:uid="{00000000-0005-0000-0000-00001B090000}"/>
    <cellStyle name="Normal 8 16" xfId="1163" xr:uid="{00000000-0005-0000-0000-00001C090000}"/>
    <cellStyle name="Normal 8 17" xfId="112" xr:uid="{00000000-0005-0000-0000-00001D090000}"/>
    <cellStyle name="Normal 8 17 2" xfId="1164" xr:uid="{00000000-0005-0000-0000-00001E090000}"/>
    <cellStyle name="Normal 8 17 3" xfId="1895" xr:uid="{00000000-0005-0000-0000-00001F090000}"/>
    <cellStyle name="Normal 8 17 4" xfId="2036" xr:uid="{00000000-0005-0000-0000-000020090000}"/>
    <cellStyle name="Normal 8 17 5" xfId="2165" xr:uid="{00000000-0005-0000-0000-000021090000}"/>
    <cellStyle name="Normal 8 17 6" xfId="2283" xr:uid="{00000000-0005-0000-0000-000022090000}"/>
    <cellStyle name="Normal 8 17 7" xfId="2385" xr:uid="{00000000-0005-0000-0000-000023090000}"/>
    <cellStyle name="Normal 8 17 8" xfId="2470" xr:uid="{00000000-0005-0000-0000-000024090000}"/>
    <cellStyle name="Normal 8 17 9" xfId="2530" xr:uid="{00000000-0005-0000-0000-000025090000}"/>
    <cellStyle name="Normal 8 18" xfId="1888" xr:uid="{00000000-0005-0000-0000-000026090000}"/>
    <cellStyle name="Normal 8 19" xfId="2029" xr:uid="{00000000-0005-0000-0000-000027090000}"/>
    <cellStyle name="Normal 8 2" xfId="165" xr:uid="{00000000-0005-0000-0000-000028090000}"/>
    <cellStyle name="Normal 8 2 2" xfId="1165" xr:uid="{00000000-0005-0000-0000-000029090000}"/>
    <cellStyle name="Normal 8 2 3" xfId="1896" xr:uid="{00000000-0005-0000-0000-00002A090000}"/>
    <cellStyle name="Normal 8 2 4" xfId="2037" xr:uid="{00000000-0005-0000-0000-00002B090000}"/>
    <cellStyle name="Normal 8 2 5" xfId="2166" xr:uid="{00000000-0005-0000-0000-00002C090000}"/>
    <cellStyle name="Normal 8 2 6" xfId="2284" xr:uid="{00000000-0005-0000-0000-00002D090000}"/>
    <cellStyle name="Normal 8 2 7" xfId="2386" xr:uid="{00000000-0005-0000-0000-00002E090000}"/>
    <cellStyle name="Normal 8 2 8" xfId="2471" xr:uid="{00000000-0005-0000-0000-00002F090000}"/>
    <cellStyle name="Normal 8 2 9" xfId="2531" xr:uid="{00000000-0005-0000-0000-000030090000}"/>
    <cellStyle name="Normal 8 20" xfId="2159" xr:uid="{00000000-0005-0000-0000-000031090000}"/>
    <cellStyle name="Normal 8 21" xfId="2279" xr:uid="{00000000-0005-0000-0000-000032090000}"/>
    <cellStyle name="Normal 8 22" xfId="2381" xr:uid="{00000000-0005-0000-0000-000033090000}"/>
    <cellStyle name="Normal 8 23" xfId="2468" xr:uid="{00000000-0005-0000-0000-000034090000}"/>
    <cellStyle name="Normal 8 24" xfId="2529" xr:uid="{00000000-0005-0000-0000-000035090000}"/>
    <cellStyle name="Normal 8 3" xfId="82" xr:uid="{00000000-0005-0000-0000-000036090000}"/>
    <cellStyle name="Normal 8 3 2" xfId="1166" xr:uid="{00000000-0005-0000-0000-000037090000}"/>
    <cellStyle name="Normal 8 3 3" xfId="1897" xr:uid="{00000000-0005-0000-0000-000038090000}"/>
    <cellStyle name="Normal 8 3 4" xfId="2038" xr:uid="{00000000-0005-0000-0000-000039090000}"/>
    <cellStyle name="Normal 8 3 5" xfId="2167" xr:uid="{00000000-0005-0000-0000-00003A090000}"/>
    <cellStyle name="Normal 8 3 6" xfId="2285" xr:uid="{00000000-0005-0000-0000-00003B090000}"/>
    <cellStyle name="Normal 8 3 7" xfId="2387" xr:uid="{00000000-0005-0000-0000-00003C090000}"/>
    <cellStyle name="Normal 8 3 8" xfId="2472" xr:uid="{00000000-0005-0000-0000-00003D090000}"/>
    <cellStyle name="Normal 8 3 9" xfId="2532" xr:uid="{00000000-0005-0000-0000-00003E090000}"/>
    <cellStyle name="Normal 8 4" xfId="1156" xr:uid="{00000000-0005-0000-0000-00003F090000}"/>
    <cellStyle name="Normal 8 5" xfId="1168" xr:uid="{00000000-0005-0000-0000-000040090000}"/>
    <cellStyle name="Normal 8 6" xfId="1169" xr:uid="{00000000-0005-0000-0000-000041090000}"/>
    <cellStyle name="Normal 8 7" xfId="1170" xr:uid="{00000000-0005-0000-0000-000042090000}"/>
    <cellStyle name="Normal 8 8" xfId="1171" xr:uid="{00000000-0005-0000-0000-000043090000}"/>
    <cellStyle name="Normal 8 9" xfId="1172" xr:uid="{00000000-0005-0000-0000-000044090000}"/>
    <cellStyle name="Normal 80" xfId="119" xr:uid="{00000000-0005-0000-0000-000045090000}"/>
    <cellStyle name="Normal 81" xfId="123" xr:uid="{00000000-0005-0000-0000-000046090000}"/>
    <cellStyle name="Normal 82" xfId="137" xr:uid="{00000000-0005-0000-0000-000047090000}"/>
    <cellStyle name="Normal 83" xfId="152" xr:uid="{00000000-0005-0000-0000-000048090000}"/>
    <cellStyle name="Normal 84" xfId="151" xr:uid="{00000000-0005-0000-0000-000049090000}"/>
    <cellStyle name="Normal 85" xfId="150" xr:uid="{00000000-0005-0000-0000-00004A090000}"/>
    <cellStyle name="Normal 86" xfId="149" xr:uid="{00000000-0005-0000-0000-00004B090000}"/>
    <cellStyle name="Normal 87" xfId="148" xr:uid="{00000000-0005-0000-0000-00004C090000}"/>
    <cellStyle name="Normal 88" xfId="147" xr:uid="{00000000-0005-0000-0000-00004D090000}"/>
    <cellStyle name="Normal 89" xfId="146" xr:uid="{00000000-0005-0000-0000-00004E090000}"/>
    <cellStyle name="Normal 9" xfId="16" xr:uid="{00000000-0005-0000-0000-00004F090000}"/>
    <cellStyle name="Normal 9 10" xfId="1174" xr:uid="{00000000-0005-0000-0000-000050090000}"/>
    <cellStyle name="Normal 9 11" xfId="1175" xr:uid="{00000000-0005-0000-0000-000051090000}"/>
    <cellStyle name="Normal 9 12" xfId="1176" xr:uid="{00000000-0005-0000-0000-000052090000}"/>
    <cellStyle name="Normal 9 13" xfId="1177" xr:uid="{00000000-0005-0000-0000-000053090000}"/>
    <cellStyle name="Normal 9 14" xfId="1178" xr:uid="{00000000-0005-0000-0000-000054090000}"/>
    <cellStyle name="Normal 9 15" xfId="1179" xr:uid="{00000000-0005-0000-0000-000055090000}"/>
    <cellStyle name="Normal 9 16" xfId="83" xr:uid="{00000000-0005-0000-0000-000056090000}"/>
    <cellStyle name="Normal 9 16 2" xfId="1180" xr:uid="{00000000-0005-0000-0000-000057090000}"/>
    <cellStyle name="Normal 9 16 3" xfId="1907" xr:uid="{00000000-0005-0000-0000-000058090000}"/>
    <cellStyle name="Normal 9 16 4" xfId="2047" xr:uid="{00000000-0005-0000-0000-000059090000}"/>
    <cellStyle name="Normal 9 16 5" xfId="2174" xr:uid="{00000000-0005-0000-0000-00005A090000}"/>
    <cellStyle name="Normal 9 16 6" xfId="2292" xr:uid="{00000000-0005-0000-0000-00005B090000}"/>
    <cellStyle name="Normal 9 16 7" xfId="2392" xr:uid="{00000000-0005-0000-0000-00005C090000}"/>
    <cellStyle name="Normal 9 16 8" xfId="2478" xr:uid="{00000000-0005-0000-0000-00005D090000}"/>
    <cellStyle name="Normal 9 16 9" xfId="2534" xr:uid="{00000000-0005-0000-0000-00005E090000}"/>
    <cellStyle name="Normal 9 17" xfId="1181" xr:uid="{00000000-0005-0000-0000-00005F090000}"/>
    <cellStyle name="Normal 9 18" xfId="1902" xr:uid="{00000000-0005-0000-0000-000060090000}"/>
    <cellStyle name="Normal 9 19" xfId="2043" xr:uid="{00000000-0005-0000-0000-000061090000}"/>
    <cellStyle name="Normal 9 2" xfId="53" xr:uid="{00000000-0005-0000-0000-000062090000}"/>
    <cellStyle name="Normal 9 2 2" xfId="1182" xr:uid="{00000000-0005-0000-0000-000063090000}"/>
    <cellStyle name="Normal 9 2 3" xfId="1908" xr:uid="{00000000-0005-0000-0000-000064090000}"/>
    <cellStyle name="Normal 9 2 4" xfId="2049" xr:uid="{00000000-0005-0000-0000-000065090000}"/>
    <cellStyle name="Normal 9 2 5" xfId="2176" xr:uid="{00000000-0005-0000-0000-000066090000}"/>
    <cellStyle name="Normal 9 2 6" xfId="2293" xr:uid="{00000000-0005-0000-0000-000067090000}"/>
    <cellStyle name="Normal 9 2 7" xfId="2393" xr:uid="{00000000-0005-0000-0000-000068090000}"/>
    <cellStyle name="Normal 9 2 8" xfId="2479" xr:uid="{00000000-0005-0000-0000-000069090000}"/>
    <cellStyle name="Normal 9 2 9" xfId="2535" xr:uid="{00000000-0005-0000-0000-00006A090000}"/>
    <cellStyle name="Normal 9 20" xfId="2171" xr:uid="{00000000-0005-0000-0000-00006B090000}"/>
    <cellStyle name="Normal 9 21" xfId="2289" xr:uid="{00000000-0005-0000-0000-00006C090000}"/>
    <cellStyle name="Normal 9 22" xfId="2389" xr:uid="{00000000-0005-0000-0000-00006D090000}"/>
    <cellStyle name="Normal 9 23" xfId="2475" xr:uid="{00000000-0005-0000-0000-00006E090000}"/>
    <cellStyle name="Normal 9 24" xfId="2533" xr:uid="{00000000-0005-0000-0000-00006F090000}"/>
    <cellStyle name="Normal 9 3" xfId="1173" xr:uid="{00000000-0005-0000-0000-000070090000}"/>
    <cellStyle name="Normal 9 4" xfId="1183" xr:uid="{00000000-0005-0000-0000-000071090000}"/>
    <cellStyle name="Normal 9 5" xfId="1184" xr:uid="{00000000-0005-0000-0000-000072090000}"/>
    <cellStyle name="Normal 9 6" xfId="1185" xr:uid="{00000000-0005-0000-0000-000073090000}"/>
    <cellStyle name="Normal 9 7" xfId="1186" xr:uid="{00000000-0005-0000-0000-000074090000}"/>
    <cellStyle name="Normal 9 8" xfId="1187" xr:uid="{00000000-0005-0000-0000-000075090000}"/>
    <cellStyle name="Normal 9 9" xfId="1188" xr:uid="{00000000-0005-0000-0000-000076090000}"/>
    <cellStyle name="Normal 90" xfId="145" xr:uid="{00000000-0005-0000-0000-000077090000}"/>
    <cellStyle name="Normal 91" xfId="120" xr:uid="{00000000-0005-0000-0000-000078090000}"/>
    <cellStyle name="Normal 92" xfId="144" xr:uid="{00000000-0005-0000-0000-000079090000}"/>
    <cellStyle name="Normal 93" xfId="142" xr:uid="{00000000-0005-0000-0000-00007A090000}"/>
    <cellStyle name="Normal 94" xfId="143" xr:uid="{00000000-0005-0000-0000-00007B090000}"/>
    <cellStyle name="Normal 95" xfId="139" xr:uid="{00000000-0005-0000-0000-00007C090000}"/>
    <cellStyle name="Normal 96" xfId="140" xr:uid="{00000000-0005-0000-0000-00007D090000}"/>
    <cellStyle name="Normal 97" xfId="141" xr:uid="{00000000-0005-0000-0000-00007E090000}"/>
    <cellStyle name="Normal 98" xfId="138" xr:uid="{00000000-0005-0000-0000-00007F090000}"/>
    <cellStyle name="Normal 99" xfId="125" xr:uid="{00000000-0005-0000-0000-000080090000}"/>
    <cellStyle name="Normal_BLS81.XLS" xfId="2" xr:uid="{00000000-0005-0000-0000-000081090000}"/>
    <cellStyle name="Normal_BLS81.XLS 2" xfId="4" xr:uid="{00000000-0005-0000-0000-000082090000}"/>
    <cellStyle name="Normal_BLS81.XLS 3" xfId="13" xr:uid="{00000000-0005-0000-0000-000083090000}"/>
    <cellStyle name="Normal_Sheet1" xfId="3" xr:uid="{00000000-0005-0000-0000-000084090000}"/>
    <cellStyle name="Note 10" xfId="2399" xr:uid="{00000000-0005-0000-0000-000085090000}"/>
    <cellStyle name="Note 11" xfId="2484" xr:uid="{00000000-0005-0000-0000-000086090000}"/>
    <cellStyle name="Note 12" xfId="2536" xr:uid="{00000000-0005-0000-0000-000087090000}"/>
    <cellStyle name="Note 2" xfId="1190" xr:uid="{00000000-0005-0000-0000-000088090000}"/>
    <cellStyle name="Note 2 2" xfId="1191" xr:uid="{00000000-0005-0000-0000-000089090000}"/>
    <cellStyle name="Note 2 3" xfId="1921" xr:uid="{00000000-0005-0000-0000-00008A090000}"/>
    <cellStyle name="Note 2 4" xfId="2060" xr:uid="{00000000-0005-0000-0000-00008B090000}"/>
    <cellStyle name="Note 2 5" xfId="2186" xr:uid="{00000000-0005-0000-0000-00008C090000}"/>
    <cellStyle name="Note 2 6" xfId="2304" xr:uid="{00000000-0005-0000-0000-00008D090000}"/>
    <cellStyle name="Note 2 7" xfId="2400" xr:uid="{00000000-0005-0000-0000-00008E090000}"/>
    <cellStyle name="Note 2 8" xfId="2485" xr:uid="{00000000-0005-0000-0000-00008F090000}"/>
    <cellStyle name="Note 2 9" xfId="2537" xr:uid="{00000000-0005-0000-0000-000090090000}"/>
    <cellStyle name="Note 3" xfId="1193" xr:uid="{00000000-0005-0000-0000-000091090000}"/>
    <cellStyle name="Note 3 2" xfId="1194" xr:uid="{00000000-0005-0000-0000-000092090000}"/>
    <cellStyle name="Note 4" xfId="1195" xr:uid="{00000000-0005-0000-0000-000093090000}"/>
    <cellStyle name="Note 4 2" xfId="1196" xr:uid="{00000000-0005-0000-0000-000094090000}"/>
    <cellStyle name="Note 5" xfId="1197" xr:uid="{00000000-0005-0000-0000-000095090000}"/>
    <cellStyle name="Note 6" xfId="1920" xr:uid="{00000000-0005-0000-0000-000096090000}"/>
    <cellStyle name="Note 7" xfId="2059" xr:uid="{00000000-0005-0000-0000-000097090000}"/>
    <cellStyle name="Note 8" xfId="2185" xr:uid="{00000000-0005-0000-0000-000098090000}"/>
    <cellStyle name="Note 9" xfId="2303" xr:uid="{00000000-0005-0000-0000-000099090000}"/>
    <cellStyle name="Output 10" xfId="2403" xr:uid="{00000000-0005-0000-0000-00009A090000}"/>
    <cellStyle name="Output 11" xfId="2488" xr:uid="{00000000-0005-0000-0000-00009B090000}"/>
    <cellStyle name="Output 12" xfId="2538" xr:uid="{00000000-0005-0000-0000-00009C090000}"/>
    <cellStyle name="Output 2" xfId="1198" xr:uid="{00000000-0005-0000-0000-00009D090000}"/>
    <cellStyle name="Output 2 2" xfId="1199" xr:uid="{00000000-0005-0000-0000-00009E090000}"/>
    <cellStyle name="Output 2 3" xfId="1929" xr:uid="{00000000-0005-0000-0000-00009F090000}"/>
    <cellStyle name="Output 2 4" xfId="2066" xr:uid="{00000000-0005-0000-0000-0000A0090000}"/>
    <cellStyle name="Output 2 5" xfId="2191" xr:uid="{00000000-0005-0000-0000-0000A1090000}"/>
    <cellStyle name="Output 2 6" xfId="2308" xr:uid="{00000000-0005-0000-0000-0000A2090000}"/>
    <cellStyle name="Output 2 7" xfId="2404" xr:uid="{00000000-0005-0000-0000-0000A3090000}"/>
    <cellStyle name="Output 2 8" xfId="2489" xr:uid="{00000000-0005-0000-0000-0000A4090000}"/>
    <cellStyle name="Output 2 9" xfId="2539" xr:uid="{00000000-0005-0000-0000-0000A5090000}"/>
    <cellStyle name="Output 3" xfId="1201" xr:uid="{00000000-0005-0000-0000-0000A6090000}"/>
    <cellStyle name="Output 3 2" xfId="1202" xr:uid="{00000000-0005-0000-0000-0000A7090000}"/>
    <cellStyle name="Output 4" xfId="1203" xr:uid="{00000000-0005-0000-0000-0000A8090000}"/>
    <cellStyle name="Output 4 2" xfId="1204" xr:uid="{00000000-0005-0000-0000-0000A9090000}"/>
    <cellStyle name="Output 5" xfId="1205" xr:uid="{00000000-0005-0000-0000-0000AA090000}"/>
    <cellStyle name="Output 6" xfId="1928" xr:uid="{00000000-0005-0000-0000-0000AB090000}"/>
    <cellStyle name="Output 7" xfId="2065" xr:uid="{00000000-0005-0000-0000-0000AC090000}"/>
    <cellStyle name="Output 8" xfId="2190" xr:uid="{00000000-0005-0000-0000-0000AD090000}"/>
    <cellStyle name="Output 9" xfId="2307" xr:uid="{00000000-0005-0000-0000-0000AE090000}"/>
    <cellStyle name="Percent" xfId="1" builtinId="5"/>
    <cellStyle name="Percent 3" xfId="168" xr:uid="{00000000-0005-0000-0000-0000B0090000}"/>
    <cellStyle name="Percent 4" xfId="118" xr:uid="{00000000-0005-0000-0000-0000B1090000}"/>
    <cellStyle name="Percent 5" xfId="169" xr:uid="{00000000-0005-0000-0000-0000B2090000}"/>
    <cellStyle name="Percent 7" xfId="2071" xr:uid="{00000000-0005-0000-0000-0000B3090000}"/>
    <cellStyle name="Title 10" xfId="2408" xr:uid="{00000000-0005-0000-0000-0000B4090000}"/>
    <cellStyle name="Title 11" xfId="2491" xr:uid="{00000000-0005-0000-0000-0000B5090000}"/>
    <cellStyle name="Title 12" xfId="2540" xr:uid="{00000000-0005-0000-0000-0000B6090000}"/>
    <cellStyle name="Title 2" xfId="1206" xr:uid="{00000000-0005-0000-0000-0000B7090000}"/>
    <cellStyle name="Title 2 2" xfId="1207" xr:uid="{00000000-0005-0000-0000-0000B8090000}"/>
    <cellStyle name="Title 2 3" xfId="1932" xr:uid="{00000000-0005-0000-0000-0000B9090000}"/>
    <cellStyle name="Title 2 4" xfId="2073" xr:uid="{00000000-0005-0000-0000-0000BA090000}"/>
    <cellStyle name="Title 2 5" xfId="2196" xr:uid="{00000000-0005-0000-0000-0000BB090000}"/>
    <cellStyle name="Title 2 6" xfId="2314" xr:uid="{00000000-0005-0000-0000-0000BC090000}"/>
    <cellStyle name="Title 2 7" xfId="2409" xr:uid="{00000000-0005-0000-0000-0000BD090000}"/>
    <cellStyle name="Title 2 8" xfId="2492" xr:uid="{00000000-0005-0000-0000-0000BE090000}"/>
    <cellStyle name="Title 2 9" xfId="2541" xr:uid="{00000000-0005-0000-0000-0000BF090000}"/>
    <cellStyle name="Title 3" xfId="1209" xr:uid="{00000000-0005-0000-0000-0000C0090000}"/>
    <cellStyle name="Title 3 2" xfId="1210" xr:uid="{00000000-0005-0000-0000-0000C1090000}"/>
    <cellStyle name="Title 4" xfId="1211" xr:uid="{00000000-0005-0000-0000-0000C2090000}"/>
    <cellStyle name="Title 4 2" xfId="1212" xr:uid="{00000000-0005-0000-0000-0000C3090000}"/>
    <cellStyle name="Title 5" xfId="1213" xr:uid="{00000000-0005-0000-0000-0000C4090000}"/>
    <cellStyle name="Title 6" xfId="1931" xr:uid="{00000000-0005-0000-0000-0000C5090000}"/>
    <cellStyle name="Title 7" xfId="2072" xr:uid="{00000000-0005-0000-0000-0000C6090000}"/>
    <cellStyle name="Title 8" xfId="2195" xr:uid="{00000000-0005-0000-0000-0000C7090000}"/>
    <cellStyle name="Title 9" xfId="2313" xr:uid="{00000000-0005-0000-0000-0000C8090000}"/>
    <cellStyle name="Total 10" xfId="2411" xr:uid="{00000000-0005-0000-0000-0000C9090000}"/>
    <cellStyle name="Total 11" xfId="2494" xr:uid="{00000000-0005-0000-0000-0000CA090000}"/>
    <cellStyle name="Total 12" xfId="2542" xr:uid="{00000000-0005-0000-0000-0000CB090000}"/>
    <cellStyle name="Total 2" xfId="1214" xr:uid="{00000000-0005-0000-0000-0000CC090000}"/>
    <cellStyle name="Total 2 2" xfId="1215" xr:uid="{00000000-0005-0000-0000-0000CD090000}"/>
    <cellStyle name="Total 2 3" xfId="1940" xr:uid="{00000000-0005-0000-0000-0000CE090000}"/>
    <cellStyle name="Total 2 4" xfId="2079" xr:uid="{00000000-0005-0000-0000-0000CF090000}"/>
    <cellStyle name="Total 2 5" xfId="2202" xr:uid="{00000000-0005-0000-0000-0000D0090000}"/>
    <cellStyle name="Total 2 6" xfId="2318" xr:uid="{00000000-0005-0000-0000-0000D1090000}"/>
    <cellStyle name="Total 2 7" xfId="2412" xr:uid="{00000000-0005-0000-0000-0000D2090000}"/>
    <cellStyle name="Total 2 8" xfId="2495" xr:uid="{00000000-0005-0000-0000-0000D3090000}"/>
    <cellStyle name="Total 2 9" xfId="2543" xr:uid="{00000000-0005-0000-0000-0000D4090000}"/>
    <cellStyle name="Total 3" xfId="1217" xr:uid="{00000000-0005-0000-0000-0000D5090000}"/>
    <cellStyle name="Total 3 2" xfId="1218" xr:uid="{00000000-0005-0000-0000-0000D6090000}"/>
    <cellStyle name="Total 4" xfId="1219" xr:uid="{00000000-0005-0000-0000-0000D7090000}"/>
    <cellStyle name="Total 4 2" xfId="1220" xr:uid="{00000000-0005-0000-0000-0000D8090000}"/>
    <cellStyle name="Total 5" xfId="1221" xr:uid="{00000000-0005-0000-0000-0000D9090000}"/>
    <cellStyle name="Total 6" xfId="1939" xr:uid="{00000000-0005-0000-0000-0000DA090000}"/>
    <cellStyle name="Total 7" xfId="2078" xr:uid="{00000000-0005-0000-0000-0000DB090000}"/>
    <cellStyle name="Total 8" xfId="2201" xr:uid="{00000000-0005-0000-0000-0000DC090000}"/>
    <cellStyle name="Total 9" xfId="2317" xr:uid="{00000000-0005-0000-0000-0000DD090000}"/>
    <cellStyle name="Warning Text 10" xfId="2414" xr:uid="{00000000-0005-0000-0000-0000DE090000}"/>
    <cellStyle name="Warning Text 11" xfId="2498" xr:uid="{00000000-0005-0000-0000-0000DF090000}"/>
    <cellStyle name="Warning Text 12" xfId="2544" xr:uid="{00000000-0005-0000-0000-0000E0090000}"/>
    <cellStyle name="Warning Text 2" xfId="1222" xr:uid="{00000000-0005-0000-0000-0000E1090000}"/>
    <cellStyle name="Warning Text 2 2" xfId="1223" xr:uid="{00000000-0005-0000-0000-0000E2090000}"/>
    <cellStyle name="Warning Text 2 3" xfId="1946" xr:uid="{00000000-0005-0000-0000-0000E3090000}"/>
    <cellStyle name="Warning Text 2 4" xfId="2085" xr:uid="{00000000-0005-0000-0000-0000E4090000}"/>
    <cellStyle name="Warning Text 2 5" xfId="2205" xr:uid="{00000000-0005-0000-0000-0000E5090000}"/>
    <cellStyle name="Warning Text 2 6" xfId="2323" xr:uid="{00000000-0005-0000-0000-0000E6090000}"/>
    <cellStyle name="Warning Text 2 7" xfId="2415" xr:uid="{00000000-0005-0000-0000-0000E7090000}"/>
    <cellStyle name="Warning Text 2 8" xfId="2499" xr:uid="{00000000-0005-0000-0000-0000E8090000}"/>
    <cellStyle name="Warning Text 2 9" xfId="2545" xr:uid="{00000000-0005-0000-0000-0000E9090000}"/>
    <cellStyle name="Warning Text 3" xfId="1224" xr:uid="{00000000-0005-0000-0000-0000EA090000}"/>
    <cellStyle name="Warning Text 3 2" xfId="1225" xr:uid="{00000000-0005-0000-0000-0000EB090000}"/>
    <cellStyle name="Warning Text 4" xfId="1226" xr:uid="{00000000-0005-0000-0000-0000EC090000}"/>
    <cellStyle name="Warning Text 4 2" xfId="1227" xr:uid="{00000000-0005-0000-0000-0000ED090000}"/>
    <cellStyle name="Warning Text 5" xfId="1228" xr:uid="{00000000-0005-0000-0000-0000EE090000}"/>
    <cellStyle name="Warning Text 6" xfId="1945" xr:uid="{00000000-0005-0000-0000-0000EF090000}"/>
    <cellStyle name="Warning Text 7" xfId="2084" xr:uid="{00000000-0005-0000-0000-0000F0090000}"/>
    <cellStyle name="Warning Text 8" xfId="2204" xr:uid="{00000000-0005-0000-0000-0000F1090000}"/>
    <cellStyle name="Warning Text 9" xfId="2322" xr:uid="{00000000-0005-0000-0000-0000F209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3.7109375" style="4" customWidth="1"/>
    <col min="2" max="2" width="48.85546875" style="4" customWidth="1"/>
    <col min="3" max="3" width="12.42578125" style="4" customWidth="1"/>
    <col min="4" max="4" width="11.42578125" style="14" customWidth="1"/>
    <col min="5" max="6" width="9.140625" style="4"/>
    <col min="7" max="7" width="9.140625" style="5"/>
    <col min="8" max="16384" width="9.140625" style="4"/>
  </cols>
  <sheetData>
    <row r="1" spans="1:9" x14ac:dyDescent="0.2">
      <c r="A1" s="2" t="s">
        <v>42</v>
      </c>
      <c r="B1" s="2"/>
      <c r="C1" s="2"/>
      <c r="D1" s="3"/>
    </row>
    <row r="2" spans="1:9" x14ac:dyDescent="0.2">
      <c r="A2" s="2" t="s">
        <v>43</v>
      </c>
      <c r="B2" s="2"/>
      <c r="C2" s="2"/>
      <c r="D2" s="3"/>
    </row>
    <row r="3" spans="1:9" x14ac:dyDescent="0.2">
      <c r="A3" s="2"/>
      <c r="B3" s="2"/>
      <c r="C3" s="2"/>
      <c r="D3" s="3"/>
    </row>
    <row r="4" spans="1:9" x14ac:dyDescent="0.2">
      <c r="A4" s="2"/>
      <c r="B4" s="2"/>
      <c r="C4" s="2"/>
      <c r="D4" s="3"/>
    </row>
    <row r="5" spans="1:9" x14ac:dyDescent="0.2">
      <c r="A5" s="2"/>
      <c r="B5" s="2"/>
      <c r="C5" s="6" t="s">
        <v>44</v>
      </c>
      <c r="D5" s="6" t="s">
        <v>45</v>
      </c>
    </row>
    <row r="6" spans="1:9" x14ac:dyDescent="0.2">
      <c r="A6" s="2"/>
      <c r="B6" s="7" t="s">
        <v>46</v>
      </c>
      <c r="C6" s="6" t="s">
        <v>47</v>
      </c>
      <c r="D6" s="6" t="s">
        <v>48</v>
      </c>
    </row>
    <row r="7" spans="1:9" ht="6.75" customHeight="1" x14ac:dyDescent="0.2">
      <c r="B7" s="8"/>
      <c r="C7" s="9"/>
      <c r="D7" s="9"/>
    </row>
    <row r="8" spans="1:9" x14ac:dyDescent="0.2">
      <c r="A8" s="10"/>
      <c r="B8" s="2" t="s">
        <v>6</v>
      </c>
      <c r="C8" s="3">
        <v>8</v>
      </c>
      <c r="D8" s="3">
        <v>6</v>
      </c>
      <c r="F8" s="10"/>
      <c r="G8" s="10"/>
      <c r="H8" s="11"/>
    </row>
    <row r="9" spans="1:9" x14ac:dyDescent="0.2">
      <c r="A9" s="10"/>
      <c r="B9" s="2" t="s">
        <v>7</v>
      </c>
      <c r="C9" s="3">
        <v>1</v>
      </c>
      <c r="D9" s="3">
        <v>21</v>
      </c>
      <c r="F9" s="10"/>
      <c r="G9" s="10"/>
      <c r="H9" s="11"/>
    </row>
    <row r="10" spans="1:9" x14ac:dyDescent="0.2">
      <c r="A10" s="10"/>
      <c r="B10" s="2" t="s">
        <v>8</v>
      </c>
      <c r="C10" s="3">
        <v>1</v>
      </c>
      <c r="D10" s="3">
        <v>27</v>
      </c>
      <c r="F10" s="10"/>
      <c r="G10" s="12"/>
      <c r="H10" s="12"/>
      <c r="I10" s="2"/>
    </row>
    <row r="11" spans="1:9" x14ac:dyDescent="0.2">
      <c r="A11" s="10"/>
      <c r="B11" s="2" t="s">
        <v>11</v>
      </c>
      <c r="C11" s="3">
        <v>1</v>
      </c>
      <c r="D11" s="3">
        <v>31</v>
      </c>
      <c r="F11" s="10"/>
      <c r="G11" s="12"/>
      <c r="H11" s="12"/>
      <c r="I11" s="2"/>
    </row>
    <row r="12" spans="1:9" x14ac:dyDescent="0.2">
      <c r="A12" s="10"/>
      <c r="B12" s="2" t="s">
        <v>9</v>
      </c>
      <c r="C12" s="3">
        <v>1</v>
      </c>
      <c r="D12" s="3">
        <v>24</v>
      </c>
      <c r="F12" s="10"/>
      <c r="G12" s="12"/>
      <c r="H12" s="12"/>
      <c r="I12" s="2"/>
    </row>
    <row r="13" spans="1:9" x14ac:dyDescent="0.2">
      <c r="A13" s="10"/>
      <c r="B13" s="2" t="s">
        <v>10</v>
      </c>
      <c r="C13" s="3">
        <v>1</v>
      </c>
      <c r="D13" s="3">
        <v>29</v>
      </c>
      <c r="F13" s="10"/>
      <c r="G13" s="12"/>
      <c r="H13" s="12"/>
      <c r="I13" s="2"/>
    </row>
    <row r="14" spans="1:9" x14ac:dyDescent="0.2">
      <c r="A14" s="10"/>
      <c r="B14" s="2" t="s">
        <v>49</v>
      </c>
      <c r="C14" s="3">
        <v>1</v>
      </c>
      <c r="D14" s="3">
        <v>37</v>
      </c>
      <c r="F14" s="10"/>
      <c r="G14" s="10"/>
      <c r="H14" s="11"/>
    </row>
    <row r="15" spans="1:9" x14ac:dyDescent="0.2">
      <c r="A15" s="10"/>
      <c r="B15" s="2" t="s">
        <v>12</v>
      </c>
      <c r="C15" s="3">
        <v>2</v>
      </c>
      <c r="D15" s="3">
        <v>10</v>
      </c>
      <c r="F15" s="10"/>
      <c r="G15" s="12"/>
      <c r="H15" s="12"/>
      <c r="I15" s="2"/>
    </row>
    <row r="16" spans="1:9" x14ac:dyDescent="0.2">
      <c r="A16" s="10"/>
      <c r="B16" s="2" t="s">
        <v>13</v>
      </c>
      <c r="C16" s="3">
        <v>5</v>
      </c>
      <c r="D16" s="3">
        <v>8</v>
      </c>
      <c r="F16" s="10"/>
      <c r="G16" s="12"/>
      <c r="H16" s="12"/>
      <c r="I16" s="2"/>
    </row>
    <row r="17" spans="1:9" x14ac:dyDescent="0.2">
      <c r="A17" s="10"/>
      <c r="B17" s="2" t="s">
        <v>14</v>
      </c>
      <c r="C17" s="3">
        <v>4</v>
      </c>
      <c r="D17" s="3">
        <v>3</v>
      </c>
      <c r="F17" s="10"/>
      <c r="G17" s="12"/>
      <c r="H17" s="12"/>
      <c r="I17" s="2"/>
    </row>
    <row r="18" spans="1:9" x14ac:dyDescent="0.2">
      <c r="A18" s="10"/>
      <c r="B18" s="2" t="s">
        <v>15</v>
      </c>
      <c r="C18" s="3">
        <v>5</v>
      </c>
      <c r="D18" s="3">
        <v>15</v>
      </c>
      <c r="F18" s="10"/>
      <c r="G18" s="12"/>
      <c r="H18" s="12"/>
      <c r="I18" s="2"/>
    </row>
    <row r="19" spans="1:9" x14ac:dyDescent="0.2">
      <c r="A19" s="10"/>
      <c r="B19" s="2" t="s">
        <v>35</v>
      </c>
      <c r="C19" s="3">
        <v>1</v>
      </c>
      <c r="D19" s="3">
        <v>22</v>
      </c>
      <c r="F19" s="10"/>
      <c r="G19" s="12"/>
      <c r="H19" s="12"/>
      <c r="I19" s="2"/>
    </row>
    <row r="20" spans="1:9" x14ac:dyDescent="0.2">
      <c r="A20" s="10"/>
      <c r="B20" s="2" t="s">
        <v>16</v>
      </c>
      <c r="C20" s="3">
        <v>1</v>
      </c>
      <c r="D20" s="3">
        <v>30</v>
      </c>
      <c r="F20" s="10"/>
      <c r="G20" s="12"/>
      <c r="H20" s="12"/>
      <c r="I20" s="2"/>
    </row>
    <row r="21" spans="1:9" x14ac:dyDescent="0.2">
      <c r="A21" s="10"/>
      <c r="B21" s="2" t="s">
        <v>18</v>
      </c>
      <c r="C21" s="3">
        <v>2</v>
      </c>
      <c r="D21" s="3">
        <v>12</v>
      </c>
      <c r="F21" s="10"/>
      <c r="G21" s="12"/>
      <c r="H21" s="12"/>
      <c r="I21" s="2"/>
    </row>
    <row r="22" spans="1:9" x14ac:dyDescent="0.2">
      <c r="A22" s="10"/>
      <c r="B22" s="2" t="s">
        <v>17</v>
      </c>
      <c r="C22" s="3">
        <v>1</v>
      </c>
      <c r="D22" s="3">
        <v>18</v>
      </c>
      <c r="F22" s="10"/>
      <c r="G22" s="12"/>
      <c r="H22" s="12"/>
      <c r="I22" s="2"/>
    </row>
    <row r="23" spans="1:9" x14ac:dyDescent="0.2">
      <c r="A23" s="10"/>
      <c r="B23" s="2" t="s">
        <v>50</v>
      </c>
      <c r="C23" s="3">
        <v>1</v>
      </c>
      <c r="D23" s="3">
        <v>35</v>
      </c>
      <c r="F23" s="10"/>
      <c r="G23" s="12"/>
      <c r="H23" s="12"/>
      <c r="I23" s="2"/>
    </row>
    <row r="24" spans="1:9" x14ac:dyDescent="0.2">
      <c r="A24" s="10"/>
      <c r="B24" s="2" t="s">
        <v>20</v>
      </c>
      <c r="C24" s="3">
        <v>1</v>
      </c>
      <c r="D24" s="3">
        <v>19</v>
      </c>
      <c r="F24" s="10"/>
      <c r="G24" s="12"/>
      <c r="H24" s="12"/>
      <c r="I24" s="2"/>
    </row>
    <row r="25" spans="1:9" x14ac:dyDescent="0.2">
      <c r="A25" s="10"/>
      <c r="B25" s="2" t="s">
        <v>21</v>
      </c>
      <c r="C25" s="3">
        <v>1</v>
      </c>
      <c r="D25" s="3">
        <v>33</v>
      </c>
      <c r="F25" s="10"/>
      <c r="G25" s="10"/>
      <c r="H25" s="11"/>
    </row>
    <row r="26" spans="1:9" x14ac:dyDescent="0.2">
      <c r="A26" s="10"/>
      <c r="B26" s="2" t="s">
        <v>22</v>
      </c>
      <c r="C26" s="3">
        <v>1</v>
      </c>
      <c r="D26" s="3">
        <v>25</v>
      </c>
      <c r="F26" s="10"/>
      <c r="G26" s="10"/>
      <c r="H26" s="11"/>
    </row>
    <row r="27" spans="1:9" x14ac:dyDescent="0.2">
      <c r="A27" s="10"/>
      <c r="B27" s="2" t="s">
        <v>23</v>
      </c>
      <c r="C27" s="3">
        <v>1</v>
      </c>
      <c r="D27" s="3">
        <v>23</v>
      </c>
      <c r="F27" s="10"/>
      <c r="G27" s="10"/>
      <c r="H27" s="11"/>
    </row>
    <row r="28" spans="1:9" x14ac:dyDescent="0.2">
      <c r="A28" s="10"/>
      <c r="B28" s="2" t="s">
        <v>24</v>
      </c>
      <c r="C28" s="3">
        <v>1</v>
      </c>
      <c r="D28" s="3">
        <v>20</v>
      </c>
      <c r="F28" s="10"/>
      <c r="G28" s="10"/>
      <c r="H28" s="11"/>
    </row>
    <row r="29" spans="1:9" x14ac:dyDescent="0.2">
      <c r="A29" s="10"/>
      <c r="B29" s="2" t="s">
        <v>25</v>
      </c>
      <c r="C29" s="3">
        <v>1</v>
      </c>
      <c r="D29" s="3">
        <v>32</v>
      </c>
      <c r="F29" s="10"/>
      <c r="G29" s="10"/>
      <c r="H29" s="13"/>
    </row>
    <row r="30" spans="1:9" x14ac:dyDescent="0.2">
      <c r="A30" s="10"/>
      <c r="B30" s="2" t="s">
        <v>26</v>
      </c>
      <c r="C30" s="3">
        <v>1</v>
      </c>
      <c r="D30" s="3">
        <v>26</v>
      </c>
      <c r="F30" s="10"/>
      <c r="G30" s="10"/>
      <c r="H30" s="11"/>
    </row>
    <row r="31" spans="1:9" x14ac:dyDescent="0.2">
      <c r="A31" s="10"/>
      <c r="B31" s="2" t="s">
        <v>28</v>
      </c>
      <c r="C31" s="3">
        <v>1</v>
      </c>
      <c r="D31" s="3">
        <v>11</v>
      </c>
      <c r="F31" s="10"/>
      <c r="G31" s="10"/>
      <c r="H31" s="11"/>
    </row>
    <row r="32" spans="1:9" x14ac:dyDescent="0.2">
      <c r="A32" s="10"/>
      <c r="B32" s="2" t="s">
        <v>27</v>
      </c>
      <c r="C32" s="3">
        <v>5</v>
      </c>
      <c r="D32" s="3">
        <v>1</v>
      </c>
      <c r="F32" s="10"/>
      <c r="G32" s="10"/>
      <c r="H32" s="11"/>
    </row>
    <row r="33" spans="1:8" x14ac:dyDescent="0.2">
      <c r="A33" s="10"/>
      <c r="B33" s="2" t="s">
        <v>29</v>
      </c>
      <c r="C33" s="3">
        <v>5</v>
      </c>
      <c r="D33" s="3">
        <v>13</v>
      </c>
      <c r="F33" s="10"/>
      <c r="G33" s="10"/>
      <c r="H33" s="11"/>
    </row>
    <row r="34" spans="1:8" x14ac:dyDescent="0.2">
      <c r="A34" s="10"/>
      <c r="B34" s="2" t="s">
        <v>30</v>
      </c>
      <c r="C34" s="3">
        <v>1</v>
      </c>
      <c r="D34" s="3">
        <v>36</v>
      </c>
      <c r="F34" s="10"/>
      <c r="G34" s="10"/>
      <c r="H34" s="11"/>
    </row>
    <row r="35" spans="1:8" x14ac:dyDescent="0.2">
      <c r="A35" s="10"/>
      <c r="B35" s="2" t="s">
        <v>31</v>
      </c>
      <c r="C35" s="3">
        <v>2</v>
      </c>
      <c r="D35" s="3">
        <v>28</v>
      </c>
      <c r="F35" s="10"/>
      <c r="G35" s="10"/>
      <c r="H35" s="11"/>
    </row>
    <row r="36" spans="1:8" x14ac:dyDescent="0.2">
      <c r="A36" s="10"/>
      <c r="B36" s="2" t="s">
        <v>32</v>
      </c>
      <c r="C36" s="3">
        <v>3</v>
      </c>
      <c r="D36" s="3">
        <v>14</v>
      </c>
      <c r="F36" s="10"/>
      <c r="G36" s="10"/>
      <c r="H36" s="11"/>
    </row>
    <row r="37" spans="1:8" x14ac:dyDescent="0.2">
      <c r="A37" s="10"/>
      <c r="B37" s="2" t="s">
        <v>33</v>
      </c>
      <c r="C37" s="3">
        <v>2</v>
      </c>
      <c r="D37" s="3">
        <v>2</v>
      </c>
      <c r="F37" s="10"/>
      <c r="G37" s="10"/>
      <c r="H37" s="11"/>
    </row>
    <row r="38" spans="1:8" x14ac:dyDescent="0.2">
      <c r="A38" s="10"/>
      <c r="B38" s="2" t="s">
        <v>34</v>
      </c>
      <c r="C38" s="3">
        <v>2</v>
      </c>
      <c r="D38" s="3">
        <v>17</v>
      </c>
      <c r="F38" s="10"/>
      <c r="G38" s="10"/>
      <c r="H38" s="11"/>
    </row>
    <row r="39" spans="1:8" x14ac:dyDescent="0.2">
      <c r="A39" s="10"/>
      <c r="B39" s="2" t="s">
        <v>36</v>
      </c>
      <c r="C39" s="3">
        <v>3</v>
      </c>
      <c r="D39" s="3">
        <v>16</v>
      </c>
      <c r="F39" s="10"/>
      <c r="G39" s="10"/>
      <c r="H39" s="11"/>
    </row>
    <row r="40" spans="1:8" x14ac:dyDescent="0.2">
      <c r="A40" s="10"/>
      <c r="B40" s="2" t="s">
        <v>37</v>
      </c>
      <c r="C40" s="3">
        <v>1</v>
      </c>
      <c r="D40" s="3">
        <v>34</v>
      </c>
      <c r="F40" s="10"/>
      <c r="G40" s="10"/>
      <c r="H40" s="11"/>
    </row>
    <row r="41" spans="1:8" x14ac:dyDescent="0.2">
      <c r="A41" s="10"/>
      <c r="B41" s="2" t="s">
        <v>38</v>
      </c>
      <c r="C41" s="3">
        <v>8</v>
      </c>
      <c r="D41" s="3">
        <v>5</v>
      </c>
      <c r="F41" s="10"/>
      <c r="G41" s="10"/>
      <c r="H41" s="11"/>
    </row>
    <row r="42" spans="1:8" x14ac:dyDescent="0.2">
      <c r="A42" s="10"/>
      <c r="B42" s="2" t="s">
        <v>39</v>
      </c>
      <c r="C42" s="3">
        <v>6</v>
      </c>
      <c r="D42" s="3">
        <v>7</v>
      </c>
      <c r="F42" s="10"/>
      <c r="G42" s="10"/>
      <c r="H42" s="11"/>
    </row>
    <row r="43" spans="1:8" x14ac:dyDescent="0.2">
      <c r="A43" s="10"/>
      <c r="B43" s="2" t="s">
        <v>41</v>
      </c>
      <c r="C43" s="3">
        <v>4</v>
      </c>
      <c r="D43" s="3">
        <v>4</v>
      </c>
      <c r="F43" s="10"/>
      <c r="G43" s="10"/>
      <c r="H43" s="11"/>
    </row>
    <row r="44" spans="1:8" x14ac:dyDescent="0.2">
      <c r="A44" s="10"/>
      <c r="B44" s="2" t="s">
        <v>40</v>
      </c>
      <c r="C44" s="3">
        <v>2</v>
      </c>
      <c r="D44" s="3">
        <v>9</v>
      </c>
      <c r="F44" s="10"/>
      <c r="G44" s="10"/>
      <c r="H44" s="11"/>
    </row>
    <row r="45" spans="1:8" x14ac:dyDescent="0.2">
      <c r="A45" s="10"/>
      <c r="B45" s="11"/>
      <c r="C45" s="10"/>
      <c r="D45" s="10"/>
      <c r="F45" s="10"/>
      <c r="G45" s="10"/>
      <c r="H45" s="11"/>
    </row>
    <row r="46" spans="1:8" x14ac:dyDescent="0.2">
      <c r="A46" s="10"/>
      <c r="B46" s="11"/>
      <c r="C46" s="10"/>
      <c r="D46" s="10"/>
      <c r="F46" s="10"/>
      <c r="G46" s="10"/>
      <c r="H46" s="11"/>
    </row>
    <row r="47" spans="1:8" x14ac:dyDescent="0.2">
      <c r="A47" s="10"/>
      <c r="B47" s="11"/>
      <c r="C47" s="10"/>
      <c r="D47" s="10"/>
      <c r="F47" s="10"/>
      <c r="G47" s="10"/>
      <c r="H47" s="11"/>
    </row>
    <row r="48" spans="1:8" x14ac:dyDescent="0.2">
      <c r="A48" s="10"/>
      <c r="B48" s="11"/>
      <c r="C48" s="10"/>
      <c r="D48" s="10"/>
      <c r="F48" s="10"/>
      <c r="G48" s="10"/>
      <c r="H48" s="11"/>
    </row>
  </sheetData>
  <pageMargins left="0.70866141732283472" right="0" top="0.98425196850393704" bottom="0.98425196850393704" header="0.51181102362204722" footer="0.51181102362204722"/>
  <pageSetup paperSize="9" scale="105" firstPageNumber="7" orientation="portrait" useFirstPageNumber="1" horizontalDpi="300" verticalDpi="300" r:id="rId1"/>
  <headerFooter alignWithMargins="0">
    <oddHeader>&amp;C&amp;"Times New Roman,Bold"&amp;12 2.1. YFIRLIT YFIR LÍFEYRISSJÓÐI Í STAFRÓFSRÖÐ</oddHeader>
    <oddFooter>&amp;R&amp;"Times New Roman,Regular"&amp;10&amp;P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76"/>
  <sheetViews>
    <sheetView zoomScaleNormal="100" zoomScaleSheetLayoutView="100" workbookViewId="0">
      <pane xSplit="2" ySplit="5" topLeftCell="AO145" activePane="bottomRight" state="frozen"/>
      <selection pane="topRight"/>
      <selection pane="bottomLeft"/>
      <selection pane="bottomRight" activeCell="C9" sqref="C9:AV162"/>
    </sheetView>
  </sheetViews>
  <sheetFormatPr defaultColWidth="9.140625" defaultRowHeight="11.25" customHeight="1" outlineLevelRow="1" x14ac:dyDescent="0.25"/>
  <cols>
    <col min="1" max="1" width="24.85546875" style="93" customWidth="1"/>
    <col min="2" max="2" width="1.140625" customWidth="1"/>
    <col min="3" max="9" width="8.42578125" style="93" customWidth="1"/>
    <col min="10" max="19" width="7.7109375" style="93" customWidth="1"/>
    <col min="20" max="20" width="8.42578125" style="93" customWidth="1"/>
    <col min="21" max="21" width="8.7109375" style="93" customWidth="1"/>
    <col min="22" max="22" width="8.28515625" style="93" customWidth="1"/>
    <col min="23" max="23" width="8.7109375" style="93" customWidth="1"/>
    <col min="24" max="24" width="7.85546875" style="93" customWidth="1"/>
    <col min="25" max="25" width="6.7109375" style="93" customWidth="1"/>
    <col min="26" max="26" width="7" style="93" customWidth="1"/>
    <col min="27" max="27" width="8" style="93" customWidth="1"/>
    <col min="28" max="28" width="6.28515625" style="93" customWidth="1"/>
    <col min="29" max="29" width="7.85546875" style="93" customWidth="1"/>
    <col min="30" max="30" width="9.28515625" style="93" bestFit="1" customWidth="1"/>
    <col min="31" max="31" width="8.7109375" style="93" customWidth="1"/>
    <col min="32" max="32" width="9.42578125" style="93" bestFit="1" customWidth="1"/>
    <col min="33" max="33" width="7.42578125" style="93" customWidth="1"/>
    <col min="34" max="34" width="10" style="93" customWidth="1"/>
    <col min="35" max="38" width="9.28515625" style="93" bestFit="1" customWidth="1"/>
    <col min="39" max="39" width="10.42578125" style="93" bestFit="1" customWidth="1"/>
    <col min="40" max="40" width="11.140625" style="93" bestFit="1" customWidth="1"/>
    <col min="41" max="41" width="9.42578125" style="93" customWidth="1"/>
    <col min="42" max="44" width="8.28515625" style="93" customWidth="1"/>
    <col min="45" max="45" width="7.42578125" style="93" customWidth="1"/>
    <col min="46" max="46" width="7.7109375" style="93" customWidth="1"/>
    <col min="47" max="47" width="8.85546875" style="93" customWidth="1"/>
    <col min="48" max="48" width="9.28515625" style="93" bestFit="1" customWidth="1"/>
    <col min="49" max="49" width="4" customWidth="1"/>
    <col min="50" max="50" width="9.7109375" style="182" customWidth="1"/>
    <col min="51" max="51" width="6.42578125" customWidth="1"/>
    <col min="52" max="52" width="10" style="93" bestFit="1" customWidth="1"/>
    <col min="53" max="66" width="8.85546875" customWidth="1"/>
    <col min="67" max="16384" width="9.140625" style="93"/>
  </cols>
  <sheetData>
    <row r="1" spans="1:66" s="234" customFormat="1" ht="11.25" customHeight="1" x14ac:dyDescent="0.25">
      <c r="C1" s="453" t="s">
        <v>58</v>
      </c>
      <c r="D1" s="453" t="s">
        <v>58</v>
      </c>
      <c r="E1" s="453" t="s">
        <v>58</v>
      </c>
      <c r="F1" s="453" t="s">
        <v>497</v>
      </c>
      <c r="G1" s="453" t="s">
        <v>14</v>
      </c>
      <c r="H1" s="453" t="s">
        <v>14</v>
      </c>
      <c r="I1" s="453" t="s">
        <v>14</v>
      </c>
      <c r="J1" s="453" t="s">
        <v>41</v>
      </c>
      <c r="K1" s="453" t="s">
        <v>41</v>
      </c>
      <c r="L1" s="453" t="s">
        <v>41</v>
      </c>
      <c r="M1" s="453" t="s">
        <v>38</v>
      </c>
      <c r="N1" s="453" t="s">
        <v>38</v>
      </c>
      <c r="O1" s="453" t="s">
        <v>38</v>
      </c>
      <c r="P1" s="453" t="s">
        <v>38</v>
      </c>
      <c r="Q1" s="453" t="s">
        <v>38</v>
      </c>
      <c r="R1" s="453" t="s">
        <v>38</v>
      </c>
      <c r="S1" s="453" t="s">
        <v>38</v>
      </c>
      <c r="T1" s="453" t="s">
        <v>6</v>
      </c>
      <c r="U1" s="453" t="s">
        <v>6</v>
      </c>
      <c r="V1" s="453" t="s">
        <v>6</v>
      </c>
      <c r="W1" s="453" t="s">
        <v>6</v>
      </c>
      <c r="X1" s="453" t="s">
        <v>6</v>
      </c>
      <c r="Y1" s="453" t="s">
        <v>39</v>
      </c>
      <c r="Z1" s="453" t="s">
        <v>39</v>
      </c>
      <c r="AA1" s="453" t="s">
        <v>39</v>
      </c>
      <c r="AB1" s="453" t="s">
        <v>39</v>
      </c>
      <c r="AC1" s="453" t="s">
        <v>39</v>
      </c>
      <c r="AD1" s="453" t="s">
        <v>13</v>
      </c>
      <c r="AE1" s="453" t="s">
        <v>13</v>
      </c>
      <c r="AF1" s="453" t="s">
        <v>13</v>
      </c>
      <c r="AG1" s="453" t="s">
        <v>13</v>
      </c>
      <c r="AH1" s="453" t="s">
        <v>498</v>
      </c>
      <c r="AI1" s="453" t="s">
        <v>12</v>
      </c>
      <c r="AJ1" s="453" t="s">
        <v>62</v>
      </c>
      <c r="AK1" s="453" t="s">
        <v>62</v>
      </c>
      <c r="AL1" s="453" t="s">
        <v>62</v>
      </c>
      <c r="AM1" s="453" t="s">
        <v>32</v>
      </c>
      <c r="AN1" s="453" t="s">
        <v>32</v>
      </c>
      <c r="AO1" s="453" t="s">
        <v>15</v>
      </c>
      <c r="AP1" s="453" t="s">
        <v>15</v>
      </c>
      <c r="AQ1" s="453" t="s">
        <v>15</v>
      </c>
      <c r="AR1" s="453" t="s">
        <v>15</v>
      </c>
      <c r="AS1" s="453" t="s">
        <v>36</v>
      </c>
      <c r="AT1" s="453" t="s">
        <v>36</v>
      </c>
      <c r="AU1" s="453" t="s">
        <v>499</v>
      </c>
      <c r="AV1" s="453" t="s">
        <v>642</v>
      </c>
      <c r="AW1" s="236"/>
      <c r="AX1" s="581" t="s">
        <v>500</v>
      </c>
      <c r="AY1" s="236"/>
      <c r="BA1" s="236"/>
      <c r="BB1" s="236"/>
      <c r="BC1" s="236"/>
      <c r="BD1" s="236"/>
      <c r="BF1" s="236"/>
      <c r="BG1" s="236"/>
      <c r="BH1" s="236"/>
      <c r="BI1" s="236"/>
      <c r="BJ1" s="236"/>
      <c r="BK1" s="236"/>
      <c r="BL1" s="236"/>
      <c r="BM1" s="236"/>
      <c r="BN1" s="236"/>
    </row>
    <row r="2" spans="1:66" s="234" customFormat="1" ht="11.25" customHeight="1" x14ac:dyDescent="0.25">
      <c r="C2" s="270"/>
      <c r="D2" s="270"/>
      <c r="E2" s="270"/>
      <c r="F2" s="453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270"/>
      <c r="AA2" s="270"/>
      <c r="AB2" s="270"/>
      <c r="AC2" s="270"/>
      <c r="AD2" s="270"/>
      <c r="AE2" s="270"/>
      <c r="AF2" s="270"/>
      <c r="AG2" s="270"/>
      <c r="AH2" s="453"/>
      <c r="AI2" s="453"/>
      <c r="AJ2" s="270"/>
      <c r="AK2" s="270"/>
      <c r="AL2" s="270"/>
      <c r="AM2" s="453"/>
      <c r="AN2" s="453"/>
      <c r="AO2" s="270"/>
      <c r="AP2" s="270"/>
      <c r="AQ2" s="270"/>
      <c r="AR2" s="270"/>
      <c r="AS2" s="453"/>
      <c r="AT2" s="453"/>
      <c r="AU2" s="453"/>
      <c r="AV2" s="453"/>
      <c r="AW2" s="236"/>
      <c r="AX2" s="581"/>
      <c r="AY2" s="236"/>
      <c r="BA2" s="236"/>
      <c r="BB2" s="236"/>
      <c r="BC2" s="236"/>
      <c r="BD2" s="236"/>
      <c r="BF2" s="236"/>
      <c r="BG2" s="236"/>
      <c r="BH2" s="236"/>
      <c r="BI2" s="236"/>
      <c r="BJ2" s="236"/>
      <c r="BK2" s="236"/>
      <c r="BL2" s="236"/>
      <c r="BM2" s="236"/>
      <c r="BN2" s="236"/>
    </row>
    <row r="3" spans="1:66" s="234" customFormat="1" ht="11.25" customHeight="1" x14ac:dyDescent="0.25">
      <c r="C3" s="270"/>
      <c r="D3" s="270"/>
      <c r="E3" s="270"/>
      <c r="F3" s="453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453"/>
      <c r="AI3" s="453"/>
      <c r="AJ3" s="270"/>
      <c r="AK3" s="270"/>
      <c r="AL3" s="270"/>
      <c r="AM3" s="270"/>
      <c r="AN3" s="270"/>
      <c r="AO3" s="270"/>
      <c r="AP3" s="270"/>
      <c r="AQ3" s="270"/>
      <c r="AR3" s="270"/>
      <c r="AS3" s="270"/>
      <c r="AT3" s="270"/>
      <c r="AU3" s="453"/>
      <c r="AV3" s="453"/>
      <c r="AW3" s="236"/>
      <c r="AX3" s="581"/>
      <c r="AY3" s="236"/>
      <c r="BA3" s="236"/>
      <c r="BB3" s="236"/>
      <c r="BC3" s="236"/>
      <c r="BD3" s="236"/>
      <c r="BF3" s="236"/>
      <c r="BG3" s="236"/>
      <c r="BH3" s="236"/>
      <c r="BI3" s="236"/>
      <c r="BJ3" s="236"/>
      <c r="BK3" s="236"/>
      <c r="BL3" s="236"/>
      <c r="BM3" s="236"/>
      <c r="BN3" s="236"/>
    </row>
    <row r="4" spans="1:66" ht="11.25" customHeight="1" x14ac:dyDescent="0.25">
      <c r="A4" s="119" t="s">
        <v>82</v>
      </c>
      <c r="B4" s="93"/>
      <c r="C4" s="578" t="s">
        <v>177</v>
      </c>
      <c r="D4" s="578"/>
      <c r="E4" s="578"/>
      <c r="F4" s="271" t="s">
        <v>178</v>
      </c>
      <c r="G4" s="579" t="s">
        <v>179</v>
      </c>
      <c r="H4" s="579"/>
      <c r="I4" s="579"/>
      <c r="J4" s="579" t="s">
        <v>180</v>
      </c>
      <c r="K4" s="579"/>
      <c r="L4" s="579"/>
      <c r="M4" s="580" t="s">
        <v>181</v>
      </c>
      <c r="N4" s="580"/>
      <c r="O4" s="580"/>
      <c r="P4" s="580"/>
      <c r="Q4" s="580"/>
      <c r="R4" s="580"/>
      <c r="S4" s="580"/>
      <c r="T4" s="582" t="s">
        <v>182</v>
      </c>
      <c r="U4" s="582"/>
      <c r="V4" s="582"/>
      <c r="W4" s="582"/>
      <c r="X4" s="582"/>
      <c r="Y4" s="583" t="s">
        <v>183</v>
      </c>
      <c r="Z4" s="583"/>
      <c r="AA4" s="583"/>
      <c r="AB4" s="583"/>
      <c r="AC4" s="583"/>
      <c r="AD4" s="559" t="s">
        <v>184</v>
      </c>
      <c r="AE4" s="559"/>
      <c r="AF4" s="559"/>
      <c r="AG4" s="559"/>
      <c r="AH4" s="272" t="s">
        <v>185</v>
      </c>
      <c r="AI4" s="272" t="s">
        <v>186</v>
      </c>
      <c r="AJ4" s="584" t="s">
        <v>189</v>
      </c>
      <c r="AK4" s="584"/>
      <c r="AL4" s="584"/>
      <c r="AM4" s="585" t="s">
        <v>190</v>
      </c>
      <c r="AN4" s="585"/>
      <c r="AO4" s="586" t="s">
        <v>191</v>
      </c>
      <c r="AP4" s="586"/>
      <c r="AQ4" s="586"/>
      <c r="AR4" s="586"/>
      <c r="AS4" s="587" t="s">
        <v>192</v>
      </c>
      <c r="AT4" s="587"/>
      <c r="AU4" s="103" t="s">
        <v>193</v>
      </c>
      <c r="AV4" s="273" t="s">
        <v>204</v>
      </c>
      <c r="AX4" s="274" t="str">
        <f>CONCATENATE(AX163," deildir")</f>
        <v>46 deildir</v>
      </c>
      <c r="BE4" s="93"/>
    </row>
    <row r="5" spans="1:66" s="98" customFormat="1" ht="11.25" customHeight="1" x14ac:dyDescent="0.2">
      <c r="C5" s="98" t="s">
        <v>501</v>
      </c>
      <c r="D5" s="98" t="s">
        <v>502</v>
      </c>
      <c r="E5" s="98" t="s">
        <v>503</v>
      </c>
      <c r="F5" s="98" t="s">
        <v>504</v>
      </c>
      <c r="G5" s="98" t="s">
        <v>505</v>
      </c>
      <c r="H5" s="98" t="s">
        <v>506</v>
      </c>
      <c r="I5" s="98" t="s">
        <v>507</v>
      </c>
      <c r="J5" s="98" t="s">
        <v>508</v>
      </c>
      <c r="K5" s="98" t="s">
        <v>509</v>
      </c>
      <c r="L5" s="176" t="s">
        <v>510</v>
      </c>
      <c r="M5" s="98" t="s">
        <v>511</v>
      </c>
      <c r="N5" s="98" t="s">
        <v>512</v>
      </c>
      <c r="O5" s="98" t="s">
        <v>615</v>
      </c>
      <c r="P5" s="98" t="s">
        <v>617</v>
      </c>
      <c r="Q5" s="98" t="s">
        <v>618</v>
      </c>
      <c r="R5" s="98" t="s">
        <v>619</v>
      </c>
      <c r="S5" s="98" t="s">
        <v>616</v>
      </c>
      <c r="T5" s="98" t="s">
        <v>518</v>
      </c>
      <c r="U5" s="98" t="s">
        <v>519</v>
      </c>
      <c r="V5" s="98" t="s">
        <v>623</v>
      </c>
      <c r="W5" s="98" t="s">
        <v>521</v>
      </c>
      <c r="X5" s="98" t="s">
        <v>620</v>
      </c>
      <c r="Y5" s="98" t="s">
        <v>501</v>
      </c>
      <c r="Z5" s="98" t="s">
        <v>502</v>
      </c>
      <c r="AA5" s="98" t="s">
        <v>503</v>
      </c>
      <c r="AB5" s="98" t="s">
        <v>522</v>
      </c>
      <c r="AC5" s="98" t="s">
        <v>523</v>
      </c>
      <c r="AD5" s="98" t="s">
        <v>524</v>
      </c>
      <c r="AE5" s="98" t="s">
        <v>525</v>
      </c>
      <c r="AF5" s="98" t="s">
        <v>526</v>
      </c>
      <c r="AG5" s="98" t="s">
        <v>621</v>
      </c>
      <c r="AH5" s="98" t="s">
        <v>504</v>
      </c>
      <c r="AI5" s="98" t="s">
        <v>528</v>
      </c>
      <c r="AJ5" s="98" t="s">
        <v>501</v>
      </c>
      <c r="AK5" s="98" t="s">
        <v>502</v>
      </c>
      <c r="AL5" s="98" t="s">
        <v>503</v>
      </c>
      <c r="AM5" s="98" t="s">
        <v>527</v>
      </c>
      <c r="AN5" s="98" t="s">
        <v>529</v>
      </c>
      <c r="AO5" s="98" t="s">
        <v>530</v>
      </c>
      <c r="AP5" s="98" t="s">
        <v>531</v>
      </c>
      <c r="AQ5" s="98" t="s">
        <v>532</v>
      </c>
      <c r="AR5" s="98" t="s">
        <v>533</v>
      </c>
      <c r="AS5" s="98" t="s">
        <v>508</v>
      </c>
      <c r="AT5" s="98" t="s">
        <v>509</v>
      </c>
      <c r="AU5" s="98" t="s">
        <v>5</v>
      </c>
      <c r="AV5" s="98" t="s">
        <v>5</v>
      </c>
      <c r="AX5" s="274"/>
      <c r="BE5" s="334"/>
    </row>
    <row r="6" spans="1:66" s="128" customFormat="1" ht="11.25" customHeight="1" x14ac:dyDescent="0.25">
      <c r="A6" s="276" t="s">
        <v>534</v>
      </c>
      <c r="L6" s="93"/>
      <c r="AX6" s="275"/>
      <c r="BE6" s="234"/>
    </row>
    <row r="7" spans="1:66" s="128" customFormat="1" ht="11.25" customHeight="1" x14ac:dyDescent="0.25">
      <c r="A7" s="276" t="s">
        <v>434</v>
      </c>
      <c r="L7" s="93"/>
      <c r="AX7" s="275"/>
      <c r="BE7" s="234"/>
    </row>
    <row r="8" spans="1:66" ht="11.25" customHeight="1" outlineLevel="1" x14ac:dyDescent="0.25">
      <c r="A8" s="194" t="s">
        <v>257</v>
      </c>
      <c r="C8" s="106"/>
      <c r="D8" s="106"/>
      <c r="E8" s="106"/>
      <c r="F8" s="106"/>
      <c r="G8" s="106"/>
      <c r="H8" s="106"/>
      <c r="I8" s="106"/>
      <c r="J8" s="106"/>
      <c r="K8" s="106"/>
      <c r="L8" s="277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Z8" s="106"/>
      <c r="BE8" s="277"/>
    </row>
    <row r="9" spans="1:66" ht="11.25" customHeight="1" outlineLevel="1" x14ac:dyDescent="0.25">
      <c r="A9" s="195" t="s">
        <v>258</v>
      </c>
      <c r="C9" s="106">
        <v>269141</v>
      </c>
      <c r="D9" s="106">
        <v>108231</v>
      </c>
      <c r="E9" s="106">
        <v>173822</v>
      </c>
      <c r="F9" s="106">
        <v>258538</v>
      </c>
      <c r="G9" s="106">
        <v>64295</v>
      </c>
      <c r="H9" s="106">
        <v>66225</v>
      </c>
      <c r="I9" s="106">
        <v>3148</v>
      </c>
      <c r="J9" s="106">
        <v>27032</v>
      </c>
      <c r="K9" s="106">
        <v>83532</v>
      </c>
      <c r="L9" s="106">
        <v>1470</v>
      </c>
      <c r="M9" s="106">
        <v>14186</v>
      </c>
      <c r="N9" s="106">
        <v>122860</v>
      </c>
      <c r="O9" s="106">
        <v>15377</v>
      </c>
      <c r="P9" s="106">
        <v>18332</v>
      </c>
      <c r="Q9" s="106">
        <v>8165</v>
      </c>
      <c r="R9" s="106">
        <v>615</v>
      </c>
      <c r="S9" s="106">
        <v>40843</v>
      </c>
      <c r="T9" s="106">
        <v>914878</v>
      </c>
      <c r="U9" s="106">
        <v>837869</v>
      </c>
      <c r="V9" s="106">
        <v>130835</v>
      </c>
      <c r="W9" s="106">
        <v>38877</v>
      </c>
      <c r="X9" s="106">
        <v>645529</v>
      </c>
      <c r="Y9" s="106">
        <v>3322</v>
      </c>
      <c r="Z9" s="106">
        <v>65616</v>
      </c>
      <c r="AA9" s="106">
        <v>5302</v>
      </c>
      <c r="AB9" s="106">
        <v>12710</v>
      </c>
      <c r="AC9" s="106">
        <v>46915</v>
      </c>
      <c r="AD9" s="106">
        <v>1521068</v>
      </c>
      <c r="AE9" s="106">
        <v>97854</v>
      </c>
      <c r="AF9" s="106">
        <v>117995</v>
      </c>
      <c r="AG9" s="106">
        <v>773</v>
      </c>
      <c r="AH9" s="106">
        <v>23489</v>
      </c>
      <c r="AI9" s="106">
        <v>5470</v>
      </c>
      <c r="AJ9" s="106">
        <v>47315</v>
      </c>
      <c r="AK9" s="106">
        <v>11021</v>
      </c>
      <c r="AL9" s="106">
        <v>50033</v>
      </c>
      <c r="AM9" s="106">
        <v>116324</v>
      </c>
      <c r="AN9" s="106">
        <v>15666</v>
      </c>
      <c r="AO9" s="106">
        <v>1493253</v>
      </c>
      <c r="AP9" s="106">
        <v>491091</v>
      </c>
      <c r="AQ9" s="106">
        <v>241445</v>
      </c>
      <c r="AR9" s="106">
        <v>255973</v>
      </c>
      <c r="AS9" s="106">
        <v>3997</v>
      </c>
      <c r="AT9" s="106">
        <v>11193</v>
      </c>
      <c r="AU9" s="106">
        <v>12949</v>
      </c>
      <c r="AV9" s="106">
        <v>28841</v>
      </c>
      <c r="AX9" s="160">
        <f>SUM(C9:AV9)</f>
        <v>8523415</v>
      </c>
      <c r="AZ9" s="106"/>
      <c r="BE9" s="277"/>
    </row>
    <row r="10" spans="1:66" ht="11.25" customHeight="1" outlineLevel="1" x14ac:dyDescent="0.25">
      <c r="A10" s="195" t="s">
        <v>259</v>
      </c>
      <c r="C10" s="106">
        <v>171992</v>
      </c>
      <c r="D10" s="106">
        <v>61565</v>
      </c>
      <c r="E10" s="106">
        <v>106583</v>
      </c>
      <c r="F10" s="106">
        <v>366810</v>
      </c>
      <c r="G10" s="106">
        <v>44397</v>
      </c>
      <c r="H10" s="106">
        <v>52539</v>
      </c>
      <c r="I10" s="106">
        <v>39277</v>
      </c>
      <c r="J10" s="106">
        <v>20420</v>
      </c>
      <c r="K10" s="106">
        <v>62503</v>
      </c>
      <c r="L10" s="106">
        <v>827</v>
      </c>
      <c r="M10" s="106">
        <v>9575</v>
      </c>
      <c r="N10" s="106">
        <v>104629</v>
      </c>
      <c r="O10" s="106">
        <v>12763</v>
      </c>
      <c r="P10" s="106">
        <v>15010</v>
      </c>
      <c r="Q10" s="106">
        <v>6190</v>
      </c>
      <c r="R10" s="106">
        <v>626</v>
      </c>
      <c r="S10" s="106">
        <v>33409</v>
      </c>
      <c r="T10" s="106">
        <v>1055995</v>
      </c>
      <c r="U10" s="106">
        <v>1182325</v>
      </c>
      <c r="V10" s="106">
        <v>141615</v>
      </c>
      <c r="W10" s="106">
        <v>53178</v>
      </c>
      <c r="X10" s="106">
        <v>810575</v>
      </c>
      <c r="Y10" s="106">
        <v>3591</v>
      </c>
      <c r="Z10" s="106">
        <v>59496</v>
      </c>
      <c r="AA10" s="106">
        <v>6073</v>
      </c>
      <c r="AB10" s="106">
        <v>14986</v>
      </c>
      <c r="AC10" s="106">
        <v>43442</v>
      </c>
      <c r="AD10" s="106">
        <v>2273518</v>
      </c>
      <c r="AE10" s="106">
        <v>140903</v>
      </c>
      <c r="AF10" s="106">
        <v>182185</v>
      </c>
      <c r="AG10" s="106">
        <v>1309</v>
      </c>
      <c r="AH10" s="106">
        <v>20181</v>
      </c>
      <c r="AI10" s="106">
        <v>20233</v>
      </c>
      <c r="AJ10" s="106">
        <v>0</v>
      </c>
      <c r="AK10" s="106">
        <v>0</v>
      </c>
      <c r="AL10" s="106">
        <v>0</v>
      </c>
      <c r="AM10" s="106">
        <v>514156</v>
      </c>
      <c r="AN10" s="106">
        <v>61122</v>
      </c>
      <c r="AO10" s="106">
        <v>1534612</v>
      </c>
      <c r="AP10" s="106">
        <v>505430</v>
      </c>
      <c r="AQ10" s="106">
        <v>272538</v>
      </c>
      <c r="AR10" s="106">
        <v>198804</v>
      </c>
      <c r="AS10" s="106">
        <v>2693</v>
      </c>
      <c r="AT10" s="106">
        <v>7179</v>
      </c>
      <c r="AU10" s="106">
        <v>9302</v>
      </c>
      <c r="AV10" s="106">
        <v>49356</v>
      </c>
      <c r="AX10" s="160">
        <f t="shared" ref="AX10:AX12" si="0">SUM(C10:AV10)</f>
        <v>10273912</v>
      </c>
      <c r="AZ10" s="106"/>
      <c r="BE10" s="128"/>
    </row>
    <row r="11" spans="1:66" ht="11.25" customHeight="1" outlineLevel="1" x14ac:dyDescent="0.25">
      <c r="A11" s="195" t="s">
        <v>260</v>
      </c>
      <c r="C11" s="106">
        <v>-274424</v>
      </c>
      <c r="D11" s="106">
        <v>-117735</v>
      </c>
      <c r="E11" s="106">
        <v>348660</v>
      </c>
      <c r="F11" s="106">
        <v>0</v>
      </c>
      <c r="G11" s="106">
        <v>-119730</v>
      </c>
      <c r="H11" s="106">
        <v>-108271</v>
      </c>
      <c r="I11" s="106">
        <v>218351</v>
      </c>
      <c r="J11" s="106">
        <v>105525</v>
      </c>
      <c r="K11" s="106">
        <v>-270365</v>
      </c>
      <c r="L11" s="106">
        <v>160152</v>
      </c>
      <c r="M11" s="106">
        <v>-12513</v>
      </c>
      <c r="N11" s="106">
        <v>18834</v>
      </c>
      <c r="O11" s="106">
        <v>-5196</v>
      </c>
      <c r="P11" s="106">
        <v>-20070</v>
      </c>
      <c r="Q11" s="106">
        <v>-3621</v>
      </c>
      <c r="R11" s="106">
        <v>0</v>
      </c>
      <c r="S11" s="106">
        <v>26223</v>
      </c>
      <c r="T11" s="106">
        <v>-1257538</v>
      </c>
      <c r="U11" s="106">
        <v>-2592956</v>
      </c>
      <c r="V11" s="106">
        <v>650342</v>
      </c>
      <c r="W11" s="106">
        <v>743982</v>
      </c>
      <c r="X11" s="106">
        <v>1627783</v>
      </c>
      <c r="Y11" s="106">
        <v>466439</v>
      </c>
      <c r="Z11" s="106">
        <v>-141824</v>
      </c>
      <c r="AA11" s="106">
        <v>-21999</v>
      </c>
      <c r="AB11" s="106">
        <v>-26452</v>
      </c>
      <c r="AC11" s="106">
        <v>-293066</v>
      </c>
      <c r="AD11" s="106">
        <v>-2451119</v>
      </c>
      <c r="AE11" s="106">
        <v>-207833</v>
      </c>
      <c r="AF11" s="106">
        <v>1943017</v>
      </c>
      <c r="AG11" s="106">
        <v>3543</v>
      </c>
      <c r="AH11" s="106">
        <v>-3053</v>
      </c>
      <c r="AI11" s="106">
        <v>-5709</v>
      </c>
      <c r="AJ11" s="106">
        <v>0</v>
      </c>
      <c r="AK11" s="106">
        <v>0</v>
      </c>
      <c r="AL11" s="106">
        <v>0</v>
      </c>
      <c r="AM11" s="106">
        <v>-33696</v>
      </c>
      <c r="AN11" s="106">
        <v>-5907</v>
      </c>
      <c r="AO11" s="106">
        <v>-379712</v>
      </c>
      <c r="AP11" s="106">
        <v>-23111</v>
      </c>
      <c r="AQ11" s="106">
        <v>-67783</v>
      </c>
      <c r="AR11" s="106">
        <v>156116</v>
      </c>
      <c r="AS11" s="106">
        <v>-564</v>
      </c>
      <c r="AT11" s="106">
        <v>-3891</v>
      </c>
      <c r="AU11" s="106">
        <v>0</v>
      </c>
      <c r="AV11" s="106">
        <v>10000</v>
      </c>
      <c r="AX11" s="160">
        <f t="shared" si="0"/>
        <v>-1969171</v>
      </c>
      <c r="AZ11" s="106"/>
      <c r="BE11" s="278"/>
    </row>
    <row r="12" spans="1:66" ht="11.25" customHeight="1" outlineLevel="1" x14ac:dyDescent="0.25">
      <c r="A12" s="195" t="s">
        <v>261</v>
      </c>
      <c r="C12" s="106">
        <v>0</v>
      </c>
      <c r="D12" s="106">
        <v>0</v>
      </c>
      <c r="E12" s="106">
        <v>0</v>
      </c>
      <c r="F12" s="106">
        <v>0</v>
      </c>
      <c r="G12" s="106">
        <v>0</v>
      </c>
      <c r="H12" s="106">
        <v>0</v>
      </c>
      <c r="I12" s="106">
        <v>0</v>
      </c>
      <c r="J12" s="106">
        <v>0</v>
      </c>
      <c r="K12" s="106">
        <v>0</v>
      </c>
      <c r="L12" s="106">
        <v>0</v>
      </c>
      <c r="M12" s="106">
        <v>0</v>
      </c>
      <c r="N12" s="106">
        <v>0</v>
      </c>
      <c r="O12" s="106">
        <v>0</v>
      </c>
      <c r="P12" s="106">
        <v>0</v>
      </c>
      <c r="Q12" s="106">
        <v>0</v>
      </c>
      <c r="R12" s="106">
        <v>0</v>
      </c>
      <c r="S12" s="106">
        <v>0</v>
      </c>
      <c r="T12" s="106">
        <v>0</v>
      </c>
      <c r="U12" s="106">
        <v>0</v>
      </c>
      <c r="V12" s="106">
        <v>0</v>
      </c>
      <c r="W12" s="106">
        <v>0</v>
      </c>
      <c r="X12" s="106">
        <v>0</v>
      </c>
      <c r="Y12" s="106">
        <v>0</v>
      </c>
      <c r="Z12" s="106">
        <v>0</v>
      </c>
      <c r="AA12" s="106">
        <v>0</v>
      </c>
      <c r="AB12" s="106">
        <v>0</v>
      </c>
      <c r="AC12" s="106">
        <v>0</v>
      </c>
      <c r="AD12" s="106">
        <v>0</v>
      </c>
      <c r="AE12" s="106">
        <v>0</v>
      </c>
      <c r="AF12" s="106">
        <v>0</v>
      </c>
      <c r="AG12" s="106">
        <v>0</v>
      </c>
      <c r="AH12" s="106">
        <v>0</v>
      </c>
      <c r="AI12" s="106">
        <v>0</v>
      </c>
      <c r="AJ12" s="106">
        <v>0</v>
      </c>
      <c r="AK12" s="106">
        <v>0</v>
      </c>
      <c r="AL12" s="106">
        <v>0</v>
      </c>
      <c r="AM12" s="106">
        <v>0</v>
      </c>
      <c r="AN12" s="106">
        <v>0</v>
      </c>
      <c r="AO12" s="106">
        <v>0</v>
      </c>
      <c r="AP12" s="106">
        <v>0</v>
      </c>
      <c r="AQ12" s="106">
        <v>0</v>
      </c>
      <c r="AR12" s="106">
        <v>0</v>
      </c>
      <c r="AS12" s="106">
        <v>0</v>
      </c>
      <c r="AT12" s="106">
        <v>0</v>
      </c>
      <c r="AU12" s="106">
        <v>0</v>
      </c>
      <c r="AV12" s="106">
        <v>0</v>
      </c>
      <c r="AX12" s="160">
        <f t="shared" si="0"/>
        <v>0</v>
      </c>
      <c r="AZ12" s="106"/>
      <c r="BE12" s="93"/>
    </row>
    <row r="13" spans="1:66" s="429" customFormat="1" ht="11.25" customHeight="1" x14ac:dyDescent="0.25">
      <c r="A13" s="425" t="s">
        <v>437</v>
      </c>
      <c r="B13" s="426"/>
      <c r="C13" s="427">
        <f t="shared" ref="C13:AX13" si="1">SUM(C9:C12)</f>
        <v>166709</v>
      </c>
      <c r="D13" s="427">
        <f t="shared" si="1"/>
        <v>52061</v>
      </c>
      <c r="E13" s="427">
        <f t="shared" si="1"/>
        <v>629065</v>
      </c>
      <c r="F13" s="427">
        <f t="shared" si="1"/>
        <v>625348</v>
      </c>
      <c r="G13" s="427">
        <f t="shared" si="1"/>
        <v>-11038</v>
      </c>
      <c r="H13" s="427">
        <f t="shared" si="1"/>
        <v>10493</v>
      </c>
      <c r="I13" s="427">
        <f t="shared" si="1"/>
        <v>260776</v>
      </c>
      <c r="J13" s="427">
        <f t="shared" si="1"/>
        <v>152977</v>
      </c>
      <c r="K13" s="427">
        <f t="shared" si="1"/>
        <v>-124330</v>
      </c>
      <c r="L13" s="427">
        <f t="shared" si="1"/>
        <v>162449</v>
      </c>
      <c r="M13" s="427">
        <f t="shared" si="1"/>
        <v>11248</v>
      </c>
      <c r="N13" s="427">
        <f t="shared" si="1"/>
        <v>246323</v>
      </c>
      <c r="O13" s="427">
        <f t="shared" si="1"/>
        <v>22944</v>
      </c>
      <c r="P13" s="427">
        <f t="shared" si="1"/>
        <v>13272</v>
      </c>
      <c r="Q13" s="427">
        <f t="shared" si="1"/>
        <v>10734</v>
      </c>
      <c r="R13" s="427">
        <f t="shared" si="1"/>
        <v>1241</v>
      </c>
      <c r="S13" s="427">
        <f t="shared" si="1"/>
        <v>100475</v>
      </c>
      <c r="T13" s="427">
        <f t="shared" si="1"/>
        <v>713335</v>
      </c>
      <c r="U13" s="427">
        <f t="shared" si="1"/>
        <v>-572762</v>
      </c>
      <c r="V13" s="427">
        <f t="shared" si="1"/>
        <v>922792</v>
      </c>
      <c r="W13" s="427">
        <f t="shared" si="1"/>
        <v>836037</v>
      </c>
      <c r="X13" s="427">
        <f t="shared" si="1"/>
        <v>3083887</v>
      </c>
      <c r="Y13" s="427">
        <f t="shared" si="1"/>
        <v>473352</v>
      </c>
      <c r="Z13" s="427">
        <f t="shared" si="1"/>
        <v>-16712</v>
      </c>
      <c r="AA13" s="427">
        <f t="shared" si="1"/>
        <v>-10624</v>
      </c>
      <c r="AB13" s="427">
        <f t="shared" si="1"/>
        <v>1244</v>
      </c>
      <c r="AC13" s="427">
        <f t="shared" si="1"/>
        <v>-202709</v>
      </c>
      <c r="AD13" s="427">
        <f t="shared" si="1"/>
        <v>1343467</v>
      </c>
      <c r="AE13" s="427">
        <f t="shared" si="1"/>
        <v>30924</v>
      </c>
      <c r="AF13" s="427">
        <f t="shared" si="1"/>
        <v>2243197</v>
      </c>
      <c r="AG13" s="427">
        <f t="shared" si="1"/>
        <v>5625</v>
      </c>
      <c r="AH13" s="427">
        <f t="shared" si="1"/>
        <v>40617</v>
      </c>
      <c r="AI13" s="427">
        <f t="shared" si="1"/>
        <v>19994</v>
      </c>
      <c r="AJ13" s="427">
        <f t="shared" si="1"/>
        <v>47315</v>
      </c>
      <c r="AK13" s="427">
        <f t="shared" si="1"/>
        <v>11021</v>
      </c>
      <c r="AL13" s="427">
        <f t="shared" si="1"/>
        <v>50033</v>
      </c>
      <c r="AM13" s="427">
        <f t="shared" si="1"/>
        <v>596784</v>
      </c>
      <c r="AN13" s="427">
        <f t="shared" si="1"/>
        <v>70881</v>
      </c>
      <c r="AO13" s="427">
        <f t="shared" si="1"/>
        <v>2648153</v>
      </c>
      <c r="AP13" s="427">
        <f t="shared" si="1"/>
        <v>973410</v>
      </c>
      <c r="AQ13" s="427">
        <f t="shared" si="1"/>
        <v>446200</v>
      </c>
      <c r="AR13" s="427">
        <f t="shared" si="1"/>
        <v>610893</v>
      </c>
      <c r="AS13" s="427">
        <f t="shared" si="1"/>
        <v>6126</v>
      </c>
      <c r="AT13" s="427">
        <f t="shared" si="1"/>
        <v>14481</v>
      </c>
      <c r="AU13" s="427">
        <f t="shared" si="1"/>
        <v>22251</v>
      </c>
      <c r="AV13" s="427">
        <f t="shared" si="1"/>
        <v>88197</v>
      </c>
      <c r="AW13" s="427"/>
      <c r="AX13" s="428">
        <f t="shared" si="1"/>
        <v>16828156</v>
      </c>
      <c r="AY13" s="427"/>
      <c r="AZ13" s="427"/>
      <c r="BA13" s="426"/>
      <c r="BB13" s="426"/>
      <c r="BC13" s="426"/>
      <c r="BD13" s="426"/>
      <c r="BF13" s="426"/>
      <c r="BG13" s="426"/>
      <c r="BH13" s="426"/>
      <c r="BI13" s="426"/>
      <c r="BJ13" s="426"/>
      <c r="BK13" s="426"/>
      <c r="BL13" s="426"/>
      <c r="BM13" s="426"/>
      <c r="BN13" s="426"/>
    </row>
    <row r="14" spans="1:66" ht="11.25" customHeight="1" x14ac:dyDescent="0.25"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Z14" s="106"/>
      <c r="BE14" s="278"/>
    </row>
    <row r="15" spans="1:66" ht="11.25" customHeight="1" outlineLevel="1" x14ac:dyDescent="0.25">
      <c r="A15" s="279" t="s">
        <v>263</v>
      </c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Z15" s="106"/>
      <c r="BE15" s="278"/>
    </row>
    <row r="16" spans="1:66" ht="11.25" customHeight="1" outlineLevel="1" x14ac:dyDescent="0.25">
      <c r="A16" s="280" t="s">
        <v>264</v>
      </c>
      <c r="C16" s="106">
        <v>55012</v>
      </c>
      <c r="D16" s="106">
        <v>64801</v>
      </c>
      <c r="E16" s="106">
        <v>83275</v>
      </c>
      <c r="F16" s="106">
        <v>180321</v>
      </c>
      <c r="G16" s="106">
        <v>10583</v>
      </c>
      <c r="H16" s="106">
        <v>54079</v>
      </c>
      <c r="I16" s="106">
        <v>2994</v>
      </c>
      <c r="J16" s="106">
        <v>32190</v>
      </c>
      <c r="K16" s="106">
        <v>5898</v>
      </c>
      <c r="L16" s="106">
        <v>3576</v>
      </c>
      <c r="M16" s="106">
        <v>14529</v>
      </c>
      <c r="N16" s="106">
        <v>85799</v>
      </c>
      <c r="O16" s="106">
        <v>0</v>
      </c>
      <c r="P16" s="106">
        <v>1232</v>
      </c>
      <c r="Q16" s="106">
        <v>3614</v>
      </c>
      <c r="R16" s="106">
        <v>0</v>
      </c>
      <c r="S16" s="106">
        <v>617</v>
      </c>
      <c r="T16" s="106">
        <v>52777</v>
      </c>
      <c r="U16" s="106">
        <v>398986</v>
      </c>
      <c r="V16" s="106">
        <v>298518</v>
      </c>
      <c r="W16" s="106">
        <v>359169</v>
      </c>
      <c r="X16" s="106">
        <v>25185</v>
      </c>
      <c r="Y16" s="106">
        <v>4403</v>
      </c>
      <c r="Z16" s="106">
        <v>19364</v>
      </c>
      <c r="AA16" s="106">
        <v>2694</v>
      </c>
      <c r="AB16" s="106">
        <v>3028</v>
      </c>
      <c r="AC16" s="106">
        <v>109022</v>
      </c>
      <c r="AD16" s="106">
        <v>504445</v>
      </c>
      <c r="AE16" s="106">
        <v>177600</v>
      </c>
      <c r="AF16" s="106">
        <v>419652</v>
      </c>
      <c r="AG16" s="106">
        <v>0</v>
      </c>
      <c r="AH16" s="106">
        <v>11422</v>
      </c>
      <c r="AI16" s="106">
        <v>507</v>
      </c>
      <c r="AJ16" s="106">
        <v>17719</v>
      </c>
      <c r="AK16" s="106">
        <v>4214</v>
      </c>
      <c r="AL16" s="106">
        <v>4700</v>
      </c>
      <c r="AM16" s="106">
        <v>13760</v>
      </c>
      <c r="AN16" s="106">
        <v>0</v>
      </c>
      <c r="AO16" s="106">
        <v>12002</v>
      </c>
      <c r="AP16" s="106">
        <v>29889</v>
      </c>
      <c r="AQ16" s="106">
        <v>152601</v>
      </c>
      <c r="AR16" s="106">
        <v>296400</v>
      </c>
      <c r="AS16" s="106">
        <v>1734</v>
      </c>
      <c r="AT16" s="106">
        <v>2794</v>
      </c>
      <c r="AU16" s="106">
        <v>6772</v>
      </c>
      <c r="AV16" s="106">
        <v>144812</v>
      </c>
      <c r="AX16" s="160">
        <f t="shared" ref="AX16:AX19" si="2">SUM(C16:AV16)</f>
        <v>3672689</v>
      </c>
      <c r="AZ16" s="106"/>
      <c r="BE16" s="278"/>
    </row>
    <row r="17" spans="1:66" ht="11.25" customHeight="1" outlineLevel="1" x14ac:dyDescent="0.25">
      <c r="A17" s="280" t="s">
        <v>265</v>
      </c>
      <c r="C17" s="106">
        <v>0</v>
      </c>
      <c r="D17" s="106">
        <v>0</v>
      </c>
      <c r="E17" s="106">
        <v>0</v>
      </c>
      <c r="F17" s="106">
        <v>0</v>
      </c>
      <c r="G17" s="106">
        <v>0</v>
      </c>
      <c r="H17" s="106">
        <v>0</v>
      </c>
      <c r="I17" s="106">
        <v>0</v>
      </c>
      <c r="J17" s="106">
        <v>0</v>
      </c>
      <c r="K17" s="106">
        <v>0</v>
      </c>
      <c r="L17" s="106">
        <v>0</v>
      </c>
      <c r="M17" s="106">
        <v>0</v>
      </c>
      <c r="N17" s="106">
        <v>0</v>
      </c>
      <c r="O17" s="106">
        <v>0</v>
      </c>
      <c r="P17" s="106">
        <v>0</v>
      </c>
      <c r="Q17" s="106">
        <v>0</v>
      </c>
      <c r="R17" s="106">
        <v>0</v>
      </c>
      <c r="S17" s="106">
        <v>0</v>
      </c>
      <c r="T17" s="106">
        <v>0</v>
      </c>
      <c r="U17" s="106">
        <v>0</v>
      </c>
      <c r="V17" s="106">
        <v>0</v>
      </c>
      <c r="W17" s="106">
        <v>0</v>
      </c>
      <c r="X17" s="106">
        <v>0</v>
      </c>
      <c r="Y17" s="106">
        <v>0</v>
      </c>
      <c r="Z17" s="106">
        <v>0</v>
      </c>
      <c r="AA17" s="106">
        <v>0</v>
      </c>
      <c r="AB17" s="106">
        <v>0</v>
      </c>
      <c r="AC17" s="106">
        <v>0</v>
      </c>
      <c r="AD17" s="106">
        <v>0</v>
      </c>
      <c r="AE17" s="106">
        <v>0</v>
      </c>
      <c r="AF17" s="106">
        <v>0</v>
      </c>
      <c r="AG17" s="106">
        <v>0</v>
      </c>
      <c r="AH17" s="106">
        <v>20</v>
      </c>
      <c r="AI17" s="106">
        <v>0</v>
      </c>
      <c r="AJ17" s="106">
        <v>0</v>
      </c>
      <c r="AK17" s="106">
        <v>0</v>
      </c>
      <c r="AL17" s="106">
        <v>0</v>
      </c>
      <c r="AM17" s="106">
        <v>0</v>
      </c>
      <c r="AN17" s="106">
        <v>0</v>
      </c>
      <c r="AO17" s="106">
        <v>0</v>
      </c>
      <c r="AP17" s="106">
        <v>0</v>
      </c>
      <c r="AQ17" s="106">
        <v>0</v>
      </c>
      <c r="AR17" s="106">
        <v>0</v>
      </c>
      <c r="AS17" s="106">
        <v>0</v>
      </c>
      <c r="AT17" s="106">
        <v>0</v>
      </c>
      <c r="AU17" s="106">
        <v>0</v>
      </c>
      <c r="AV17" s="106">
        <v>0</v>
      </c>
      <c r="AX17" s="160">
        <f t="shared" si="2"/>
        <v>20</v>
      </c>
      <c r="AZ17" s="106"/>
      <c r="BE17" s="93"/>
    </row>
    <row r="18" spans="1:66" ht="11.25" customHeight="1" outlineLevel="1" x14ac:dyDescent="0.25">
      <c r="A18" s="280" t="s">
        <v>266</v>
      </c>
      <c r="C18" s="106">
        <v>0</v>
      </c>
      <c r="D18" s="106">
        <v>0</v>
      </c>
      <c r="E18" s="106">
        <v>0</v>
      </c>
      <c r="F18" s="106">
        <v>0</v>
      </c>
      <c r="G18" s="106">
        <v>0</v>
      </c>
      <c r="H18" s="106">
        <v>0</v>
      </c>
      <c r="I18" s="106">
        <v>0</v>
      </c>
      <c r="J18" s="106">
        <v>0</v>
      </c>
      <c r="K18" s="106">
        <v>0</v>
      </c>
      <c r="L18" s="106">
        <v>0</v>
      </c>
      <c r="M18" s="106">
        <v>0</v>
      </c>
      <c r="N18" s="106">
        <v>0</v>
      </c>
      <c r="O18" s="106">
        <v>0</v>
      </c>
      <c r="P18" s="106">
        <v>0</v>
      </c>
      <c r="Q18" s="106">
        <v>0</v>
      </c>
      <c r="R18" s="106">
        <v>0</v>
      </c>
      <c r="S18" s="106">
        <v>0</v>
      </c>
      <c r="T18" s="106">
        <v>0</v>
      </c>
      <c r="U18" s="106">
        <v>0</v>
      </c>
      <c r="V18" s="106">
        <v>0</v>
      </c>
      <c r="W18" s="106">
        <v>0</v>
      </c>
      <c r="X18" s="106">
        <v>0</v>
      </c>
      <c r="Y18" s="106">
        <v>0</v>
      </c>
      <c r="Z18" s="106">
        <v>0</v>
      </c>
      <c r="AA18" s="106">
        <v>0</v>
      </c>
      <c r="AB18" s="106">
        <v>0</v>
      </c>
      <c r="AC18" s="106">
        <v>0</v>
      </c>
      <c r="AD18" s="106">
        <v>0</v>
      </c>
      <c r="AE18" s="106">
        <v>0</v>
      </c>
      <c r="AF18" s="106">
        <v>0</v>
      </c>
      <c r="AG18" s="106">
        <v>0</v>
      </c>
      <c r="AH18" s="106">
        <v>0</v>
      </c>
      <c r="AI18" s="106">
        <v>0</v>
      </c>
      <c r="AJ18" s="106">
        <v>0</v>
      </c>
      <c r="AK18" s="106">
        <v>0</v>
      </c>
      <c r="AL18" s="106">
        <v>0</v>
      </c>
      <c r="AM18" s="106">
        <v>0</v>
      </c>
      <c r="AN18" s="106">
        <v>0</v>
      </c>
      <c r="AO18" s="106">
        <v>0</v>
      </c>
      <c r="AP18" s="106">
        <v>0</v>
      </c>
      <c r="AQ18" s="106">
        <v>0</v>
      </c>
      <c r="AR18" s="106">
        <v>0</v>
      </c>
      <c r="AS18" s="106">
        <v>0</v>
      </c>
      <c r="AT18" s="106">
        <v>0</v>
      </c>
      <c r="AU18" s="106">
        <v>0</v>
      </c>
      <c r="AV18" s="106">
        <v>0</v>
      </c>
      <c r="AX18" s="160">
        <f t="shared" si="2"/>
        <v>0</v>
      </c>
      <c r="AZ18" s="106"/>
      <c r="BE18" s="93"/>
    </row>
    <row r="19" spans="1:66" ht="11.25" customHeight="1" outlineLevel="1" x14ac:dyDescent="0.25">
      <c r="A19" s="280" t="s">
        <v>267</v>
      </c>
      <c r="C19" s="106">
        <v>0</v>
      </c>
      <c r="D19" s="106">
        <v>0</v>
      </c>
      <c r="E19" s="106">
        <v>0</v>
      </c>
      <c r="F19" s="106">
        <v>0</v>
      </c>
      <c r="G19" s="106">
        <v>0</v>
      </c>
      <c r="H19" s="106">
        <v>0</v>
      </c>
      <c r="I19" s="106">
        <v>0</v>
      </c>
      <c r="J19" s="106">
        <v>0</v>
      </c>
      <c r="K19" s="106">
        <v>0</v>
      </c>
      <c r="L19" s="106">
        <v>0</v>
      </c>
      <c r="M19" s="106">
        <v>0</v>
      </c>
      <c r="N19" s="106">
        <v>0</v>
      </c>
      <c r="O19" s="106">
        <v>0</v>
      </c>
      <c r="P19" s="106">
        <v>0</v>
      </c>
      <c r="Q19" s="106">
        <v>0</v>
      </c>
      <c r="R19" s="106">
        <v>0</v>
      </c>
      <c r="S19" s="106">
        <v>0</v>
      </c>
      <c r="T19" s="106">
        <v>0</v>
      </c>
      <c r="U19" s="106">
        <v>0</v>
      </c>
      <c r="V19" s="106">
        <v>0</v>
      </c>
      <c r="W19" s="106">
        <v>0</v>
      </c>
      <c r="X19" s="106">
        <v>0</v>
      </c>
      <c r="Y19" s="106">
        <v>0</v>
      </c>
      <c r="Z19" s="106">
        <v>0</v>
      </c>
      <c r="AA19" s="106">
        <v>0</v>
      </c>
      <c r="AB19" s="106">
        <v>0</v>
      </c>
      <c r="AC19" s="106">
        <v>0</v>
      </c>
      <c r="AD19" s="106">
        <v>0</v>
      </c>
      <c r="AE19" s="106">
        <v>0</v>
      </c>
      <c r="AF19" s="106">
        <v>0</v>
      </c>
      <c r="AG19" s="106">
        <v>0</v>
      </c>
      <c r="AH19" s="106">
        <v>0</v>
      </c>
      <c r="AI19" s="106">
        <v>0</v>
      </c>
      <c r="AJ19" s="106">
        <v>0</v>
      </c>
      <c r="AK19" s="106">
        <v>0</v>
      </c>
      <c r="AL19" s="106">
        <v>0</v>
      </c>
      <c r="AM19" s="106">
        <v>0</v>
      </c>
      <c r="AN19" s="106">
        <v>0</v>
      </c>
      <c r="AO19" s="106">
        <v>0</v>
      </c>
      <c r="AP19" s="106">
        <v>0</v>
      </c>
      <c r="AQ19" s="106">
        <v>0</v>
      </c>
      <c r="AR19" s="106">
        <v>0</v>
      </c>
      <c r="AS19" s="106">
        <v>0</v>
      </c>
      <c r="AT19" s="106">
        <v>0</v>
      </c>
      <c r="AU19" s="106">
        <v>0</v>
      </c>
      <c r="AV19" s="106">
        <v>0</v>
      </c>
      <c r="AX19" s="160">
        <f t="shared" si="2"/>
        <v>0</v>
      </c>
      <c r="AZ19" s="106"/>
      <c r="BE19" s="93"/>
    </row>
    <row r="20" spans="1:66" s="429" customFormat="1" ht="11.25" customHeight="1" x14ac:dyDescent="0.25">
      <c r="A20" s="430" t="s">
        <v>438</v>
      </c>
      <c r="B20" s="426"/>
      <c r="C20" s="427">
        <f>SUM(C16:C19)</f>
        <v>55012</v>
      </c>
      <c r="D20" s="427">
        <f t="shared" ref="D20:AX20" si="3">SUM(D16:D19)</f>
        <v>64801</v>
      </c>
      <c r="E20" s="427">
        <f t="shared" si="3"/>
        <v>83275</v>
      </c>
      <c r="F20" s="427">
        <f t="shared" si="3"/>
        <v>180321</v>
      </c>
      <c r="G20" s="427">
        <f t="shared" si="3"/>
        <v>10583</v>
      </c>
      <c r="H20" s="427">
        <f t="shared" si="3"/>
        <v>54079</v>
      </c>
      <c r="I20" s="427">
        <f t="shared" si="3"/>
        <v>2994</v>
      </c>
      <c r="J20" s="427">
        <f t="shared" si="3"/>
        <v>32190</v>
      </c>
      <c r="K20" s="427">
        <f t="shared" si="3"/>
        <v>5898</v>
      </c>
      <c r="L20" s="427">
        <f t="shared" si="3"/>
        <v>3576</v>
      </c>
      <c r="M20" s="427">
        <f t="shared" si="3"/>
        <v>14529</v>
      </c>
      <c r="N20" s="427">
        <f t="shared" si="3"/>
        <v>85799</v>
      </c>
      <c r="O20" s="427">
        <f t="shared" si="3"/>
        <v>0</v>
      </c>
      <c r="P20" s="427">
        <f t="shared" si="3"/>
        <v>1232</v>
      </c>
      <c r="Q20" s="427">
        <f t="shared" si="3"/>
        <v>3614</v>
      </c>
      <c r="R20" s="427">
        <f t="shared" si="3"/>
        <v>0</v>
      </c>
      <c r="S20" s="427">
        <f t="shared" si="3"/>
        <v>617</v>
      </c>
      <c r="T20" s="427">
        <f t="shared" si="3"/>
        <v>52777</v>
      </c>
      <c r="U20" s="427">
        <f t="shared" si="3"/>
        <v>398986</v>
      </c>
      <c r="V20" s="427">
        <f t="shared" si="3"/>
        <v>298518</v>
      </c>
      <c r="W20" s="427">
        <f t="shared" si="3"/>
        <v>359169</v>
      </c>
      <c r="X20" s="427">
        <f t="shared" si="3"/>
        <v>25185</v>
      </c>
      <c r="Y20" s="427">
        <f t="shared" si="3"/>
        <v>4403</v>
      </c>
      <c r="Z20" s="427">
        <f t="shared" si="3"/>
        <v>19364</v>
      </c>
      <c r="AA20" s="427">
        <f t="shared" si="3"/>
        <v>2694</v>
      </c>
      <c r="AB20" s="427">
        <f t="shared" si="3"/>
        <v>3028</v>
      </c>
      <c r="AC20" s="427">
        <f t="shared" si="3"/>
        <v>109022</v>
      </c>
      <c r="AD20" s="427">
        <f t="shared" si="3"/>
        <v>504445</v>
      </c>
      <c r="AE20" s="427">
        <f t="shared" si="3"/>
        <v>177600</v>
      </c>
      <c r="AF20" s="427">
        <f t="shared" si="3"/>
        <v>419652</v>
      </c>
      <c r="AG20" s="427">
        <f t="shared" si="3"/>
        <v>0</v>
      </c>
      <c r="AH20" s="427">
        <f t="shared" si="3"/>
        <v>11442</v>
      </c>
      <c r="AI20" s="427">
        <f t="shared" si="3"/>
        <v>507</v>
      </c>
      <c r="AJ20" s="427">
        <f t="shared" si="3"/>
        <v>17719</v>
      </c>
      <c r="AK20" s="427">
        <f t="shared" si="3"/>
        <v>4214</v>
      </c>
      <c r="AL20" s="427">
        <f t="shared" si="3"/>
        <v>4700</v>
      </c>
      <c r="AM20" s="427">
        <f t="shared" si="3"/>
        <v>13760</v>
      </c>
      <c r="AN20" s="427">
        <f t="shared" si="3"/>
        <v>0</v>
      </c>
      <c r="AO20" s="427">
        <f t="shared" si="3"/>
        <v>12002</v>
      </c>
      <c r="AP20" s="427">
        <f t="shared" si="3"/>
        <v>29889</v>
      </c>
      <c r="AQ20" s="427">
        <f t="shared" si="3"/>
        <v>152601</v>
      </c>
      <c r="AR20" s="427">
        <f t="shared" si="3"/>
        <v>296400</v>
      </c>
      <c r="AS20" s="427">
        <f t="shared" si="3"/>
        <v>1734</v>
      </c>
      <c r="AT20" s="427">
        <f t="shared" si="3"/>
        <v>2794</v>
      </c>
      <c r="AU20" s="427">
        <f t="shared" si="3"/>
        <v>6772</v>
      </c>
      <c r="AV20" s="427">
        <f t="shared" si="3"/>
        <v>144812</v>
      </c>
      <c r="AW20" s="427"/>
      <c r="AX20" s="428">
        <f t="shared" si="3"/>
        <v>3672709</v>
      </c>
      <c r="AY20" s="426"/>
      <c r="AZ20" s="427"/>
      <c r="BA20" s="426"/>
      <c r="BB20" s="426"/>
      <c r="BC20" s="426"/>
      <c r="BD20" s="426"/>
      <c r="BF20" s="426"/>
      <c r="BG20" s="426"/>
      <c r="BH20" s="426"/>
      <c r="BI20" s="426"/>
      <c r="BJ20" s="426"/>
      <c r="BK20" s="426"/>
      <c r="BL20" s="426"/>
      <c r="BM20" s="426"/>
      <c r="BN20" s="426"/>
    </row>
    <row r="21" spans="1:66" ht="11.25" customHeight="1" x14ac:dyDescent="0.25"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Z21" s="106"/>
      <c r="BE21" s="278"/>
    </row>
    <row r="22" spans="1:66" ht="11.25" customHeight="1" outlineLevel="1" x14ac:dyDescent="0.25">
      <c r="A22" s="281" t="s">
        <v>269</v>
      </c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Z22" s="106"/>
      <c r="BE22" s="278"/>
    </row>
    <row r="23" spans="1:66" ht="11.25" customHeight="1" outlineLevel="1" x14ac:dyDescent="0.25">
      <c r="A23" s="207" t="s">
        <v>270</v>
      </c>
      <c r="C23" s="106">
        <v>0</v>
      </c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6">
        <v>0</v>
      </c>
      <c r="J23" s="106">
        <v>0</v>
      </c>
      <c r="K23" s="106">
        <v>0</v>
      </c>
      <c r="L23" s="106">
        <v>0</v>
      </c>
      <c r="M23" s="106">
        <v>0</v>
      </c>
      <c r="N23" s="106">
        <v>0</v>
      </c>
      <c r="O23" s="106">
        <v>0</v>
      </c>
      <c r="P23" s="106">
        <v>0</v>
      </c>
      <c r="Q23" s="106">
        <v>0</v>
      </c>
      <c r="R23" s="106">
        <v>0</v>
      </c>
      <c r="S23" s="106">
        <v>0</v>
      </c>
      <c r="T23" s="106">
        <v>0</v>
      </c>
      <c r="U23" s="106">
        <v>0</v>
      </c>
      <c r="V23" s="106">
        <v>0</v>
      </c>
      <c r="W23" s="106">
        <v>0</v>
      </c>
      <c r="X23" s="106">
        <v>0</v>
      </c>
      <c r="Y23" s="106">
        <v>0</v>
      </c>
      <c r="Z23" s="106">
        <v>0</v>
      </c>
      <c r="AA23" s="106">
        <v>0</v>
      </c>
      <c r="AB23" s="106">
        <v>0</v>
      </c>
      <c r="AC23" s="106">
        <v>0</v>
      </c>
      <c r="AD23" s="106">
        <v>0</v>
      </c>
      <c r="AE23" s="106">
        <v>0</v>
      </c>
      <c r="AF23" s="106">
        <v>0</v>
      </c>
      <c r="AG23" s="106">
        <v>0</v>
      </c>
      <c r="AH23" s="106">
        <v>0</v>
      </c>
      <c r="AI23" s="106">
        <v>0</v>
      </c>
      <c r="AJ23" s="106">
        <v>0</v>
      </c>
      <c r="AK23" s="106">
        <v>0</v>
      </c>
      <c r="AL23" s="106">
        <v>0</v>
      </c>
      <c r="AM23" s="106">
        <v>0</v>
      </c>
      <c r="AN23" s="106">
        <v>0</v>
      </c>
      <c r="AO23" s="106">
        <v>0</v>
      </c>
      <c r="AP23" s="106">
        <v>0</v>
      </c>
      <c r="AQ23" s="106">
        <v>0</v>
      </c>
      <c r="AR23" s="106">
        <v>0</v>
      </c>
      <c r="AS23" s="106">
        <v>0</v>
      </c>
      <c r="AT23" s="106">
        <v>0</v>
      </c>
      <c r="AU23" s="106">
        <v>0</v>
      </c>
      <c r="AV23" s="106">
        <v>0</v>
      </c>
      <c r="AX23" s="160">
        <f t="shared" ref="AX23:AX31" si="4">SUM(C23:AV23)</f>
        <v>0</v>
      </c>
      <c r="AZ23" s="106"/>
      <c r="BE23" s="93"/>
    </row>
    <row r="24" spans="1:66" ht="11.25" customHeight="1" outlineLevel="1" x14ac:dyDescent="0.25">
      <c r="A24" s="207" t="s">
        <v>271</v>
      </c>
      <c r="C24" s="106">
        <v>0</v>
      </c>
      <c r="D24" s="106">
        <v>0</v>
      </c>
      <c r="E24" s="106">
        <v>0</v>
      </c>
      <c r="F24" s="106">
        <v>0</v>
      </c>
      <c r="G24" s="106">
        <v>0</v>
      </c>
      <c r="H24" s="106">
        <v>0</v>
      </c>
      <c r="I24" s="106">
        <v>0</v>
      </c>
      <c r="J24" s="106">
        <v>0</v>
      </c>
      <c r="K24" s="106">
        <v>0</v>
      </c>
      <c r="L24" s="106">
        <v>0</v>
      </c>
      <c r="M24" s="106">
        <v>0</v>
      </c>
      <c r="N24" s="106">
        <v>0</v>
      </c>
      <c r="O24" s="106">
        <v>0</v>
      </c>
      <c r="P24" s="106">
        <v>0</v>
      </c>
      <c r="Q24" s="106">
        <v>0</v>
      </c>
      <c r="R24" s="106">
        <v>0</v>
      </c>
      <c r="S24" s="106">
        <v>0</v>
      </c>
      <c r="T24" s="106">
        <v>0</v>
      </c>
      <c r="U24" s="106">
        <v>0</v>
      </c>
      <c r="V24" s="106">
        <v>0</v>
      </c>
      <c r="W24" s="106">
        <v>0</v>
      </c>
      <c r="X24" s="106">
        <v>0</v>
      </c>
      <c r="Y24" s="106">
        <v>0</v>
      </c>
      <c r="Z24" s="106">
        <v>0</v>
      </c>
      <c r="AA24" s="106">
        <v>0</v>
      </c>
      <c r="AB24" s="106">
        <v>0</v>
      </c>
      <c r="AC24" s="106">
        <v>0</v>
      </c>
      <c r="AD24" s="106">
        <v>0</v>
      </c>
      <c r="AE24" s="106">
        <v>0</v>
      </c>
      <c r="AF24" s="106">
        <v>0</v>
      </c>
      <c r="AG24" s="106">
        <v>0</v>
      </c>
      <c r="AH24" s="106">
        <v>0</v>
      </c>
      <c r="AI24" s="106">
        <v>0</v>
      </c>
      <c r="AJ24" s="106">
        <v>0</v>
      </c>
      <c r="AK24" s="106">
        <v>0</v>
      </c>
      <c r="AL24" s="106">
        <v>0</v>
      </c>
      <c r="AM24" s="106">
        <v>0</v>
      </c>
      <c r="AN24" s="106">
        <v>0</v>
      </c>
      <c r="AO24" s="106">
        <v>0</v>
      </c>
      <c r="AP24" s="106">
        <v>0</v>
      </c>
      <c r="AQ24" s="106">
        <v>0</v>
      </c>
      <c r="AR24" s="106">
        <v>0</v>
      </c>
      <c r="AS24" s="106">
        <v>0</v>
      </c>
      <c r="AT24" s="106">
        <v>0</v>
      </c>
      <c r="AU24" s="106">
        <v>0</v>
      </c>
      <c r="AV24" s="106">
        <v>0</v>
      </c>
      <c r="AX24" s="160">
        <f t="shared" si="4"/>
        <v>0</v>
      </c>
      <c r="AZ24" s="106"/>
      <c r="BE24" s="93"/>
    </row>
    <row r="25" spans="1:66" ht="11.25" customHeight="1" outlineLevel="1" x14ac:dyDescent="0.25">
      <c r="A25" s="207" t="s">
        <v>272</v>
      </c>
      <c r="C25" s="106">
        <v>-613761</v>
      </c>
      <c r="D25" s="106">
        <v>-105659</v>
      </c>
      <c r="E25" s="106">
        <v>0</v>
      </c>
      <c r="F25" s="106">
        <v>-1103845</v>
      </c>
      <c r="G25" s="106">
        <v>2297</v>
      </c>
      <c r="H25" s="106">
        <v>2436</v>
      </c>
      <c r="I25" s="106">
        <v>0</v>
      </c>
      <c r="J25" s="106">
        <v>-13014</v>
      </c>
      <c r="K25" s="106">
        <v>-73741</v>
      </c>
      <c r="L25" s="106">
        <v>0</v>
      </c>
      <c r="M25" s="106">
        <v>-53572</v>
      </c>
      <c r="N25" s="106">
        <v>0</v>
      </c>
      <c r="O25" s="106">
        <v>-11746</v>
      </c>
      <c r="P25" s="106">
        <v>-13198</v>
      </c>
      <c r="Q25" s="106">
        <v>0</v>
      </c>
      <c r="R25" s="106">
        <v>0</v>
      </c>
      <c r="S25" s="106">
        <v>0</v>
      </c>
      <c r="T25" s="106">
        <v>-727531</v>
      </c>
      <c r="U25" s="106">
        <v>-1376641</v>
      </c>
      <c r="V25" s="106">
        <v>-80828</v>
      </c>
      <c r="W25" s="106">
        <v>0</v>
      </c>
      <c r="X25" s="106">
        <v>0</v>
      </c>
      <c r="Y25" s="106">
        <v>0</v>
      </c>
      <c r="Z25" s="106">
        <v>0</v>
      </c>
      <c r="AA25" s="106">
        <v>-20952</v>
      </c>
      <c r="AB25" s="106">
        <v>-47443</v>
      </c>
      <c r="AC25" s="106">
        <v>-294742</v>
      </c>
      <c r="AD25" s="106">
        <v>-861279</v>
      </c>
      <c r="AE25" s="106">
        <v>3310</v>
      </c>
      <c r="AF25" s="106">
        <v>0</v>
      </c>
      <c r="AG25" s="106">
        <v>2</v>
      </c>
      <c r="AH25" s="106">
        <v>0</v>
      </c>
      <c r="AI25" s="106">
        <v>0</v>
      </c>
      <c r="AJ25" s="106">
        <v>0</v>
      </c>
      <c r="AK25" s="106">
        <v>0</v>
      </c>
      <c r="AL25" s="106">
        <v>0</v>
      </c>
      <c r="AM25" s="106">
        <v>-282221</v>
      </c>
      <c r="AN25" s="106">
        <v>-35530</v>
      </c>
      <c r="AO25" s="106">
        <v>691</v>
      </c>
      <c r="AP25" s="106">
        <v>1120</v>
      </c>
      <c r="AQ25" s="106">
        <v>420</v>
      </c>
      <c r="AR25" s="106">
        <v>0</v>
      </c>
      <c r="AS25" s="106">
        <v>0</v>
      </c>
      <c r="AT25" s="106">
        <v>0</v>
      </c>
      <c r="AU25" s="106">
        <v>3055</v>
      </c>
      <c r="AV25" s="106">
        <v>937</v>
      </c>
      <c r="AX25" s="160">
        <f t="shared" si="4"/>
        <v>-5701435</v>
      </c>
      <c r="AZ25" s="106"/>
      <c r="BE25" s="93"/>
    </row>
    <row r="26" spans="1:66" ht="11.25" customHeight="1" outlineLevel="1" x14ac:dyDescent="0.25">
      <c r="A26" s="207" t="s">
        <v>273</v>
      </c>
      <c r="C26" s="106">
        <v>0</v>
      </c>
      <c r="D26" s="106">
        <v>0</v>
      </c>
      <c r="E26" s="106">
        <v>0</v>
      </c>
      <c r="F26" s="106">
        <v>-48</v>
      </c>
      <c r="G26" s="106">
        <v>0</v>
      </c>
      <c r="H26" s="106">
        <v>0</v>
      </c>
      <c r="I26" s="106">
        <v>0</v>
      </c>
      <c r="J26" s="106">
        <v>0</v>
      </c>
      <c r="K26" s="106">
        <v>0</v>
      </c>
      <c r="L26" s="106">
        <v>0</v>
      </c>
      <c r="M26" s="106">
        <v>0</v>
      </c>
      <c r="N26" s="106">
        <v>0</v>
      </c>
      <c r="O26" s="106">
        <v>0</v>
      </c>
      <c r="P26" s="106">
        <v>0</v>
      </c>
      <c r="Q26" s="106">
        <v>0</v>
      </c>
      <c r="R26" s="106">
        <v>0</v>
      </c>
      <c r="S26" s="106">
        <v>0</v>
      </c>
      <c r="T26" s="106">
        <v>0</v>
      </c>
      <c r="U26" s="106">
        <v>0</v>
      </c>
      <c r="V26" s="106">
        <v>0</v>
      </c>
      <c r="W26" s="106">
        <v>0</v>
      </c>
      <c r="X26" s="106">
        <v>0</v>
      </c>
      <c r="Y26" s="106">
        <v>0</v>
      </c>
      <c r="Z26" s="106">
        <v>0</v>
      </c>
      <c r="AA26" s="106">
        <v>0</v>
      </c>
      <c r="AB26" s="106">
        <v>0</v>
      </c>
      <c r="AC26" s="106">
        <v>0</v>
      </c>
      <c r="AD26" s="106">
        <v>0</v>
      </c>
      <c r="AE26" s="106">
        <v>1298</v>
      </c>
      <c r="AF26" s="106">
        <v>747</v>
      </c>
      <c r="AG26" s="106">
        <v>14</v>
      </c>
      <c r="AH26" s="106">
        <v>0</v>
      </c>
      <c r="AI26" s="106">
        <v>0</v>
      </c>
      <c r="AJ26" s="106">
        <v>0</v>
      </c>
      <c r="AK26" s="106">
        <v>0</v>
      </c>
      <c r="AL26" s="106">
        <v>0</v>
      </c>
      <c r="AM26" s="106">
        <v>0</v>
      </c>
      <c r="AN26" s="106">
        <v>0</v>
      </c>
      <c r="AO26" s="106">
        <v>0</v>
      </c>
      <c r="AP26" s="106">
        <v>0</v>
      </c>
      <c r="AQ26" s="106">
        <v>0</v>
      </c>
      <c r="AR26" s="106">
        <v>0</v>
      </c>
      <c r="AS26" s="106">
        <v>0</v>
      </c>
      <c r="AT26" s="106">
        <v>0</v>
      </c>
      <c r="AU26" s="106">
        <v>0</v>
      </c>
      <c r="AV26" s="106">
        <v>0</v>
      </c>
      <c r="AX26" s="160">
        <f t="shared" si="4"/>
        <v>2011</v>
      </c>
      <c r="AZ26" s="106"/>
      <c r="BE26" s="93"/>
    </row>
    <row r="27" spans="1:66" ht="11.25" customHeight="1" outlineLevel="1" x14ac:dyDescent="0.25">
      <c r="A27" s="207" t="s">
        <v>274</v>
      </c>
      <c r="C27" s="106">
        <v>60228</v>
      </c>
      <c r="D27" s="106">
        <v>76678</v>
      </c>
      <c r="E27" s="106">
        <v>167200</v>
      </c>
      <c r="F27" s="106">
        <v>542917</v>
      </c>
      <c r="G27" s="106">
        <v>65032</v>
      </c>
      <c r="H27" s="106">
        <v>166504</v>
      </c>
      <c r="I27" s="106">
        <v>10492</v>
      </c>
      <c r="J27" s="106">
        <v>195897</v>
      </c>
      <c r="K27" s="106">
        <v>631207</v>
      </c>
      <c r="L27" s="106">
        <v>4877</v>
      </c>
      <c r="M27" s="106">
        <v>104522</v>
      </c>
      <c r="N27" s="106">
        <v>490938</v>
      </c>
      <c r="O27" s="106">
        <v>29882</v>
      </c>
      <c r="P27" s="106">
        <v>71042</v>
      </c>
      <c r="Q27" s="106">
        <v>30200</v>
      </c>
      <c r="R27" s="106">
        <v>1823</v>
      </c>
      <c r="S27" s="106">
        <v>25477</v>
      </c>
      <c r="T27" s="106">
        <v>-2132132</v>
      </c>
      <c r="U27" s="106">
        <v>153654</v>
      </c>
      <c r="V27" s="106">
        <v>-58086</v>
      </c>
      <c r="W27" s="106">
        <v>-23218</v>
      </c>
      <c r="X27" s="106">
        <v>72221</v>
      </c>
      <c r="Y27" s="106">
        <v>23309</v>
      </c>
      <c r="Z27" s="106">
        <v>38500</v>
      </c>
      <c r="AA27" s="106">
        <v>5574</v>
      </c>
      <c r="AB27" s="106">
        <v>-3264</v>
      </c>
      <c r="AC27" s="106">
        <v>266471</v>
      </c>
      <c r="AD27" s="106">
        <v>-1641232</v>
      </c>
      <c r="AE27" s="106">
        <v>353694</v>
      </c>
      <c r="AF27" s="106">
        <v>1187354</v>
      </c>
      <c r="AG27" s="106">
        <v>-339</v>
      </c>
      <c r="AH27" s="106">
        <v>17871</v>
      </c>
      <c r="AI27" s="106">
        <v>-240</v>
      </c>
      <c r="AJ27" s="106">
        <v>0</v>
      </c>
      <c r="AK27" s="106">
        <v>0</v>
      </c>
      <c r="AL27" s="106">
        <v>0</v>
      </c>
      <c r="AM27" s="106">
        <v>12105</v>
      </c>
      <c r="AN27" s="106">
        <v>761</v>
      </c>
      <c r="AO27" s="106">
        <v>-1367127</v>
      </c>
      <c r="AP27" s="106">
        <v>-483825</v>
      </c>
      <c r="AQ27" s="106">
        <v>116680</v>
      </c>
      <c r="AR27" s="106">
        <v>139560</v>
      </c>
      <c r="AS27" s="106">
        <v>3076</v>
      </c>
      <c r="AT27" s="106">
        <v>8458</v>
      </c>
      <c r="AU27" s="106">
        <v>22136</v>
      </c>
      <c r="AV27" s="106">
        <v>-3384</v>
      </c>
      <c r="AX27" s="160">
        <f t="shared" si="4"/>
        <v>-616507</v>
      </c>
      <c r="AZ27" s="106"/>
      <c r="BE27" s="278"/>
    </row>
    <row r="28" spans="1:66" ht="11.25" customHeight="1" outlineLevel="1" x14ac:dyDescent="0.25">
      <c r="A28" s="207" t="s">
        <v>275</v>
      </c>
      <c r="C28" s="106">
        <v>0</v>
      </c>
      <c r="D28" s="106">
        <v>0</v>
      </c>
      <c r="E28" s="106">
        <v>0</v>
      </c>
      <c r="F28" s="106">
        <v>0</v>
      </c>
      <c r="G28" s="106">
        <v>0</v>
      </c>
      <c r="H28" s="106">
        <v>0</v>
      </c>
      <c r="I28" s="106">
        <v>0</v>
      </c>
      <c r="J28" s="106">
        <v>0</v>
      </c>
      <c r="K28" s="106">
        <v>0</v>
      </c>
      <c r="L28" s="106">
        <v>0</v>
      </c>
      <c r="M28" s="106">
        <v>0</v>
      </c>
      <c r="N28" s="106">
        <v>0</v>
      </c>
      <c r="O28" s="106">
        <v>0</v>
      </c>
      <c r="P28" s="106">
        <v>0</v>
      </c>
      <c r="Q28" s="106">
        <v>0</v>
      </c>
      <c r="R28" s="106">
        <v>0</v>
      </c>
      <c r="S28" s="106">
        <v>0</v>
      </c>
      <c r="T28" s="106">
        <v>0</v>
      </c>
      <c r="U28" s="106">
        <v>0</v>
      </c>
      <c r="V28" s="106">
        <v>0</v>
      </c>
      <c r="W28" s="106">
        <v>0</v>
      </c>
      <c r="X28" s="106">
        <v>0</v>
      </c>
      <c r="Y28" s="106">
        <v>0</v>
      </c>
      <c r="Z28" s="106">
        <v>0</v>
      </c>
      <c r="AA28" s="106">
        <v>0</v>
      </c>
      <c r="AB28" s="106">
        <v>0</v>
      </c>
      <c r="AC28" s="106">
        <v>0</v>
      </c>
      <c r="AD28" s="106">
        <v>0</v>
      </c>
      <c r="AE28" s="106">
        <v>0</v>
      </c>
      <c r="AF28" s="106">
        <v>0</v>
      </c>
      <c r="AG28" s="106">
        <v>0</v>
      </c>
      <c r="AH28" s="106">
        <v>0</v>
      </c>
      <c r="AI28" s="106">
        <v>0</v>
      </c>
      <c r="AJ28" s="106">
        <v>0</v>
      </c>
      <c r="AK28" s="106">
        <v>0</v>
      </c>
      <c r="AL28" s="106">
        <v>0</v>
      </c>
      <c r="AM28" s="106">
        <v>0</v>
      </c>
      <c r="AN28" s="106">
        <v>0</v>
      </c>
      <c r="AO28" s="106">
        <v>0</v>
      </c>
      <c r="AP28" s="106">
        <v>0</v>
      </c>
      <c r="AQ28" s="106">
        <v>0</v>
      </c>
      <c r="AR28" s="106">
        <v>0</v>
      </c>
      <c r="AS28" s="106">
        <v>0</v>
      </c>
      <c r="AT28" s="106">
        <v>0</v>
      </c>
      <c r="AU28" s="106">
        <v>0</v>
      </c>
      <c r="AV28" s="106">
        <v>0</v>
      </c>
      <c r="AX28" s="160">
        <f t="shared" si="4"/>
        <v>0</v>
      </c>
      <c r="AZ28" s="106"/>
      <c r="BE28" s="93"/>
    </row>
    <row r="29" spans="1:66" ht="11.25" customHeight="1" outlineLevel="1" x14ac:dyDescent="0.25">
      <c r="A29" s="207" t="s">
        <v>276</v>
      </c>
      <c r="C29" s="106">
        <v>0</v>
      </c>
      <c r="D29" s="106">
        <v>0</v>
      </c>
      <c r="E29" s="106">
        <v>0</v>
      </c>
      <c r="F29" s="106">
        <v>0</v>
      </c>
      <c r="G29" s="106">
        <v>0</v>
      </c>
      <c r="H29" s="106">
        <v>0</v>
      </c>
      <c r="I29" s="106">
        <v>0</v>
      </c>
      <c r="J29" s="106">
        <v>0</v>
      </c>
      <c r="K29" s="106">
        <v>0</v>
      </c>
      <c r="L29" s="93">
        <v>0</v>
      </c>
      <c r="M29" s="106">
        <v>0</v>
      </c>
      <c r="N29" s="106">
        <v>0</v>
      </c>
      <c r="O29" s="106">
        <v>0</v>
      </c>
      <c r="P29" s="106">
        <v>0</v>
      </c>
      <c r="Q29" s="106">
        <v>0</v>
      </c>
      <c r="R29" s="106">
        <v>0</v>
      </c>
      <c r="S29" s="106">
        <v>0</v>
      </c>
      <c r="T29" s="106">
        <v>0</v>
      </c>
      <c r="U29" s="106">
        <v>0</v>
      </c>
      <c r="V29" s="106">
        <v>0</v>
      </c>
      <c r="W29" s="106">
        <v>0</v>
      </c>
      <c r="X29" s="106">
        <v>0</v>
      </c>
      <c r="Y29" s="106">
        <v>0</v>
      </c>
      <c r="Z29" s="106">
        <v>0</v>
      </c>
      <c r="AA29" s="106">
        <v>0</v>
      </c>
      <c r="AB29" s="106">
        <v>0</v>
      </c>
      <c r="AC29" s="106">
        <v>0</v>
      </c>
      <c r="AD29" s="106">
        <v>0</v>
      </c>
      <c r="AE29" s="106">
        <v>0</v>
      </c>
      <c r="AF29" s="106">
        <v>0</v>
      </c>
      <c r="AG29" s="106">
        <v>0</v>
      </c>
      <c r="AH29" s="106">
        <v>0</v>
      </c>
      <c r="AI29" s="106">
        <v>0</v>
      </c>
      <c r="AJ29" s="106">
        <v>0</v>
      </c>
      <c r="AK29" s="106">
        <v>0</v>
      </c>
      <c r="AL29" s="106">
        <v>0</v>
      </c>
      <c r="AM29" s="106">
        <v>0</v>
      </c>
      <c r="AN29" s="106">
        <v>0</v>
      </c>
      <c r="AO29" s="106">
        <v>0</v>
      </c>
      <c r="AP29" s="106">
        <v>0</v>
      </c>
      <c r="AQ29" s="106">
        <v>0</v>
      </c>
      <c r="AR29" s="106">
        <v>0</v>
      </c>
      <c r="AS29" s="106">
        <v>0</v>
      </c>
      <c r="AT29" s="106">
        <v>0</v>
      </c>
      <c r="AU29" s="106">
        <v>0</v>
      </c>
      <c r="AV29" s="106">
        <v>0</v>
      </c>
      <c r="AX29" s="160">
        <f t="shared" si="4"/>
        <v>0</v>
      </c>
      <c r="AZ29" s="106"/>
      <c r="BE29" s="93"/>
    </row>
    <row r="30" spans="1:66" ht="11.25" customHeight="1" outlineLevel="1" x14ac:dyDescent="0.25">
      <c r="A30" s="207" t="s">
        <v>277</v>
      </c>
      <c r="C30" s="106">
        <v>-76382</v>
      </c>
      <c r="D30" s="106">
        <v>-29754</v>
      </c>
      <c r="E30" s="106">
        <v>0</v>
      </c>
      <c r="F30" s="106">
        <v>-250542</v>
      </c>
      <c r="G30" s="106">
        <v>-56845</v>
      </c>
      <c r="H30" s="106">
        <v>-124518</v>
      </c>
      <c r="I30" s="106">
        <v>0</v>
      </c>
      <c r="J30" s="106">
        <v>0</v>
      </c>
      <c r="K30" s="106">
        <v>0</v>
      </c>
      <c r="L30" s="93">
        <v>0</v>
      </c>
      <c r="M30" s="106">
        <v>-50405</v>
      </c>
      <c r="N30" s="106">
        <v>-548119</v>
      </c>
      <c r="O30" s="106">
        <v>-13059</v>
      </c>
      <c r="P30" s="106">
        <v>-40018</v>
      </c>
      <c r="Q30" s="106">
        <v>-21823</v>
      </c>
      <c r="R30" s="106">
        <v>-1411</v>
      </c>
      <c r="S30" s="106">
        <v>0</v>
      </c>
      <c r="T30" s="106">
        <v>-500220</v>
      </c>
      <c r="U30" s="106">
        <v>-3473933</v>
      </c>
      <c r="V30" s="106">
        <v>-566452</v>
      </c>
      <c r="W30" s="106">
        <v>-166195</v>
      </c>
      <c r="X30" s="106">
        <v>0</v>
      </c>
      <c r="Y30" s="106">
        <v>0</v>
      </c>
      <c r="Z30" s="106">
        <v>0</v>
      </c>
      <c r="AA30" s="106">
        <v>0</v>
      </c>
      <c r="AB30" s="106">
        <v>0</v>
      </c>
      <c r="AC30" s="106">
        <v>-182739</v>
      </c>
      <c r="AD30" s="106">
        <v>0</v>
      </c>
      <c r="AE30" s="106">
        <v>0</v>
      </c>
      <c r="AF30" s="106">
        <v>0</v>
      </c>
      <c r="AG30" s="106">
        <v>0</v>
      </c>
      <c r="AH30" s="106">
        <v>0</v>
      </c>
      <c r="AI30" s="106">
        <v>0</v>
      </c>
      <c r="AJ30" s="106">
        <v>0</v>
      </c>
      <c r="AK30" s="106">
        <v>0</v>
      </c>
      <c r="AL30" s="106">
        <v>0</v>
      </c>
      <c r="AM30" s="106">
        <v>0</v>
      </c>
      <c r="AN30" s="106">
        <v>0</v>
      </c>
      <c r="AO30" s="106">
        <v>-2039556</v>
      </c>
      <c r="AP30" s="106">
        <v>-1326925</v>
      </c>
      <c r="AQ30" s="106">
        <v>-1248117</v>
      </c>
      <c r="AR30" s="106">
        <v>-820066</v>
      </c>
      <c r="AS30" s="106">
        <v>0</v>
      </c>
      <c r="AT30" s="106">
        <v>0</v>
      </c>
      <c r="AU30" s="106">
        <v>0</v>
      </c>
      <c r="AV30" s="106">
        <v>-408405</v>
      </c>
      <c r="AX30" s="160">
        <f t="shared" si="4"/>
        <v>-11945484</v>
      </c>
      <c r="AZ30" s="106"/>
      <c r="BE30" s="93"/>
    </row>
    <row r="31" spans="1:66" ht="11.25" customHeight="1" outlineLevel="1" x14ac:dyDescent="0.25">
      <c r="A31" s="207" t="s">
        <v>278</v>
      </c>
      <c r="C31" s="106">
        <v>-119171</v>
      </c>
      <c r="D31" s="106">
        <v>-18955</v>
      </c>
      <c r="E31" s="106">
        <v>0</v>
      </c>
      <c r="F31" s="106">
        <v>0</v>
      </c>
      <c r="G31" s="106">
        <v>0</v>
      </c>
      <c r="H31" s="106">
        <v>0</v>
      </c>
      <c r="I31" s="106">
        <v>0</v>
      </c>
      <c r="J31" s="106">
        <v>0</v>
      </c>
      <c r="K31" s="106">
        <v>0</v>
      </c>
      <c r="L31" s="93">
        <v>0</v>
      </c>
      <c r="M31" s="106">
        <v>0</v>
      </c>
      <c r="N31" s="106">
        <v>0</v>
      </c>
      <c r="O31" s="106">
        <v>0</v>
      </c>
      <c r="P31" s="106">
        <v>0</v>
      </c>
      <c r="Q31" s="106">
        <v>0</v>
      </c>
      <c r="R31" s="106">
        <v>0</v>
      </c>
      <c r="S31" s="106"/>
      <c r="T31" s="106">
        <v>0</v>
      </c>
      <c r="U31" s="106">
        <v>0</v>
      </c>
      <c r="V31" s="106">
        <v>0</v>
      </c>
      <c r="W31" s="106">
        <v>0</v>
      </c>
      <c r="X31" s="106">
        <v>0</v>
      </c>
      <c r="Y31" s="106">
        <v>0</v>
      </c>
      <c r="Z31" s="106">
        <v>0</v>
      </c>
      <c r="AA31" s="106">
        <v>0</v>
      </c>
      <c r="AB31" s="106">
        <v>0</v>
      </c>
      <c r="AC31" s="106">
        <v>0</v>
      </c>
      <c r="AD31" s="106">
        <v>0</v>
      </c>
      <c r="AE31" s="106">
        <v>0</v>
      </c>
      <c r="AF31" s="106">
        <v>0</v>
      </c>
      <c r="AG31" s="106">
        <v>0</v>
      </c>
      <c r="AH31" s="106">
        <v>0</v>
      </c>
      <c r="AI31" s="106">
        <v>0</v>
      </c>
      <c r="AJ31" s="106">
        <v>-9471</v>
      </c>
      <c r="AK31" s="106">
        <v>14579</v>
      </c>
      <c r="AL31" s="106">
        <v>14601</v>
      </c>
      <c r="AM31" s="106">
        <v>0</v>
      </c>
      <c r="AN31" s="106">
        <v>0</v>
      </c>
      <c r="AO31" s="106">
        <v>0</v>
      </c>
      <c r="AP31" s="106">
        <v>0</v>
      </c>
      <c r="AQ31" s="106">
        <v>0</v>
      </c>
      <c r="AR31" s="106">
        <v>0</v>
      </c>
      <c r="AS31" s="106">
        <v>0</v>
      </c>
      <c r="AT31" s="106">
        <v>0</v>
      </c>
      <c r="AU31" s="106">
        <v>0</v>
      </c>
      <c r="AV31" s="106">
        <v>0</v>
      </c>
      <c r="AX31" s="160">
        <f t="shared" si="4"/>
        <v>-118417</v>
      </c>
      <c r="AZ31" s="106"/>
      <c r="BE31" s="93"/>
    </row>
    <row r="32" spans="1:66" s="429" customFormat="1" ht="11.25" customHeight="1" x14ac:dyDescent="0.25">
      <c r="A32" s="432" t="s">
        <v>439</v>
      </c>
      <c r="B32" s="426"/>
      <c r="C32" s="427">
        <f>SUM(C23:C31)</f>
        <v>-749086</v>
      </c>
      <c r="D32" s="427">
        <f t="shared" ref="D32:AX32" si="5">SUM(D23:D31)</f>
        <v>-77690</v>
      </c>
      <c r="E32" s="427">
        <f t="shared" si="5"/>
        <v>167200</v>
      </c>
      <c r="F32" s="427">
        <f t="shared" si="5"/>
        <v>-811518</v>
      </c>
      <c r="G32" s="427">
        <f t="shared" si="5"/>
        <v>10484</v>
      </c>
      <c r="H32" s="427">
        <f t="shared" si="5"/>
        <v>44422</v>
      </c>
      <c r="I32" s="427">
        <f t="shared" si="5"/>
        <v>10492</v>
      </c>
      <c r="J32" s="427">
        <f t="shared" si="5"/>
        <v>182883</v>
      </c>
      <c r="K32" s="427">
        <f t="shared" si="5"/>
        <v>557466</v>
      </c>
      <c r="L32" s="427">
        <f t="shared" si="5"/>
        <v>4877</v>
      </c>
      <c r="M32" s="427">
        <f t="shared" si="5"/>
        <v>545</v>
      </c>
      <c r="N32" s="427">
        <f t="shared" si="5"/>
        <v>-57181</v>
      </c>
      <c r="O32" s="427">
        <f t="shared" si="5"/>
        <v>5077</v>
      </c>
      <c r="P32" s="427">
        <f t="shared" si="5"/>
        <v>17826</v>
      </c>
      <c r="Q32" s="427">
        <f t="shared" si="5"/>
        <v>8377</v>
      </c>
      <c r="R32" s="427">
        <f t="shared" si="5"/>
        <v>412</v>
      </c>
      <c r="S32" s="427">
        <f t="shared" si="5"/>
        <v>25477</v>
      </c>
      <c r="T32" s="427">
        <f t="shared" si="5"/>
        <v>-3359883</v>
      </c>
      <c r="U32" s="427">
        <f t="shared" si="5"/>
        <v>-4696920</v>
      </c>
      <c r="V32" s="427">
        <f t="shared" si="5"/>
        <v>-705366</v>
      </c>
      <c r="W32" s="427">
        <f t="shared" si="5"/>
        <v>-189413</v>
      </c>
      <c r="X32" s="427">
        <f t="shared" si="5"/>
        <v>72221</v>
      </c>
      <c r="Y32" s="427">
        <f t="shared" si="5"/>
        <v>23309</v>
      </c>
      <c r="Z32" s="427">
        <f t="shared" si="5"/>
        <v>38500</v>
      </c>
      <c r="AA32" s="427">
        <f t="shared" si="5"/>
        <v>-15378</v>
      </c>
      <c r="AB32" s="427">
        <f t="shared" si="5"/>
        <v>-50707</v>
      </c>
      <c r="AC32" s="427">
        <f t="shared" si="5"/>
        <v>-211010</v>
      </c>
      <c r="AD32" s="427">
        <f t="shared" si="5"/>
        <v>-2502511</v>
      </c>
      <c r="AE32" s="427">
        <f t="shared" si="5"/>
        <v>358302</v>
      </c>
      <c r="AF32" s="427">
        <f t="shared" si="5"/>
        <v>1188101</v>
      </c>
      <c r="AG32" s="427">
        <f t="shared" si="5"/>
        <v>-323</v>
      </c>
      <c r="AH32" s="427">
        <f t="shared" si="5"/>
        <v>17871</v>
      </c>
      <c r="AI32" s="427">
        <f t="shared" si="5"/>
        <v>-240</v>
      </c>
      <c r="AJ32" s="427">
        <f t="shared" si="5"/>
        <v>-9471</v>
      </c>
      <c r="AK32" s="427">
        <f t="shared" si="5"/>
        <v>14579</v>
      </c>
      <c r="AL32" s="427">
        <f t="shared" si="5"/>
        <v>14601</v>
      </c>
      <c r="AM32" s="427">
        <f t="shared" si="5"/>
        <v>-270116</v>
      </c>
      <c r="AN32" s="427">
        <f t="shared" si="5"/>
        <v>-34769</v>
      </c>
      <c r="AO32" s="427">
        <f t="shared" si="5"/>
        <v>-3405992</v>
      </c>
      <c r="AP32" s="427">
        <f t="shared" si="5"/>
        <v>-1809630</v>
      </c>
      <c r="AQ32" s="427">
        <f t="shared" si="5"/>
        <v>-1131017</v>
      </c>
      <c r="AR32" s="427">
        <f t="shared" si="5"/>
        <v>-680506</v>
      </c>
      <c r="AS32" s="427">
        <f t="shared" si="5"/>
        <v>3076</v>
      </c>
      <c r="AT32" s="427">
        <f t="shared" si="5"/>
        <v>8458</v>
      </c>
      <c r="AU32" s="427">
        <f t="shared" si="5"/>
        <v>25191</v>
      </c>
      <c r="AV32" s="427">
        <f t="shared" si="5"/>
        <v>-410852</v>
      </c>
      <c r="AW32" s="427"/>
      <c r="AX32" s="428">
        <f t="shared" si="5"/>
        <v>-18379832</v>
      </c>
      <c r="AY32" s="427"/>
      <c r="AZ32" s="427"/>
      <c r="BA32" s="426"/>
      <c r="BB32" s="426"/>
      <c r="BC32" s="426"/>
      <c r="BD32" s="426"/>
      <c r="BF32" s="426"/>
      <c r="BG32" s="426"/>
      <c r="BH32" s="426"/>
      <c r="BI32" s="426"/>
      <c r="BJ32" s="426"/>
      <c r="BK32" s="426"/>
      <c r="BL32" s="426"/>
      <c r="BM32" s="426"/>
      <c r="BN32" s="426"/>
    </row>
    <row r="33" spans="1:66" ht="11.25" customHeight="1" x14ac:dyDescent="0.25">
      <c r="C33" s="106"/>
      <c r="D33" s="106"/>
      <c r="E33" s="106"/>
      <c r="F33" s="106"/>
      <c r="G33" s="106"/>
      <c r="H33" s="106"/>
      <c r="I33" s="106"/>
      <c r="J33" s="106"/>
      <c r="K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Z33" s="106"/>
      <c r="BE33" s="93"/>
    </row>
    <row r="34" spans="1:66" ht="11.25" customHeight="1" outlineLevel="1" x14ac:dyDescent="0.25">
      <c r="A34" s="282" t="s">
        <v>280</v>
      </c>
      <c r="C34" s="106"/>
      <c r="D34" s="106"/>
      <c r="E34" s="106"/>
      <c r="F34" s="106"/>
      <c r="G34" s="106"/>
      <c r="H34" s="106"/>
      <c r="I34" s="106"/>
      <c r="J34" s="106"/>
      <c r="K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Z34" s="106"/>
      <c r="BE34" s="93"/>
    </row>
    <row r="35" spans="1:66" ht="11.25" customHeight="1" outlineLevel="1" x14ac:dyDescent="0.25">
      <c r="A35" s="209" t="s">
        <v>281</v>
      </c>
      <c r="C35" s="106">
        <v>1456</v>
      </c>
      <c r="D35" s="106">
        <v>529</v>
      </c>
      <c r="E35" s="106">
        <v>149</v>
      </c>
      <c r="F35" s="106">
        <v>2105</v>
      </c>
      <c r="G35" s="106">
        <v>145</v>
      </c>
      <c r="H35" s="106">
        <v>214</v>
      </c>
      <c r="I35" s="106">
        <v>0</v>
      </c>
      <c r="J35" s="106">
        <v>1390</v>
      </c>
      <c r="K35" s="106">
        <v>3500</v>
      </c>
      <c r="L35" s="93">
        <v>257</v>
      </c>
      <c r="M35" s="106">
        <v>283</v>
      </c>
      <c r="N35" s="106">
        <v>2191</v>
      </c>
      <c r="O35" s="106">
        <v>86</v>
      </c>
      <c r="P35" s="106">
        <v>191</v>
      </c>
      <c r="Q35" s="106">
        <v>82</v>
      </c>
      <c r="R35" s="106">
        <v>5</v>
      </c>
      <c r="S35" s="106">
        <v>110</v>
      </c>
      <c r="T35" s="106">
        <v>8555</v>
      </c>
      <c r="U35" s="106">
        <v>25150</v>
      </c>
      <c r="V35" s="106">
        <v>2757</v>
      </c>
      <c r="W35" s="106">
        <v>3024</v>
      </c>
      <c r="X35" s="106">
        <v>5</v>
      </c>
      <c r="Y35" s="106">
        <v>113</v>
      </c>
      <c r="Z35" s="106">
        <v>2401</v>
      </c>
      <c r="AA35" s="106">
        <v>487</v>
      </c>
      <c r="AB35" s="106">
        <v>333</v>
      </c>
      <c r="AC35" s="106">
        <v>6370</v>
      </c>
      <c r="AD35" s="106">
        <v>71495</v>
      </c>
      <c r="AE35" s="106">
        <v>5143</v>
      </c>
      <c r="AF35" s="106">
        <v>6745</v>
      </c>
      <c r="AG35" s="106">
        <v>8</v>
      </c>
      <c r="AH35" s="106">
        <v>750</v>
      </c>
      <c r="AI35" s="106">
        <v>0</v>
      </c>
      <c r="AJ35" s="106">
        <v>0</v>
      </c>
      <c r="AK35" s="106">
        <v>0</v>
      </c>
      <c r="AL35" s="106">
        <v>0</v>
      </c>
      <c r="AM35" s="106">
        <v>0</v>
      </c>
      <c r="AN35" s="106">
        <v>0</v>
      </c>
      <c r="AO35" s="106">
        <v>4200</v>
      </c>
      <c r="AP35" s="106">
        <v>2632</v>
      </c>
      <c r="AQ35" s="106">
        <v>1806</v>
      </c>
      <c r="AR35" s="106">
        <v>1071</v>
      </c>
      <c r="AS35" s="106">
        <v>135</v>
      </c>
      <c r="AT35" s="106">
        <v>451</v>
      </c>
      <c r="AU35" s="106">
        <v>0</v>
      </c>
      <c r="AV35" s="106">
        <v>4615</v>
      </c>
      <c r="AX35" s="160">
        <f t="shared" ref="AX35:AX39" si="6">SUM(C35:AV35)</f>
        <v>160939</v>
      </c>
      <c r="AZ35" s="106"/>
      <c r="BE35" s="93"/>
    </row>
    <row r="36" spans="1:66" ht="11.25" customHeight="1" outlineLevel="1" x14ac:dyDescent="0.25">
      <c r="A36" s="209" t="s">
        <v>282</v>
      </c>
      <c r="C36" s="106">
        <v>0</v>
      </c>
      <c r="D36" s="106">
        <v>0</v>
      </c>
      <c r="E36" s="106">
        <v>0</v>
      </c>
      <c r="F36" s="106">
        <v>0</v>
      </c>
      <c r="G36" s="106">
        <v>0</v>
      </c>
      <c r="H36" s="106">
        <v>0</v>
      </c>
      <c r="I36" s="106">
        <v>0</v>
      </c>
      <c r="J36" s="106">
        <v>0</v>
      </c>
      <c r="K36" s="106">
        <v>0</v>
      </c>
      <c r="L36" s="93">
        <v>0</v>
      </c>
      <c r="M36" s="106">
        <v>0</v>
      </c>
      <c r="N36" s="106">
        <v>0</v>
      </c>
      <c r="O36" s="106">
        <v>0</v>
      </c>
      <c r="P36" s="106">
        <v>0</v>
      </c>
      <c r="Q36" s="106">
        <v>0</v>
      </c>
      <c r="R36" s="106">
        <v>0</v>
      </c>
      <c r="S36" s="106">
        <v>0</v>
      </c>
      <c r="T36" s="106">
        <v>7226</v>
      </c>
      <c r="U36" s="106">
        <v>11728</v>
      </c>
      <c r="V36" s="106">
        <v>566</v>
      </c>
      <c r="W36" s="106">
        <v>10</v>
      </c>
      <c r="X36" s="106">
        <v>1</v>
      </c>
      <c r="Y36" s="106">
        <v>0</v>
      </c>
      <c r="Z36" s="106">
        <v>0</v>
      </c>
      <c r="AA36" s="106">
        <v>0</v>
      </c>
      <c r="AB36" s="106">
        <v>0</v>
      </c>
      <c r="AC36" s="106">
        <v>0</v>
      </c>
      <c r="AD36" s="106">
        <v>0</v>
      </c>
      <c r="AE36" s="106">
        <v>0</v>
      </c>
      <c r="AF36" s="106">
        <v>0</v>
      </c>
      <c r="AG36" s="106">
        <v>0</v>
      </c>
      <c r="AH36" s="106">
        <v>0</v>
      </c>
      <c r="AI36" s="106">
        <v>0</v>
      </c>
      <c r="AJ36" s="106">
        <v>0</v>
      </c>
      <c r="AK36" s="106">
        <v>0</v>
      </c>
      <c r="AL36" s="106">
        <v>0</v>
      </c>
      <c r="AM36" s="106">
        <v>0</v>
      </c>
      <c r="AN36" s="106">
        <v>0</v>
      </c>
      <c r="AO36" s="106">
        <v>2898</v>
      </c>
      <c r="AP36" s="106">
        <v>875</v>
      </c>
      <c r="AQ36" s="106">
        <v>167</v>
      </c>
      <c r="AR36" s="106">
        <v>0</v>
      </c>
      <c r="AS36" s="106">
        <v>0</v>
      </c>
      <c r="AT36" s="106">
        <v>0</v>
      </c>
      <c r="AU36" s="106">
        <v>0</v>
      </c>
      <c r="AV36" s="106">
        <v>32</v>
      </c>
      <c r="AX36" s="160">
        <f t="shared" si="6"/>
        <v>23503</v>
      </c>
      <c r="AZ36" s="106"/>
      <c r="BE36" s="93"/>
    </row>
    <row r="37" spans="1:66" ht="11.25" customHeight="1" outlineLevel="1" x14ac:dyDescent="0.25">
      <c r="A37" s="209" t="s">
        <v>283</v>
      </c>
      <c r="C37" s="106">
        <v>0</v>
      </c>
      <c r="D37" s="106">
        <v>0</v>
      </c>
      <c r="E37" s="106">
        <v>0</v>
      </c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93">
        <v>0</v>
      </c>
      <c r="M37" s="106">
        <v>0</v>
      </c>
      <c r="N37" s="106">
        <v>0</v>
      </c>
      <c r="O37" s="106">
        <v>0</v>
      </c>
      <c r="P37" s="106">
        <v>0</v>
      </c>
      <c r="Q37" s="106">
        <v>0</v>
      </c>
      <c r="R37" s="106">
        <v>0</v>
      </c>
      <c r="S37" s="106">
        <v>0</v>
      </c>
      <c r="T37" s="106">
        <v>0</v>
      </c>
      <c r="U37" s="106">
        <v>0</v>
      </c>
      <c r="V37" s="106">
        <v>0</v>
      </c>
      <c r="W37" s="106">
        <v>0</v>
      </c>
      <c r="X37" s="106">
        <v>0</v>
      </c>
      <c r="Y37" s="106">
        <v>0</v>
      </c>
      <c r="Z37" s="106">
        <v>0</v>
      </c>
      <c r="AA37" s="106">
        <v>0</v>
      </c>
      <c r="AB37" s="106">
        <v>0</v>
      </c>
      <c r="AC37" s="106">
        <v>0</v>
      </c>
      <c r="AD37" s="106">
        <v>0</v>
      </c>
      <c r="AE37" s="106">
        <v>0</v>
      </c>
      <c r="AF37" s="106">
        <v>0</v>
      </c>
      <c r="AG37" s="106">
        <v>0</v>
      </c>
      <c r="AH37" s="106">
        <v>0</v>
      </c>
      <c r="AI37" s="106">
        <v>0</v>
      </c>
      <c r="AJ37" s="106">
        <v>0</v>
      </c>
      <c r="AK37" s="106">
        <v>0</v>
      </c>
      <c r="AL37" s="106">
        <v>0</v>
      </c>
      <c r="AM37" s="106">
        <v>0</v>
      </c>
      <c r="AN37" s="106">
        <v>0</v>
      </c>
      <c r="AO37" s="106">
        <v>0</v>
      </c>
      <c r="AP37" s="106">
        <v>0</v>
      </c>
      <c r="AQ37" s="106">
        <v>0</v>
      </c>
      <c r="AR37" s="106">
        <v>0</v>
      </c>
      <c r="AS37" s="106">
        <v>0</v>
      </c>
      <c r="AT37" s="106">
        <v>0</v>
      </c>
      <c r="AU37" s="106">
        <v>0</v>
      </c>
      <c r="AV37" s="106">
        <v>0</v>
      </c>
      <c r="AX37" s="160">
        <f t="shared" si="6"/>
        <v>0</v>
      </c>
      <c r="AZ37" s="106"/>
      <c r="BE37" s="93"/>
    </row>
    <row r="38" spans="1:66" ht="11.25" customHeight="1" outlineLevel="1" x14ac:dyDescent="0.25">
      <c r="A38" s="209" t="s">
        <v>284</v>
      </c>
      <c r="C38" s="106">
        <v>0</v>
      </c>
      <c r="D38" s="106">
        <v>0</v>
      </c>
      <c r="E38" s="106">
        <v>0</v>
      </c>
      <c r="F38" s="106">
        <v>0</v>
      </c>
      <c r="G38" s="106">
        <v>0</v>
      </c>
      <c r="H38" s="106">
        <v>0</v>
      </c>
      <c r="I38" s="106">
        <v>0</v>
      </c>
      <c r="J38" s="106">
        <v>0</v>
      </c>
      <c r="K38" s="106">
        <v>0</v>
      </c>
      <c r="L38" s="93">
        <v>0</v>
      </c>
      <c r="M38" s="106">
        <v>0</v>
      </c>
      <c r="N38" s="106">
        <v>0</v>
      </c>
      <c r="O38" s="106">
        <v>0</v>
      </c>
      <c r="P38" s="106">
        <v>0</v>
      </c>
      <c r="Q38" s="106">
        <v>0</v>
      </c>
      <c r="R38" s="106">
        <v>0</v>
      </c>
      <c r="S38" s="106">
        <v>0</v>
      </c>
      <c r="T38" s="106">
        <v>0</v>
      </c>
      <c r="U38" s="106">
        <v>0</v>
      </c>
      <c r="V38" s="106">
        <v>0</v>
      </c>
      <c r="W38" s="106">
        <v>0</v>
      </c>
      <c r="X38" s="106">
        <v>0</v>
      </c>
      <c r="Y38" s="106">
        <v>0</v>
      </c>
      <c r="Z38" s="106">
        <v>0</v>
      </c>
      <c r="AA38" s="106">
        <v>0</v>
      </c>
      <c r="AB38" s="106">
        <v>0</v>
      </c>
      <c r="AC38" s="106">
        <v>0</v>
      </c>
      <c r="AD38" s="106">
        <v>0</v>
      </c>
      <c r="AE38" s="106">
        <v>0</v>
      </c>
      <c r="AF38" s="106">
        <v>0</v>
      </c>
      <c r="AG38" s="106">
        <v>0</v>
      </c>
      <c r="AH38" s="106">
        <v>0</v>
      </c>
      <c r="AI38" s="106">
        <v>0</v>
      </c>
      <c r="AJ38" s="106">
        <v>0</v>
      </c>
      <c r="AK38" s="106">
        <v>0</v>
      </c>
      <c r="AL38" s="106">
        <v>0</v>
      </c>
      <c r="AM38" s="106">
        <v>0</v>
      </c>
      <c r="AN38" s="106">
        <v>0</v>
      </c>
      <c r="AO38" s="106">
        <v>0</v>
      </c>
      <c r="AP38" s="106">
        <v>0</v>
      </c>
      <c r="AQ38" s="106">
        <v>0</v>
      </c>
      <c r="AR38" s="106">
        <v>0</v>
      </c>
      <c r="AS38" s="106">
        <v>0</v>
      </c>
      <c r="AT38" s="106">
        <v>0</v>
      </c>
      <c r="AU38" s="106">
        <v>0</v>
      </c>
      <c r="AV38" s="106">
        <v>0</v>
      </c>
      <c r="AX38" s="160">
        <f t="shared" si="6"/>
        <v>0</v>
      </c>
      <c r="AZ38" s="106"/>
      <c r="BE38" s="93"/>
    </row>
    <row r="39" spans="1:66" ht="11.25" customHeight="1" outlineLevel="1" x14ac:dyDescent="0.25">
      <c r="A39" s="209" t="s">
        <v>285</v>
      </c>
      <c r="C39" s="106">
        <v>5</v>
      </c>
      <c r="D39" s="106">
        <v>3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93">
        <v>0</v>
      </c>
      <c r="M39" s="106">
        <v>0</v>
      </c>
      <c r="N39" s="106">
        <v>0</v>
      </c>
      <c r="O39" s="106">
        <v>0</v>
      </c>
      <c r="P39" s="106">
        <v>0</v>
      </c>
      <c r="Q39" s="106">
        <v>0</v>
      </c>
      <c r="R39" s="106">
        <v>0</v>
      </c>
      <c r="S39" s="106">
        <v>0</v>
      </c>
      <c r="T39" s="106">
        <v>0</v>
      </c>
      <c r="U39" s="106">
        <v>0</v>
      </c>
      <c r="V39" s="106">
        <v>0</v>
      </c>
      <c r="W39" s="106">
        <v>0</v>
      </c>
      <c r="X39" s="106">
        <v>0</v>
      </c>
      <c r="Y39" s="106">
        <v>0</v>
      </c>
      <c r="Z39" s="106">
        <v>0</v>
      </c>
      <c r="AA39" s="106">
        <v>0</v>
      </c>
      <c r="AB39" s="106">
        <v>0</v>
      </c>
      <c r="AC39" s="106">
        <v>0</v>
      </c>
      <c r="AD39" s="106">
        <v>88661</v>
      </c>
      <c r="AE39" s="106">
        <v>5565</v>
      </c>
      <c r="AF39" s="106">
        <v>6745</v>
      </c>
      <c r="AG39" s="106">
        <v>8</v>
      </c>
      <c r="AH39" s="106">
        <v>0</v>
      </c>
      <c r="AI39" s="106">
        <v>358</v>
      </c>
      <c r="AJ39" s="106">
        <v>1368</v>
      </c>
      <c r="AK39" s="106">
        <v>206</v>
      </c>
      <c r="AL39" s="106">
        <v>0</v>
      </c>
      <c r="AM39" s="106">
        <v>1871</v>
      </c>
      <c r="AN39" s="106">
        <v>97</v>
      </c>
      <c r="AO39" s="106">
        <v>0</v>
      </c>
      <c r="AP39" s="106">
        <v>0</v>
      </c>
      <c r="AQ39" s="106">
        <v>0</v>
      </c>
      <c r="AR39" s="106">
        <v>0</v>
      </c>
      <c r="AS39" s="106">
        <v>0</v>
      </c>
      <c r="AT39" s="106">
        <v>0</v>
      </c>
      <c r="AU39" s="106">
        <v>0</v>
      </c>
      <c r="AV39" s="106">
        <v>365</v>
      </c>
      <c r="AX39" s="160">
        <f t="shared" si="6"/>
        <v>105252</v>
      </c>
      <c r="AZ39" s="106"/>
      <c r="BE39" s="93"/>
    </row>
    <row r="40" spans="1:66" s="429" customFormat="1" ht="11.25" customHeight="1" x14ac:dyDescent="0.25">
      <c r="A40" s="433" t="s">
        <v>440</v>
      </c>
      <c r="B40" s="426"/>
      <c r="C40" s="427">
        <f>SUM(C35:C39)</f>
        <v>1461</v>
      </c>
      <c r="D40" s="427">
        <f t="shared" ref="D40:AX40" si="7">SUM(D35:D39)</f>
        <v>532</v>
      </c>
      <c r="E40" s="427">
        <f t="shared" si="7"/>
        <v>149</v>
      </c>
      <c r="F40" s="427">
        <f t="shared" si="7"/>
        <v>2105</v>
      </c>
      <c r="G40" s="427">
        <f t="shared" si="7"/>
        <v>145</v>
      </c>
      <c r="H40" s="427">
        <f t="shared" si="7"/>
        <v>214</v>
      </c>
      <c r="I40" s="427">
        <f t="shared" si="7"/>
        <v>0</v>
      </c>
      <c r="J40" s="427">
        <f t="shared" si="7"/>
        <v>1390</v>
      </c>
      <c r="K40" s="427">
        <f t="shared" si="7"/>
        <v>3500</v>
      </c>
      <c r="L40" s="427">
        <f t="shared" si="7"/>
        <v>257</v>
      </c>
      <c r="M40" s="427">
        <f t="shared" si="7"/>
        <v>283</v>
      </c>
      <c r="N40" s="427">
        <f t="shared" si="7"/>
        <v>2191</v>
      </c>
      <c r="O40" s="427">
        <f t="shared" si="7"/>
        <v>86</v>
      </c>
      <c r="P40" s="427">
        <f t="shared" si="7"/>
        <v>191</v>
      </c>
      <c r="Q40" s="427">
        <f t="shared" si="7"/>
        <v>82</v>
      </c>
      <c r="R40" s="427">
        <f t="shared" si="7"/>
        <v>5</v>
      </c>
      <c r="S40" s="427">
        <f t="shared" si="7"/>
        <v>110</v>
      </c>
      <c r="T40" s="427">
        <f t="shared" si="7"/>
        <v>15781</v>
      </c>
      <c r="U40" s="427">
        <f t="shared" si="7"/>
        <v>36878</v>
      </c>
      <c r="V40" s="427">
        <f t="shared" si="7"/>
        <v>3323</v>
      </c>
      <c r="W40" s="427">
        <f t="shared" si="7"/>
        <v>3034</v>
      </c>
      <c r="X40" s="427">
        <f t="shared" si="7"/>
        <v>6</v>
      </c>
      <c r="Y40" s="427">
        <f t="shared" si="7"/>
        <v>113</v>
      </c>
      <c r="Z40" s="427">
        <f t="shared" si="7"/>
        <v>2401</v>
      </c>
      <c r="AA40" s="427">
        <f t="shared" si="7"/>
        <v>487</v>
      </c>
      <c r="AB40" s="427">
        <f t="shared" si="7"/>
        <v>333</v>
      </c>
      <c r="AC40" s="427">
        <f t="shared" si="7"/>
        <v>6370</v>
      </c>
      <c r="AD40" s="427">
        <f t="shared" si="7"/>
        <v>160156</v>
      </c>
      <c r="AE40" s="427">
        <f t="shared" si="7"/>
        <v>10708</v>
      </c>
      <c r="AF40" s="427">
        <f t="shared" si="7"/>
        <v>13490</v>
      </c>
      <c r="AG40" s="427">
        <f t="shared" si="7"/>
        <v>16</v>
      </c>
      <c r="AH40" s="427">
        <f t="shared" si="7"/>
        <v>750</v>
      </c>
      <c r="AI40" s="427">
        <f t="shared" si="7"/>
        <v>358</v>
      </c>
      <c r="AJ40" s="427">
        <f t="shared" si="7"/>
        <v>1368</v>
      </c>
      <c r="AK40" s="427">
        <f t="shared" si="7"/>
        <v>206</v>
      </c>
      <c r="AL40" s="427">
        <f t="shared" si="7"/>
        <v>0</v>
      </c>
      <c r="AM40" s="427">
        <f t="shared" si="7"/>
        <v>1871</v>
      </c>
      <c r="AN40" s="427">
        <f t="shared" si="7"/>
        <v>97</v>
      </c>
      <c r="AO40" s="427">
        <f t="shared" si="7"/>
        <v>7098</v>
      </c>
      <c r="AP40" s="427">
        <f t="shared" si="7"/>
        <v>3507</v>
      </c>
      <c r="AQ40" s="427">
        <f t="shared" si="7"/>
        <v>1973</v>
      </c>
      <c r="AR40" s="427">
        <f t="shared" si="7"/>
        <v>1071</v>
      </c>
      <c r="AS40" s="427">
        <f t="shared" si="7"/>
        <v>135</v>
      </c>
      <c r="AT40" s="427">
        <f t="shared" si="7"/>
        <v>451</v>
      </c>
      <c r="AU40" s="427">
        <f t="shared" si="7"/>
        <v>0</v>
      </c>
      <c r="AV40" s="427">
        <f t="shared" si="7"/>
        <v>5012</v>
      </c>
      <c r="AW40" s="427"/>
      <c r="AX40" s="428">
        <f t="shared" si="7"/>
        <v>289694</v>
      </c>
      <c r="AY40" s="427"/>
      <c r="AZ40" s="427"/>
      <c r="BA40" s="426"/>
      <c r="BB40" s="426"/>
      <c r="BC40" s="426"/>
      <c r="BD40" s="426"/>
      <c r="BF40" s="426"/>
      <c r="BG40" s="426"/>
      <c r="BH40" s="426"/>
      <c r="BI40" s="426"/>
      <c r="BJ40" s="426"/>
      <c r="BK40" s="426"/>
      <c r="BL40" s="426"/>
      <c r="BM40" s="426"/>
      <c r="BN40" s="426"/>
    </row>
    <row r="41" spans="1:66" ht="11.25" customHeight="1" x14ac:dyDescent="0.25">
      <c r="C41" s="106"/>
      <c r="D41" s="106"/>
      <c r="E41" s="106"/>
      <c r="F41" s="106"/>
      <c r="G41" s="106"/>
      <c r="H41" s="106"/>
      <c r="I41" s="106"/>
      <c r="J41" s="106"/>
      <c r="K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Z41" s="106"/>
      <c r="BE41" s="93"/>
    </row>
    <row r="42" spans="1:66" ht="11.25" customHeight="1" outlineLevel="1" x14ac:dyDescent="0.25">
      <c r="A42" s="283" t="s">
        <v>287</v>
      </c>
      <c r="C42" s="106"/>
      <c r="D42" s="106"/>
      <c r="E42" s="106"/>
      <c r="F42" s="106"/>
      <c r="G42" s="106"/>
      <c r="H42" s="106"/>
      <c r="I42" s="106"/>
      <c r="J42" s="106"/>
      <c r="K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Z42" s="106"/>
      <c r="BE42" s="93"/>
    </row>
    <row r="43" spans="1:66" ht="11.25" customHeight="1" outlineLevel="1" x14ac:dyDescent="0.25">
      <c r="A43" s="212" t="s">
        <v>281</v>
      </c>
      <c r="C43" s="106">
        <v>3125</v>
      </c>
      <c r="D43" s="106">
        <v>1135</v>
      </c>
      <c r="E43" s="106">
        <v>605</v>
      </c>
      <c r="F43" s="106">
        <v>1927</v>
      </c>
      <c r="G43" s="106">
        <v>3997</v>
      </c>
      <c r="H43" s="106">
        <v>5799</v>
      </c>
      <c r="I43" s="106">
        <v>0</v>
      </c>
      <c r="J43" s="106">
        <v>2803</v>
      </c>
      <c r="K43" s="106">
        <v>7058</v>
      </c>
      <c r="L43" s="93">
        <v>519</v>
      </c>
      <c r="M43" s="106">
        <v>282</v>
      </c>
      <c r="N43" s="106">
        <v>2187</v>
      </c>
      <c r="O43" s="106">
        <v>86</v>
      </c>
      <c r="P43" s="106">
        <v>191</v>
      </c>
      <c r="Q43" s="106">
        <v>81</v>
      </c>
      <c r="R43" s="106">
        <v>5</v>
      </c>
      <c r="S43" s="106">
        <v>110</v>
      </c>
      <c r="T43" s="106">
        <v>11900</v>
      </c>
      <c r="U43" s="106">
        <v>33106</v>
      </c>
      <c r="V43" s="106">
        <v>3549</v>
      </c>
      <c r="W43" s="106">
        <v>3681</v>
      </c>
      <c r="X43" s="106">
        <v>63</v>
      </c>
      <c r="Y43" s="106">
        <v>139</v>
      </c>
      <c r="Z43" s="106">
        <v>2947</v>
      </c>
      <c r="AA43" s="106">
        <v>598</v>
      </c>
      <c r="AB43" s="106">
        <v>408</v>
      </c>
      <c r="AC43" s="106">
        <v>14657</v>
      </c>
      <c r="AD43" s="106">
        <v>64134</v>
      </c>
      <c r="AE43" s="106">
        <v>4579</v>
      </c>
      <c r="AF43" s="106">
        <v>6455</v>
      </c>
      <c r="AG43" s="106">
        <v>7</v>
      </c>
      <c r="AH43" s="106">
        <v>0</v>
      </c>
      <c r="AI43" s="106">
        <v>120</v>
      </c>
      <c r="AJ43" s="106">
        <v>100</v>
      </c>
      <c r="AK43" s="106">
        <v>100</v>
      </c>
      <c r="AL43" s="106">
        <v>100</v>
      </c>
      <c r="AM43" s="106">
        <v>1871</v>
      </c>
      <c r="AN43" s="106">
        <v>97</v>
      </c>
      <c r="AO43" s="106">
        <v>10044</v>
      </c>
      <c r="AP43" s="106">
        <v>6320</v>
      </c>
      <c r="AQ43" s="106">
        <v>4356</v>
      </c>
      <c r="AR43" s="106">
        <v>2493</v>
      </c>
      <c r="AS43" s="106">
        <v>45</v>
      </c>
      <c r="AT43" s="106">
        <v>150</v>
      </c>
      <c r="AU43" s="106">
        <v>1076</v>
      </c>
      <c r="AV43" s="106">
        <v>0</v>
      </c>
      <c r="AX43" s="160">
        <f t="shared" ref="AX43:AX44" si="8">SUM(C43:AV43)</f>
        <v>203005</v>
      </c>
      <c r="AZ43" s="106"/>
      <c r="BE43" s="93"/>
    </row>
    <row r="44" spans="1:66" ht="11.25" customHeight="1" outlineLevel="1" x14ac:dyDescent="0.25">
      <c r="A44" s="212" t="s">
        <v>288</v>
      </c>
      <c r="C44" s="106">
        <v>0</v>
      </c>
      <c r="D44" s="106">
        <v>0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0</v>
      </c>
      <c r="L44" s="93">
        <v>0</v>
      </c>
      <c r="M44" s="106">
        <v>0</v>
      </c>
      <c r="N44" s="106">
        <v>0</v>
      </c>
      <c r="O44" s="106">
        <v>0</v>
      </c>
      <c r="P44" s="106">
        <v>0</v>
      </c>
      <c r="Q44" s="106">
        <v>0</v>
      </c>
      <c r="R44" s="106">
        <v>0</v>
      </c>
      <c r="S44" s="106">
        <v>0</v>
      </c>
      <c r="T44" s="106">
        <v>0</v>
      </c>
      <c r="U44" s="106">
        <v>0</v>
      </c>
      <c r="V44" s="106">
        <v>0</v>
      </c>
      <c r="W44" s="106">
        <v>0</v>
      </c>
      <c r="X44" s="106">
        <v>0</v>
      </c>
      <c r="Y44" s="106">
        <v>0</v>
      </c>
      <c r="Z44" s="106">
        <v>0</v>
      </c>
      <c r="AA44" s="106">
        <v>0</v>
      </c>
      <c r="AB44" s="106">
        <v>0</v>
      </c>
      <c r="AC44" s="106">
        <v>0</v>
      </c>
      <c r="AD44" s="106">
        <v>0</v>
      </c>
      <c r="AE44" s="106">
        <v>0</v>
      </c>
      <c r="AF44" s="106">
        <v>0</v>
      </c>
      <c r="AG44" s="106">
        <v>0</v>
      </c>
      <c r="AH44" s="106">
        <v>0</v>
      </c>
      <c r="AI44" s="106">
        <v>0</v>
      </c>
      <c r="AJ44" s="106">
        <v>0</v>
      </c>
      <c r="AK44" s="106">
        <v>0</v>
      </c>
      <c r="AL44" s="106">
        <v>0</v>
      </c>
      <c r="AM44" s="106">
        <v>0</v>
      </c>
      <c r="AN44" s="106">
        <v>0</v>
      </c>
      <c r="AO44" s="106">
        <v>0</v>
      </c>
      <c r="AP44" s="106">
        <v>0</v>
      </c>
      <c r="AQ44" s="106">
        <v>0</v>
      </c>
      <c r="AR44" s="106">
        <v>0</v>
      </c>
      <c r="AS44" s="106">
        <v>0</v>
      </c>
      <c r="AT44" s="106">
        <v>0</v>
      </c>
      <c r="AU44" s="106">
        <v>0</v>
      </c>
      <c r="AV44" s="106">
        <v>0</v>
      </c>
      <c r="AX44" s="160">
        <f t="shared" si="8"/>
        <v>0</v>
      </c>
      <c r="AZ44" s="106"/>
      <c r="BE44" s="93"/>
    </row>
    <row r="45" spans="1:66" s="429" customFormat="1" ht="11.25" customHeight="1" x14ac:dyDescent="0.25">
      <c r="A45" s="431" t="s">
        <v>287</v>
      </c>
      <c r="B45" s="426"/>
      <c r="C45" s="427">
        <f>SUM(C43:C44)</f>
        <v>3125</v>
      </c>
      <c r="D45" s="427">
        <f t="shared" ref="D45:AX45" si="9">SUM(D43:D44)</f>
        <v>1135</v>
      </c>
      <c r="E45" s="427">
        <f t="shared" si="9"/>
        <v>605</v>
      </c>
      <c r="F45" s="427">
        <f t="shared" si="9"/>
        <v>1927</v>
      </c>
      <c r="G45" s="427">
        <f t="shared" si="9"/>
        <v>3997</v>
      </c>
      <c r="H45" s="427">
        <f t="shared" si="9"/>
        <v>5799</v>
      </c>
      <c r="I45" s="427">
        <f t="shared" si="9"/>
        <v>0</v>
      </c>
      <c r="J45" s="427">
        <f t="shared" si="9"/>
        <v>2803</v>
      </c>
      <c r="K45" s="427">
        <f t="shared" si="9"/>
        <v>7058</v>
      </c>
      <c r="L45" s="427">
        <f t="shared" si="9"/>
        <v>519</v>
      </c>
      <c r="M45" s="427">
        <f t="shared" si="9"/>
        <v>282</v>
      </c>
      <c r="N45" s="427">
        <f t="shared" si="9"/>
        <v>2187</v>
      </c>
      <c r="O45" s="427">
        <f t="shared" si="9"/>
        <v>86</v>
      </c>
      <c r="P45" s="427">
        <f t="shared" si="9"/>
        <v>191</v>
      </c>
      <c r="Q45" s="427">
        <f t="shared" si="9"/>
        <v>81</v>
      </c>
      <c r="R45" s="427">
        <f t="shared" si="9"/>
        <v>5</v>
      </c>
      <c r="S45" s="427">
        <f t="shared" si="9"/>
        <v>110</v>
      </c>
      <c r="T45" s="427">
        <f t="shared" si="9"/>
        <v>11900</v>
      </c>
      <c r="U45" s="427">
        <f t="shared" si="9"/>
        <v>33106</v>
      </c>
      <c r="V45" s="427">
        <f t="shared" si="9"/>
        <v>3549</v>
      </c>
      <c r="W45" s="427">
        <f t="shared" si="9"/>
        <v>3681</v>
      </c>
      <c r="X45" s="427">
        <f t="shared" si="9"/>
        <v>63</v>
      </c>
      <c r="Y45" s="427">
        <f t="shared" si="9"/>
        <v>139</v>
      </c>
      <c r="Z45" s="427">
        <f t="shared" si="9"/>
        <v>2947</v>
      </c>
      <c r="AA45" s="427">
        <f t="shared" si="9"/>
        <v>598</v>
      </c>
      <c r="AB45" s="427">
        <f t="shared" si="9"/>
        <v>408</v>
      </c>
      <c r="AC45" s="427">
        <f t="shared" si="9"/>
        <v>14657</v>
      </c>
      <c r="AD45" s="427">
        <f t="shared" si="9"/>
        <v>64134</v>
      </c>
      <c r="AE45" s="427">
        <f t="shared" si="9"/>
        <v>4579</v>
      </c>
      <c r="AF45" s="427">
        <f t="shared" si="9"/>
        <v>6455</v>
      </c>
      <c r="AG45" s="427">
        <f t="shared" si="9"/>
        <v>7</v>
      </c>
      <c r="AH45" s="427">
        <f t="shared" si="9"/>
        <v>0</v>
      </c>
      <c r="AI45" s="427">
        <f t="shared" si="9"/>
        <v>120</v>
      </c>
      <c r="AJ45" s="427">
        <f t="shared" si="9"/>
        <v>100</v>
      </c>
      <c r="AK45" s="427">
        <f t="shared" si="9"/>
        <v>100</v>
      </c>
      <c r="AL45" s="427">
        <f t="shared" si="9"/>
        <v>100</v>
      </c>
      <c r="AM45" s="427">
        <f t="shared" si="9"/>
        <v>1871</v>
      </c>
      <c r="AN45" s="427">
        <f t="shared" si="9"/>
        <v>97</v>
      </c>
      <c r="AO45" s="427">
        <f t="shared" si="9"/>
        <v>10044</v>
      </c>
      <c r="AP45" s="427">
        <f t="shared" si="9"/>
        <v>6320</v>
      </c>
      <c r="AQ45" s="427">
        <f t="shared" si="9"/>
        <v>4356</v>
      </c>
      <c r="AR45" s="427">
        <f t="shared" si="9"/>
        <v>2493</v>
      </c>
      <c r="AS45" s="427">
        <f t="shared" si="9"/>
        <v>45</v>
      </c>
      <c r="AT45" s="427">
        <f t="shared" si="9"/>
        <v>150</v>
      </c>
      <c r="AU45" s="427">
        <f t="shared" si="9"/>
        <v>1076</v>
      </c>
      <c r="AV45" s="427">
        <f t="shared" si="9"/>
        <v>0</v>
      </c>
      <c r="AW45" s="427"/>
      <c r="AX45" s="428">
        <f t="shared" si="9"/>
        <v>203005</v>
      </c>
      <c r="AY45" s="427"/>
      <c r="AZ45" s="427"/>
      <c r="BA45" s="426"/>
      <c r="BB45" s="426"/>
      <c r="BC45" s="426"/>
      <c r="BD45" s="426"/>
      <c r="BF45" s="426"/>
      <c r="BG45" s="426"/>
      <c r="BH45" s="426"/>
      <c r="BI45" s="426"/>
      <c r="BJ45" s="426"/>
      <c r="BK45" s="426"/>
      <c r="BL45" s="426"/>
      <c r="BM45" s="426"/>
      <c r="BN45" s="426"/>
    </row>
    <row r="46" spans="1:66" ht="11.25" customHeight="1" x14ac:dyDescent="0.25">
      <c r="A46" s="283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60"/>
      <c r="AY46" s="106"/>
      <c r="AZ46" s="106"/>
      <c r="BE46" s="93"/>
    </row>
    <row r="47" spans="1:66" ht="11.25" customHeight="1" x14ac:dyDescent="0.25">
      <c r="A47" s="284" t="s">
        <v>290</v>
      </c>
      <c r="C47" s="106">
        <v>0</v>
      </c>
      <c r="D47" s="106">
        <v>0</v>
      </c>
      <c r="E47" s="106">
        <v>0</v>
      </c>
      <c r="F47" s="106">
        <v>0</v>
      </c>
      <c r="G47" s="106">
        <v>0</v>
      </c>
      <c r="H47" s="106">
        <v>0</v>
      </c>
      <c r="I47" s="106">
        <v>0</v>
      </c>
      <c r="J47" s="106">
        <v>0</v>
      </c>
      <c r="K47" s="106">
        <v>0</v>
      </c>
      <c r="L47" s="93">
        <v>0</v>
      </c>
      <c r="M47" s="106">
        <v>0</v>
      </c>
      <c r="N47" s="106">
        <v>0</v>
      </c>
      <c r="O47" s="106">
        <v>0</v>
      </c>
      <c r="P47" s="106">
        <v>0</v>
      </c>
      <c r="Q47" s="106">
        <v>0</v>
      </c>
      <c r="R47" s="106">
        <v>0</v>
      </c>
      <c r="S47" s="106">
        <v>0</v>
      </c>
      <c r="T47" s="106">
        <v>0</v>
      </c>
      <c r="U47" s="106">
        <v>0</v>
      </c>
      <c r="V47" s="106">
        <v>0</v>
      </c>
      <c r="W47" s="106">
        <v>0</v>
      </c>
      <c r="X47" s="106">
        <v>0</v>
      </c>
      <c r="Y47" s="106">
        <v>0</v>
      </c>
      <c r="Z47" s="106">
        <v>0</v>
      </c>
      <c r="AA47" s="106">
        <v>0</v>
      </c>
      <c r="AB47" s="106">
        <v>0</v>
      </c>
      <c r="AC47" s="106">
        <v>0</v>
      </c>
      <c r="AD47" s="106">
        <v>0</v>
      </c>
      <c r="AE47" s="106">
        <v>0</v>
      </c>
      <c r="AF47" s="106">
        <v>0</v>
      </c>
      <c r="AG47" s="106">
        <v>0</v>
      </c>
      <c r="AH47" s="106">
        <v>0</v>
      </c>
      <c r="AI47" s="106">
        <v>0</v>
      </c>
      <c r="AJ47" s="106">
        <v>0</v>
      </c>
      <c r="AK47" s="106">
        <v>0</v>
      </c>
      <c r="AL47" s="106">
        <v>0</v>
      </c>
      <c r="AM47" s="106">
        <v>0</v>
      </c>
      <c r="AN47" s="106">
        <v>0</v>
      </c>
      <c r="AO47" s="106">
        <v>0</v>
      </c>
      <c r="AP47" s="106">
        <v>0</v>
      </c>
      <c r="AQ47" s="106">
        <v>0</v>
      </c>
      <c r="AR47" s="106">
        <v>0</v>
      </c>
      <c r="AS47" s="106">
        <v>0</v>
      </c>
      <c r="AT47" s="106">
        <v>0</v>
      </c>
      <c r="AU47" s="106">
        <v>0</v>
      </c>
      <c r="AV47" s="106">
        <v>0</v>
      </c>
      <c r="AX47" s="160">
        <f t="shared" ref="AX47" si="10">SUM(C47:AV47)</f>
        <v>0</v>
      </c>
      <c r="AZ47" s="106"/>
      <c r="BE47" s="93"/>
    </row>
    <row r="48" spans="1:66" ht="11.25" customHeight="1" x14ac:dyDescent="0.25">
      <c r="A48" s="285"/>
      <c r="C48" s="106"/>
      <c r="D48" s="106"/>
      <c r="E48" s="106"/>
      <c r="F48" s="106"/>
      <c r="G48" s="106"/>
      <c r="H48" s="106"/>
      <c r="I48" s="106"/>
      <c r="J48" s="106"/>
      <c r="K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Z48" s="106"/>
      <c r="BE48" s="93"/>
    </row>
    <row r="49" spans="1:57" ht="11.25" customHeight="1" x14ac:dyDescent="0.25">
      <c r="A49" s="284" t="s">
        <v>291</v>
      </c>
      <c r="C49" s="106">
        <v>0</v>
      </c>
      <c r="D49" s="106">
        <v>0</v>
      </c>
      <c r="E49" s="106">
        <v>0</v>
      </c>
      <c r="F49" s="106">
        <v>0</v>
      </c>
      <c r="G49" s="106">
        <v>0</v>
      </c>
      <c r="H49" s="106">
        <v>0</v>
      </c>
      <c r="I49" s="106">
        <v>0</v>
      </c>
      <c r="J49" s="106">
        <v>0</v>
      </c>
      <c r="K49" s="106">
        <v>0</v>
      </c>
      <c r="L49" s="93">
        <v>0</v>
      </c>
      <c r="M49" s="106">
        <v>0</v>
      </c>
      <c r="N49" s="106">
        <v>0</v>
      </c>
      <c r="O49" s="106">
        <v>0</v>
      </c>
      <c r="P49" s="106">
        <v>0</v>
      </c>
      <c r="Q49" s="106">
        <v>0</v>
      </c>
      <c r="R49" s="106">
        <v>0</v>
      </c>
      <c r="S49" s="106">
        <v>0</v>
      </c>
      <c r="T49" s="106">
        <v>0</v>
      </c>
      <c r="U49" s="106">
        <v>0</v>
      </c>
      <c r="V49" s="106">
        <v>0</v>
      </c>
      <c r="W49" s="106">
        <v>0</v>
      </c>
      <c r="X49" s="106">
        <v>0</v>
      </c>
      <c r="Y49" s="106">
        <v>0</v>
      </c>
      <c r="Z49" s="106">
        <v>0</v>
      </c>
      <c r="AA49" s="106">
        <v>0</v>
      </c>
      <c r="AB49" s="106">
        <v>0</v>
      </c>
      <c r="AC49" s="106">
        <v>0</v>
      </c>
      <c r="AD49" s="106">
        <v>0</v>
      </c>
      <c r="AE49" s="106">
        <v>0</v>
      </c>
      <c r="AF49" s="106">
        <v>0</v>
      </c>
      <c r="AG49" s="106">
        <v>0</v>
      </c>
      <c r="AH49" s="106">
        <v>0</v>
      </c>
      <c r="AI49" s="106">
        <v>0</v>
      </c>
      <c r="AJ49" s="106">
        <v>0</v>
      </c>
      <c r="AK49" s="106">
        <v>0</v>
      </c>
      <c r="AL49" s="106">
        <v>0</v>
      </c>
      <c r="AM49" s="106">
        <v>0</v>
      </c>
      <c r="AN49" s="106">
        <v>0</v>
      </c>
      <c r="AO49" s="106">
        <v>0</v>
      </c>
      <c r="AP49" s="106">
        <v>0</v>
      </c>
      <c r="AQ49" s="106">
        <v>0</v>
      </c>
      <c r="AR49" s="106">
        <v>0</v>
      </c>
      <c r="AS49" s="106">
        <v>0</v>
      </c>
      <c r="AT49" s="106">
        <v>0</v>
      </c>
      <c r="AU49" s="106">
        <v>0</v>
      </c>
      <c r="AV49" s="106">
        <v>0</v>
      </c>
      <c r="AX49" s="160">
        <f t="shared" ref="AX49" si="11">SUM(C49:AV49)</f>
        <v>0</v>
      </c>
      <c r="AZ49" s="106"/>
      <c r="BE49" s="93"/>
    </row>
    <row r="50" spans="1:57" ht="11.25" customHeight="1" x14ac:dyDescent="0.25">
      <c r="A50" s="284"/>
      <c r="C50" s="106"/>
      <c r="D50" s="106"/>
      <c r="E50" s="106"/>
      <c r="F50" s="106"/>
      <c r="G50" s="106"/>
      <c r="H50" s="106"/>
      <c r="I50" s="106"/>
      <c r="J50" s="106"/>
      <c r="K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Z50" s="106"/>
      <c r="BE50" s="93"/>
    </row>
    <row r="51" spans="1:57" ht="11.25" customHeight="1" x14ac:dyDescent="0.25">
      <c r="A51" s="213" t="s">
        <v>292</v>
      </c>
      <c r="C51" s="106"/>
      <c r="D51" s="106"/>
      <c r="E51" s="106"/>
      <c r="F51" s="106"/>
      <c r="G51" s="106"/>
      <c r="H51" s="106"/>
      <c r="I51" s="106"/>
      <c r="J51" s="106"/>
      <c r="K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Z51" s="106"/>
      <c r="BE51" s="93"/>
    </row>
    <row r="52" spans="1:57" ht="11.25" customHeight="1" x14ac:dyDescent="0.25">
      <c r="A52" s="213" t="s">
        <v>293</v>
      </c>
      <c r="C52" s="106">
        <v>-641975</v>
      </c>
      <c r="D52" s="106">
        <v>-92097</v>
      </c>
      <c r="E52" s="106">
        <v>712236</v>
      </c>
      <c r="F52" s="106">
        <v>-370523</v>
      </c>
      <c r="G52" s="106">
        <v>-15279</v>
      </c>
      <c r="H52" s="106">
        <v>-5177</v>
      </c>
      <c r="I52" s="106">
        <v>268274</v>
      </c>
      <c r="J52" s="106">
        <v>299477</v>
      </c>
      <c r="K52" s="106">
        <v>416680</v>
      </c>
      <c r="L52" s="106">
        <v>162974</v>
      </c>
      <c r="M52" s="106">
        <v>-3301</v>
      </c>
      <c r="N52" s="106">
        <v>98965</v>
      </c>
      <c r="O52" s="106">
        <v>27849</v>
      </c>
      <c r="P52" s="106">
        <v>29484</v>
      </c>
      <c r="Q52" s="106">
        <v>15334</v>
      </c>
      <c r="R52" s="106">
        <v>1643</v>
      </c>
      <c r="S52" s="106">
        <v>125115</v>
      </c>
      <c r="T52" s="106">
        <v>-2727006</v>
      </c>
      <c r="U52" s="106">
        <v>-5738652</v>
      </c>
      <c r="V52" s="106">
        <v>-87964</v>
      </c>
      <c r="W52" s="106">
        <v>280740</v>
      </c>
      <c r="X52" s="106">
        <v>3130854</v>
      </c>
      <c r="Y52" s="106">
        <v>492006</v>
      </c>
      <c r="Z52" s="106">
        <v>-2924</v>
      </c>
      <c r="AA52" s="106">
        <v>-29781</v>
      </c>
      <c r="AB52" s="106">
        <v>-53232</v>
      </c>
      <c r="AC52" s="106">
        <v>-543768</v>
      </c>
      <c r="AD52" s="106">
        <v>-1887779</v>
      </c>
      <c r="AE52" s="106">
        <v>196339</v>
      </c>
      <c r="AF52" s="106">
        <v>2991701</v>
      </c>
      <c r="AG52" s="106">
        <v>5279</v>
      </c>
      <c r="AH52" s="106">
        <v>46296</v>
      </c>
      <c r="AI52" s="106">
        <v>18769</v>
      </c>
      <c r="AJ52" s="106">
        <v>18657</v>
      </c>
      <c r="AK52" s="106">
        <v>21080</v>
      </c>
      <c r="AL52" s="106">
        <v>59834</v>
      </c>
      <c r="AM52" s="106">
        <v>309166</v>
      </c>
      <c r="AN52" s="106">
        <v>35918</v>
      </c>
      <c r="AO52" s="106">
        <v>-786983</v>
      </c>
      <c r="AP52" s="106">
        <v>-875936</v>
      </c>
      <c r="AQ52" s="106">
        <v>-843747</v>
      </c>
      <c r="AR52" s="106">
        <v>-369577</v>
      </c>
      <c r="AS52" s="106">
        <v>7288</v>
      </c>
      <c r="AT52" s="106">
        <v>19544</v>
      </c>
      <c r="AU52" s="106">
        <v>39594</v>
      </c>
      <c r="AV52" s="106">
        <v>-472479</v>
      </c>
      <c r="AX52" s="160">
        <f t="shared" ref="AX52" si="12">SUM(C52:AV52)</f>
        <v>-5717084</v>
      </c>
      <c r="AZ52" s="106"/>
      <c r="BE52" s="278"/>
    </row>
    <row r="53" spans="1:57" ht="11.25" customHeight="1" x14ac:dyDescent="0.25"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Z53" s="106"/>
      <c r="BE53" s="278"/>
    </row>
    <row r="54" spans="1:57" ht="11.25" customHeight="1" outlineLevel="1" x14ac:dyDescent="0.25">
      <c r="A54" s="286" t="s">
        <v>294</v>
      </c>
      <c r="C54" s="106">
        <f t="shared" ref="C54:AW54" si="13">SUM(C55:C56)</f>
        <v>0</v>
      </c>
      <c r="D54" s="106">
        <f t="shared" si="13"/>
        <v>0</v>
      </c>
      <c r="E54" s="106">
        <f t="shared" si="13"/>
        <v>0</v>
      </c>
      <c r="F54" s="106">
        <f t="shared" si="13"/>
        <v>0</v>
      </c>
      <c r="G54" s="106">
        <f t="shared" si="13"/>
        <v>0</v>
      </c>
      <c r="H54" s="106">
        <f t="shared" si="13"/>
        <v>0</v>
      </c>
      <c r="I54" s="106">
        <f t="shared" si="13"/>
        <v>0</v>
      </c>
      <c r="J54" s="106">
        <f t="shared" si="13"/>
        <v>0</v>
      </c>
      <c r="K54" s="106">
        <f t="shared" si="13"/>
        <v>0</v>
      </c>
      <c r="L54" s="106">
        <f t="shared" si="13"/>
        <v>0</v>
      </c>
      <c r="M54" s="106">
        <f t="shared" si="13"/>
        <v>0</v>
      </c>
      <c r="N54" s="106">
        <f t="shared" si="13"/>
        <v>0</v>
      </c>
      <c r="O54" s="106">
        <f t="shared" si="13"/>
        <v>0</v>
      </c>
      <c r="P54" s="106">
        <f t="shared" si="13"/>
        <v>0</v>
      </c>
      <c r="Q54" s="106">
        <f t="shared" si="13"/>
        <v>0</v>
      </c>
      <c r="R54" s="106">
        <f t="shared" si="13"/>
        <v>0</v>
      </c>
      <c r="S54" s="106">
        <f t="shared" si="13"/>
        <v>0</v>
      </c>
      <c r="T54" s="106">
        <f t="shared" si="13"/>
        <v>0</v>
      </c>
      <c r="U54" s="106">
        <f t="shared" si="13"/>
        <v>0</v>
      </c>
      <c r="V54" s="106">
        <f t="shared" si="13"/>
        <v>0</v>
      </c>
      <c r="W54" s="106">
        <f t="shared" si="13"/>
        <v>0</v>
      </c>
      <c r="X54" s="106">
        <f t="shared" si="13"/>
        <v>0</v>
      </c>
      <c r="Y54" s="106">
        <f t="shared" si="13"/>
        <v>0</v>
      </c>
      <c r="Z54" s="106">
        <f t="shared" si="13"/>
        <v>0</v>
      </c>
      <c r="AA54" s="106">
        <f t="shared" si="13"/>
        <v>0</v>
      </c>
      <c r="AB54" s="106">
        <f t="shared" si="13"/>
        <v>0</v>
      </c>
      <c r="AC54" s="106">
        <f t="shared" si="13"/>
        <v>0</v>
      </c>
      <c r="AD54" s="106">
        <f t="shared" si="13"/>
        <v>0</v>
      </c>
      <c r="AE54" s="106">
        <f t="shared" si="13"/>
        <v>0</v>
      </c>
      <c r="AF54" s="106">
        <f t="shared" si="13"/>
        <v>0</v>
      </c>
      <c r="AG54" s="106">
        <f t="shared" si="13"/>
        <v>0</v>
      </c>
      <c r="AH54" s="106">
        <f t="shared" si="13"/>
        <v>0</v>
      </c>
      <c r="AI54" s="106">
        <f t="shared" si="13"/>
        <v>0</v>
      </c>
      <c r="AJ54" s="106">
        <f t="shared" si="13"/>
        <v>0</v>
      </c>
      <c r="AK54" s="106">
        <f t="shared" si="13"/>
        <v>0</v>
      </c>
      <c r="AL54" s="106">
        <f t="shared" si="13"/>
        <v>0</v>
      </c>
      <c r="AM54" s="106">
        <f t="shared" si="13"/>
        <v>0</v>
      </c>
      <c r="AN54" s="106">
        <f t="shared" si="13"/>
        <v>0</v>
      </c>
      <c r="AO54" s="106">
        <f t="shared" si="13"/>
        <v>0</v>
      </c>
      <c r="AP54" s="106">
        <f t="shared" si="13"/>
        <v>0</v>
      </c>
      <c r="AQ54" s="106">
        <f t="shared" si="13"/>
        <v>0</v>
      </c>
      <c r="AR54" s="106">
        <f t="shared" si="13"/>
        <v>0</v>
      </c>
      <c r="AS54" s="106">
        <f t="shared" si="13"/>
        <v>0</v>
      </c>
      <c r="AT54" s="106">
        <f t="shared" si="13"/>
        <v>0</v>
      </c>
      <c r="AU54" s="106">
        <f t="shared" si="13"/>
        <v>0</v>
      </c>
      <c r="AV54" s="106">
        <f t="shared" si="13"/>
        <v>0</v>
      </c>
      <c r="AW54" s="106">
        <f t="shared" si="13"/>
        <v>0</v>
      </c>
      <c r="AX54" s="160">
        <f>SUM(AX55:AX56)</f>
        <v>0</v>
      </c>
      <c r="AZ54" s="106"/>
      <c r="BE54" s="93"/>
    </row>
    <row r="55" spans="1:57" ht="11.25" customHeight="1" outlineLevel="1" x14ac:dyDescent="0.25">
      <c r="A55" s="219" t="s">
        <v>295</v>
      </c>
      <c r="C55" s="106">
        <v>0</v>
      </c>
      <c r="D55" s="106">
        <v>0</v>
      </c>
      <c r="E55" s="106">
        <v>0</v>
      </c>
      <c r="F55" s="106">
        <v>0</v>
      </c>
      <c r="G55" s="106">
        <v>0</v>
      </c>
      <c r="H55" s="106">
        <v>0</v>
      </c>
      <c r="I55" s="106">
        <v>0</v>
      </c>
      <c r="J55" s="106">
        <v>0</v>
      </c>
      <c r="K55" s="106">
        <v>0</v>
      </c>
      <c r="L55" s="106">
        <v>0</v>
      </c>
      <c r="M55" s="106">
        <v>0</v>
      </c>
      <c r="N55" s="106">
        <v>0</v>
      </c>
      <c r="O55" s="106">
        <v>0</v>
      </c>
      <c r="P55" s="106">
        <v>0</v>
      </c>
      <c r="Q55" s="106">
        <v>0</v>
      </c>
      <c r="R55" s="106">
        <v>0</v>
      </c>
      <c r="S55" s="106">
        <v>0</v>
      </c>
      <c r="T55" s="106">
        <v>0</v>
      </c>
      <c r="U55" s="106">
        <v>0</v>
      </c>
      <c r="V55" s="106">
        <v>0</v>
      </c>
      <c r="W55" s="106">
        <v>0</v>
      </c>
      <c r="X55" s="106">
        <v>0</v>
      </c>
      <c r="Y55" s="106">
        <v>0</v>
      </c>
      <c r="Z55" s="106">
        <v>0</v>
      </c>
      <c r="AA55" s="106">
        <v>0</v>
      </c>
      <c r="AB55" s="106">
        <v>0</v>
      </c>
      <c r="AC55" s="106">
        <v>0</v>
      </c>
      <c r="AD55" s="106">
        <v>0</v>
      </c>
      <c r="AE55" s="106">
        <v>0</v>
      </c>
      <c r="AF55" s="106">
        <v>0</v>
      </c>
      <c r="AG55" s="106">
        <v>0</v>
      </c>
      <c r="AH55" s="106">
        <v>0</v>
      </c>
      <c r="AI55" s="106">
        <v>0</v>
      </c>
      <c r="AJ55" s="106">
        <v>0</v>
      </c>
      <c r="AK55" s="106">
        <v>0</v>
      </c>
      <c r="AL55" s="106">
        <v>0</v>
      </c>
      <c r="AM55" s="106">
        <v>0</v>
      </c>
      <c r="AN55" s="106">
        <v>0</v>
      </c>
      <c r="AO55" s="106">
        <v>0</v>
      </c>
      <c r="AP55" s="106">
        <v>0</v>
      </c>
      <c r="AQ55" s="106">
        <v>0</v>
      </c>
      <c r="AR55" s="106">
        <v>0</v>
      </c>
      <c r="AS55" s="106">
        <v>0</v>
      </c>
      <c r="AT55" s="106">
        <v>0</v>
      </c>
      <c r="AU55" s="106">
        <v>0</v>
      </c>
      <c r="AV55" s="106">
        <v>0</v>
      </c>
      <c r="AX55" s="160">
        <f t="shared" ref="AX55:AX56" si="14">SUM(C55:AV55)</f>
        <v>0</v>
      </c>
      <c r="AZ55" s="106"/>
      <c r="BE55" s="93"/>
    </row>
    <row r="56" spans="1:57" ht="11.25" customHeight="1" outlineLevel="1" x14ac:dyDescent="0.25">
      <c r="A56" s="219" t="s">
        <v>296</v>
      </c>
      <c r="C56" s="106">
        <v>0</v>
      </c>
      <c r="D56" s="106">
        <v>0</v>
      </c>
      <c r="E56" s="106">
        <v>0</v>
      </c>
      <c r="F56" s="106">
        <v>0</v>
      </c>
      <c r="G56" s="106">
        <v>0</v>
      </c>
      <c r="H56" s="106">
        <v>0</v>
      </c>
      <c r="I56" s="106">
        <v>0</v>
      </c>
      <c r="J56" s="106">
        <v>0</v>
      </c>
      <c r="K56" s="106">
        <v>0</v>
      </c>
      <c r="L56" s="106">
        <v>0</v>
      </c>
      <c r="M56" s="106">
        <v>0</v>
      </c>
      <c r="N56" s="106">
        <v>0</v>
      </c>
      <c r="O56" s="106">
        <v>0</v>
      </c>
      <c r="P56" s="106">
        <v>0</v>
      </c>
      <c r="Q56" s="106">
        <v>0</v>
      </c>
      <c r="R56" s="106">
        <v>0</v>
      </c>
      <c r="S56" s="106">
        <v>0</v>
      </c>
      <c r="T56" s="106">
        <v>0</v>
      </c>
      <c r="U56" s="106">
        <v>0</v>
      </c>
      <c r="V56" s="106">
        <v>0</v>
      </c>
      <c r="W56" s="106">
        <v>0</v>
      </c>
      <c r="X56" s="106">
        <v>0</v>
      </c>
      <c r="Y56" s="106">
        <v>0</v>
      </c>
      <c r="Z56" s="106">
        <v>0</v>
      </c>
      <c r="AA56" s="106">
        <v>0</v>
      </c>
      <c r="AB56" s="106">
        <v>0</v>
      </c>
      <c r="AC56" s="106">
        <v>0</v>
      </c>
      <c r="AD56" s="106">
        <v>0</v>
      </c>
      <c r="AE56" s="106">
        <v>0</v>
      </c>
      <c r="AF56" s="106">
        <v>0</v>
      </c>
      <c r="AG56" s="106">
        <v>0</v>
      </c>
      <c r="AH56" s="106">
        <v>0</v>
      </c>
      <c r="AI56" s="106">
        <v>0</v>
      </c>
      <c r="AJ56" s="106">
        <v>0</v>
      </c>
      <c r="AK56" s="106">
        <v>0</v>
      </c>
      <c r="AL56" s="106">
        <v>0</v>
      </c>
      <c r="AM56" s="106">
        <v>0</v>
      </c>
      <c r="AN56" s="106">
        <v>0</v>
      </c>
      <c r="AO56" s="106">
        <v>0</v>
      </c>
      <c r="AP56" s="106">
        <v>0</v>
      </c>
      <c r="AQ56" s="106">
        <v>0</v>
      </c>
      <c r="AR56" s="106">
        <v>0</v>
      </c>
      <c r="AS56" s="106">
        <v>0</v>
      </c>
      <c r="AT56" s="106">
        <v>0</v>
      </c>
      <c r="AU56" s="106">
        <v>0</v>
      </c>
      <c r="AV56" s="106">
        <v>0</v>
      </c>
      <c r="AX56" s="160">
        <f t="shared" si="14"/>
        <v>0</v>
      </c>
      <c r="AZ56" s="106"/>
      <c r="BE56" s="93"/>
    </row>
    <row r="57" spans="1:57" ht="11.25" customHeight="1" outlineLevel="1" x14ac:dyDescent="0.25"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Z57" s="106"/>
      <c r="BE57" s="93"/>
    </row>
    <row r="58" spans="1:57" ht="11.25" customHeight="1" outlineLevel="1" x14ac:dyDescent="0.25">
      <c r="A58" s="287" t="s">
        <v>297</v>
      </c>
      <c r="C58" s="106">
        <v>0</v>
      </c>
      <c r="D58" s="106">
        <v>0</v>
      </c>
      <c r="E58" s="106">
        <v>0</v>
      </c>
      <c r="F58" s="106">
        <v>0</v>
      </c>
      <c r="G58" s="106">
        <v>0</v>
      </c>
      <c r="H58" s="106">
        <v>0</v>
      </c>
      <c r="I58" s="106">
        <v>0</v>
      </c>
      <c r="J58" s="106">
        <v>0</v>
      </c>
      <c r="K58" s="106">
        <v>0</v>
      </c>
      <c r="L58" s="106">
        <v>0</v>
      </c>
      <c r="M58" s="106">
        <v>0</v>
      </c>
      <c r="N58" s="106">
        <v>0</v>
      </c>
      <c r="O58" s="106">
        <v>0</v>
      </c>
      <c r="P58" s="106">
        <v>0</v>
      </c>
      <c r="Q58" s="106">
        <v>0</v>
      </c>
      <c r="R58" s="106">
        <v>0</v>
      </c>
      <c r="S58" s="106">
        <v>0</v>
      </c>
      <c r="T58" s="106">
        <v>0</v>
      </c>
      <c r="U58" s="106">
        <v>0</v>
      </c>
      <c r="V58" s="106">
        <v>0</v>
      </c>
      <c r="W58" s="106">
        <v>0</v>
      </c>
      <c r="X58" s="106">
        <v>0</v>
      </c>
      <c r="Y58" s="106">
        <v>0</v>
      </c>
      <c r="Z58" s="106">
        <v>0</v>
      </c>
      <c r="AA58" s="106">
        <v>0</v>
      </c>
      <c r="AB58" s="106">
        <v>0</v>
      </c>
      <c r="AC58" s="106">
        <v>0</v>
      </c>
      <c r="AD58" s="106">
        <v>0</v>
      </c>
      <c r="AE58" s="106">
        <v>0</v>
      </c>
      <c r="AF58" s="106">
        <v>0</v>
      </c>
      <c r="AG58" s="106">
        <v>0</v>
      </c>
      <c r="AH58" s="106">
        <v>0</v>
      </c>
      <c r="AI58" s="106">
        <v>0</v>
      </c>
      <c r="AJ58" s="106">
        <v>0</v>
      </c>
      <c r="AK58" s="106">
        <v>0</v>
      </c>
      <c r="AL58" s="106">
        <v>0</v>
      </c>
      <c r="AM58" s="106">
        <v>0</v>
      </c>
      <c r="AN58" s="106">
        <v>0</v>
      </c>
      <c r="AO58" s="106">
        <v>0</v>
      </c>
      <c r="AP58" s="106">
        <v>0</v>
      </c>
      <c r="AQ58" s="106">
        <v>0</v>
      </c>
      <c r="AR58" s="106">
        <v>0</v>
      </c>
      <c r="AS58" s="106">
        <v>0</v>
      </c>
      <c r="AT58" s="106">
        <v>0</v>
      </c>
      <c r="AU58" s="106">
        <v>0</v>
      </c>
      <c r="AV58" s="106">
        <v>0</v>
      </c>
      <c r="AX58" s="160">
        <f t="shared" ref="AX58" si="15">SUM(C58:AV58)</f>
        <v>0</v>
      </c>
      <c r="AZ58" s="106"/>
      <c r="BE58" s="93"/>
    </row>
    <row r="59" spans="1:57" ht="11.25" customHeight="1" outlineLevel="1" x14ac:dyDescent="0.25">
      <c r="L59" s="106"/>
    </row>
    <row r="60" spans="1:57" ht="11.25" customHeight="1" x14ac:dyDescent="0.25">
      <c r="A60" s="288" t="s">
        <v>298</v>
      </c>
      <c r="C60" s="106">
        <v>-641975</v>
      </c>
      <c r="D60" s="106">
        <v>-92097</v>
      </c>
      <c r="E60" s="106">
        <v>712236</v>
      </c>
      <c r="F60" s="106">
        <v>-370523</v>
      </c>
      <c r="G60" s="106">
        <v>-15279</v>
      </c>
      <c r="H60" s="106">
        <v>-5177</v>
      </c>
      <c r="I60" s="106">
        <v>268274</v>
      </c>
      <c r="J60" s="106">
        <v>299477</v>
      </c>
      <c r="K60" s="106">
        <v>416680</v>
      </c>
      <c r="L60" s="106">
        <v>162974</v>
      </c>
      <c r="M60" s="106">
        <v>-3301</v>
      </c>
      <c r="N60" s="106">
        <v>98965</v>
      </c>
      <c r="O60" s="106">
        <v>27849</v>
      </c>
      <c r="P60" s="106">
        <v>29484</v>
      </c>
      <c r="Q60" s="106">
        <v>15334</v>
      </c>
      <c r="R60" s="106">
        <v>1643</v>
      </c>
      <c r="S60" s="106">
        <v>125115</v>
      </c>
      <c r="T60" s="106">
        <v>-2727006</v>
      </c>
      <c r="U60" s="106">
        <v>-5738652</v>
      </c>
      <c r="V60" s="106">
        <v>-87964</v>
      </c>
      <c r="W60" s="106">
        <v>280740</v>
      </c>
      <c r="X60" s="106">
        <v>3130854</v>
      </c>
      <c r="Y60" s="106">
        <v>492006</v>
      </c>
      <c r="Z60" s="106">
        <v>-2924</v>
      </c>
      <c r="AA60" s="106">
        <v>-29781</v>
      </c>
      <c r="AB60" s="106">
        <v>-53232</v>
      </c>
      <c r="AC60" s="106">
        <v>-543768</v>
      </c>
      <c r="AD60" s="106">
        <v>-1887779</v>
      </c>
      <c r="AE60" s="106">
        <v>196339</v>
      </c>
      <c r="AF60" s="106">
        <v>2991701</v>
      </c>
      <c r="AG60" s="106">
        <v>5279</v>
      </c>
      <c r="AH60" s="106">
        <v>46296</v>
      </c>
      <c r="AI60" s="106">
        <v>18769</v>
      </c>
      <c r="AJ60" s="106">
        <v>18657</v>
      </c>
      <c r="AK60" s="106">
        <v>21080</v>
      </c>
      <c r="AL60" s="106">
        <v>59834</v>
      </c>
      <c r="AM60" s="106">
        <v>309166</v>
      </c>
      <c r="AN60" s="106">
        <v>35918</v>
      </c>
      <c r="AO60" s="106">
        <v>-786983</v>
      </c>
      <c r="AP60" s="106">
        <v>-875936</v>
      </c>
      <c r="AQ60" s="106">
        <v>-843747</v>
      </c>
      <c r="AR60" s="106">
        <v>-369577</v>
      </c>
      <c r="AS60" s="106">
        <v>7288</v>
      </c>
      <c r="AT60" s="106">
        <v>19544</v>
      </c>
      <c r="AU60" s="106">
        <v>39594</v>
      </c>
      <c r="AV60" s="106">
        <v>-472479</v>
      </c>
      <c r="AX60" s="160">
        <f t="shared" ref="AX60" si="16">SUM(C60:AV60)</f>
        <v>-5717084</v>
      </c>
      <c r="AZ60" s="106"/>
      <c r="BE60" s="289"/>
    </row>
    <row r="62" spans="1:57" ht="11.25" customHeight="1" x14ac:dyDescent="0.25">
      <c r="A62" s="221" t="s">
        <v>299</v>
      </c>
      <c r="C62" s="106">
        <v>4478071</v>
      </c>
      <c r="D62" s="106">
        <v>1559057</v>
      </c>
      <c r="E62" s="106">
        <v>543171</v>
      </c>
      <c r="F62" s="106">
        <v>6459948</v>
      </c>
      <c r="G62" s="106">
        <v>906845</v>
      </c>
      <c r="H62" s="106">
        <v>1311281</v>
      </c>
      <c r="I62" s="106">
        <v>21944</v>
      </c>
      <c r="J62" s="106">
        <v>642955</v>
      </c>
      <c r="K62" s="106">
        <v>1962633</v>
      </c>
      <c r="L62" s="93">
        <v>0</v>
      </c>
      <c r="M62" s="106">
        <v>363750</v>
      </c>
      <c r="N62" s="106">
        <v>2463924</v>
      </c>
      <c r="O62" s="106">
        <v>80948</v>
      </c>
      <c r="P62" s="106">
        <v>216698</v>
      </c>
      <c r="Q62" s="106">
        <v>91517</v>
      </c>
      <c r="R62" s="106">
        <v>4937</v>
      </c>
      <c r="S62" s="106">
        <v>0</v>
      </c>
      <c r="T62" s="106">
        <v>12837426</v>
      </c>
      <c r="U62" s="106">
        <v>34114128</v>
      </c>
      <c r="V62" s="106">
        <v>3678524</v>
      </c>
      <c r="W62" s="106">
        <v>2142623</v>
      </c>
      <c r="X62" s="106">
        <v>0</v>
      </c>
      <c r="Y62" s="106">
        <v>13584</v>
      </c>
      <c r="Z62" s="106">
        <v>940891</v>
      </c>
      <c r="AA62" s="106">
        <v>217385</v>
      </c>
      <c r="AB62" s="106">
        <v>156857</v>
      </c>
      <c r="AC62" s="106">
        <v>2158599</v>
      </c>
      <c r="AD62" s="106">
        <v>45518639</v>
      </c>
      <c r="AE62" s="106">
        <v>3090467</v>
      </c>
      <c r="AF62" s="106">
        <v>4778289</v>
      </c>
      <c r="AG62" s="106">
        <v>0</v>
      </c>
      <c r="AH62" s="106">
        <v>384381</v>
      </c>
      <c r="AI62" s="106">
        <v>130634</v>
      </c>
      <c r="AJ62" s="106">
        <v>675296</v>
      </c>
      <c r="AK62" s="106">
        <v>105681</v>
      </c>
      <c r="AL62" s="106">
        <v>53451</v>
      </c>
      <c r="AM62" s="106">
        <v>1949594</v>
      </c>
      <c r="AN62" s="106">
        <v>99507</v>
      </c>
      <c r="AO62" s="106">
        <v>11664800</v>
      </c>
      <c r="AP62" s="106">
        <v>7488082</v>
      </c>
      <c r="AQ62" s="106">
        <v>5197014</v>
      </c>
      <c r="AR62" s="106">
        <v>2973377</v>
      </c>
      <c r="AS62" s="106">
        <v>40718</v>
      </c>
      <c r="AT62" s="106">
        <v>138790</v>
      </c>
      <c r="AU62" s="106">
        <v>364924</v>
      </c>
      <c r="AV62" s="106">
        <v>2482829</v>
      </c>
      <c r="AX62" s="160">
        <f t="shared" ref="AX62" si="17">SUM(C62:AV62)</f>
        <v>164504169</v>
      </c>
      <c r="AZ62" s="106"/>
      <c r="BE62" s="93"/>
    </row>
    <row r="64" spans="1:57" ht="11.25" customHeight="1" x14ac:dyDescent="0.25">
      <c r="C64" s="93" t="s">
        <v>0</v>
      </c>
      <c r="D64" s="93" t="s">
        <v>0</v>
      </c>
      <c r="E64" s="93" t="s">
        <v>0</v>
      </c>
      <c r="F64" s="93" t="s">
        <v>0</v>
      </c>
      <c r="G64" s="93" t="s">
        <v>0</v>
      </c>
      <c r="H64" s="93" t="s">
        <v>0</v>
      </c>
      <c r="I64" s="93" t="s">
        <v>0</v>
      </c>
      <c r="J64" s="93" t="s">
        <v>0</v>
      </c>
      <c r="K64" s="93" t="s">
        <v>0</v>
      </c>
      <c r="M64" s="93" t="s">
        <v>0</v>
      </c>
      <c r="N64" s="93" t="s">
        <v>0</v>
      </c>
      <c r="O64" s="93" t="s">
        <v>0</v>
      </c>
      <c r="P64" s="93" t="s">
        <v>0</v>
      </c>
      <c r="Q64" s="93" t="s">
        <v>0</v>
      </c>
      <c r="R64" s="93" t="s">
        <v>0</v>
      </c>
      <c r="S64" s="93" t="s">
        <v>0</v>
      </c>
      <c r="T64" s="93" t="s">
        <v>0</v>
      </c>
      <c r="U64" s="93" t="s">
        <v>0</v>
      </c>
      <c r="V64" s="93" t="s">
        <v>0</v>
      </c>
      <c r="W64" s="93" t="s">
        <v>0</v>
      </c>
      <c r="X64" s="93" t="s">
        <v>0</v>
      </c>
      <c r="Y64" s="93" t="s">
        <v>0</v>
      </c>
      <c r="Z64" s="93" t="s">
        <v>0</v>
      </c>
      <c r="AA64" s="93" t="s">
        <v>0</v>
      </c>
      <c r="AB64" s="93" t="s">
        <v>0</v>
      </c>
      <c r="AC64" s="93" t="s">
        <v>0</v>
      </c>
      <c r="AD64" s="93" t="s">
        <v>0</v>
      </c>
      <c r="AE64" s="93" t="s">
        <v>0</v>
      </c>
      <c r="AF64" s="93" t="s">
        <v>0</v>
      </c>
      <c r="AG64" s="93" t="s">
        <v>0</v>
      </c>
      <c r="AH64" s="93" t="s">
        <v>0</v>
      </c>
      <c r="AI64" s="93" t="s">
        <v>0</v>
      </c>
      <c r="AJ64" s="93" t="s">
        <v>0</v>
      </c>
      <c r="AK64" s="93" t="s">
        <v>0</v>
      </c>
      <c r="AL64" s="93" t="s">
        <v>0</v>
      </c>
      <c r="AM64" s="93" t="s">
        <v>0</v>
      </c>
      <c r="AN64" s="93" t="s">
        <v>0</v>
      </c>
      <c r="AO64" s="93" t="s">
        <v>0</v>
      </c>
      <c r="AP64" s="93" t="s">
        <v>0</v>
      </c>
      <c r="AQ64" s="93" t="s">
        <v>0</v>
      </c>
      <c r="AR64" s="93" t="s">
        <v>0</v>
      </c>
      <c r="AS64" s="93" t="s">
        <v>0</v>
      </c>
      <c r="AT64" s="93" t="s">
        <v>0</v>
      </c>
      <c r="AU64" s="93" t="s">
        <v>0</v>
      </c>
      <c r="AV64" s="93" t="s">
        <v>0</v>
      </c>
    </row>
    <row r="65" spans="1:57" ht="11.25" customHeight="1" x14ac:dyDescent="0.25">
      <c r="A65" s="290" t="s">
        <v>535</v>
      </c>
      <c r="C65" s="106">
        <f>+C60+C62</f>
        <v>3836096</v>
      </c>
      <c r="D65" s="106">
        <f t="shared" ref="D65:AX65" si="18">+D60+D62</f>
        <v>1466960</v>
      </c>
      <c r="E65" s="106">
        <f t="shared" si="18"/>
        <v>1255407</v>
      </c>
      <c r="F65" s="106">
        <f t="shared" si="18"/>
        <v>6089425</v>
      </c>
      <c r="G65" s="106">
        <f t="shared" si="18"/>
        <v>891566</v>
      </c>
      <c r="H65" s="106">
        <f t="shared" si="18"/>
        <v>1306104</v>
      </c>
      <c r="I65" s="106">
        <f t="shared" si="18"/>
        <v>290218</v>
      </c>
      <c r="J65" s="106">
        <f t="shared" si="18"/>
        <v>942432</v>
      </c>
      <c r="K65" s="106">
        <f t="shared" si="18"/>
        <v>2379313</v>
      </c>
      <c r="L65" s="106">
        <f t="shared" si="18"/>
        <v>162974</v>
      </c>
      <c r="M65" s="106">
        <f t="shared" si="18"/>
        <v>360449</v>
      </c>
      <c r="N65" s="106">
        <f t="shared" si="18"/>
        <v>2562889</v>
      </c>
      <c r="O65" s="106">
        <f t="shared" si="18"/>
        <v>108797</v>
      </c>
      <c r="P65" s="106">
        <f t="shared" si="18"/>
        <v>246182</v>
      </c>
      <c r="Q65" s="106">
        <f t="shared" si="18"/>
        <v>106851</v>
      </c>
      <c r="R65" s="106">
        <f t="shared" si="18"/>
        <v>6580</v>
      </c>
      <c r="S65" s="106">
        <f t="shared" si="18"/>
        <v>125115</v>
      </c>
      <c r="T65" s="106">
        <f t="shared" si="18"/>
        <v>10110420</v>
      </c>
      <c r="U65" s="106">
        <f t="shared" si="18"/>
        <v>28375476</v>
      </c>
      <c r="V65" s="106">
        <f t="shared" si="18"/>
        <v>3590560</v>
      </c>
      <c r="W65" s="106">
        <f t="shared" si="18"/>
        <v>2423363</v>
      </c>
      <c r="X65" s="106">
        <f t="shared" si="18"/>
        <v>3130854</v>
      </c>
      <c r="Y65" s="106">
        <f t="shared" si="18"/>
        <v>505590</v>
      </c>
      <c r="Z65" s="106">
        <f t="shared" si="18"/>
        <v>937967</v>
      </c>
      <c r="AA65" s="106">
        <f t="shared" si="18"/>
        <v>187604</v>
      </c>
      <c r="AB65" s="106">
        <f t="shared" si="18"/>
        <v>103625</v>
      </c>
      <c r="AC65" s="106">
        <f t="shared" si="18"/>
        <v>1614831</v>
      </c>
      <c r="AD65" s="106">
        <f t="shared" si="18"/>
        <v>43630860</v>
      </c>
      <c r="AE65" s="106">
        <f t="shared" si="18"/>
        <v>3286806</v>
      </c>
      <c r="AF65" s="106">
        <f t="shared" si="18"/>
        <v>7769990</v>
      </c>
      <c r="AG65" s="106">
        <f t="shared" si="18"/>
        <v>5279</v>
      </c>
      <c r="AH65" s="106">
        <f t="shared" si="18"/>
        <v>430677</v>
      </c>
      <c r="AI65" s="106">
        <f t="shared" si="18"/>
        <v>149403</v>
      </c>
      <c r="AJ65" s="106">
        <f t="shared" si="18"/>
        <v>693953</v>
      </c>
      <c r="AK65" s="106">
        <f t="shared" si="18"/>
        <v>126761</v>
      </c>
      <c r="AL65" s="106">
        <f t="shared" si="18"/>
        <v>113285</v>
      </c>
      <c r="AM65" s="106">
        <f t="shared" si="18"/>
        <v>2258760</v>
      </c>
      <c r="AN65" s="106">
        <f t="shared" si="18"/>
        <v>135425</v>
      </c>
      <c r="AO65" s="106">
        <f t="shared" si="18"/>
        <v>10877817</v>
      </c>
      <c r="AP65" s="106">
        <f t="shared" si="18"/>
        <v>6612146</v>
      </c>
      <c r="AQ65" s="106">
        <f t="shared" si="18"/>
        <v>4353267</v>
      </c>
      <c r="AR65" s="106">
        <f t="shared" si="18"/>
        <v>2603800</v>
      </c>
      <c r="AS65" s="106">
        <f t="shared" si="18"/>
        <v>48006</v>
      </c>
      <c r="AT65" s="106">
        <f t="shared" si="18"/>
        <v>158334</v>
      </c>
      <c r="AU65" s="106">
        <f t="shared" si="18"/>
        <v>404518</v>
      </c>
      <c r="AV65" s="106">
        <f t="shared" si="18"/>
        <v>2010350</v>
      </c>
      <c r="AW65" s="106"/>
      <c r="AX65" s="160">
        <f t="shared" si="18"/>
        <v>158787085</v>
      </c>
      <c r="AY65" s="106"/>
      <c r="AZ65" s="106"/>
    </row>
    <row r="66" spans="1:57" ht="11.25" customHeight="1" x14ac:dyDescent="0.25">
      <c r="C66" s="106"/>
      <c r="D66" s="106"/>
      <c r="E66" s="106"/>
      <c r="F66" s="106"/>
      <c r="G66" s="106"/>
      <c r="H66" s="106"/>
      <c r="I66" s="106"/>
      <c r="J66" s="106"/>
      <c r="K66" s="106"/>
      <c r="L66" s="278"/>
      <c r="M66" s="106"/>
      <c r="N66" s="106"/>
      <c r="O66" s="106"/>
      <c r="P66" s="106"/>
      <c r="Q66" s="106"/>
      <c r="R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Z66" s="106"/>
      <c r="BE66" s="289"/>
    </row>
    <row r="67" spans="1:57" ht="13.5" customHeight="1" x14ac:dyDescent="0.25">
      <c r="A67" s="291" t="s">
        <v>442</v>
      </c>
    </row>
    <row r="68" spans="1:57" s="128" customFormat="1" ht="11.25" customHeight="1" x14ac:dyDescent="0.2">
      <c r="L68" s="93"/>
      <c r="AX68" s="275"/>
    </row>
    <row r="69" spans="1:57" ht="11.25" customHeight="1" x14ac:dyDescent="0.25">
      <c r="A69" s="292" t="s">
        <v>443</v>
      </c>
      <c r="C69" s="106">
        <v>3961110</v>
      </c>
      <c r="D69" s="106">
        <v>1492196</v>
      </c>
      <c r="E69" s="106">
        <v>1260845</v>
      </c>
      <c r="F69" s="106">
        <v>6484667</v>
      </c>
      <c r="G69" s="106">
        <v>891563</v>
      </c>
      <c r="H69" s="106">
        <v>1306105</v>
      </c>
      <c r="I69" s="106">
        <v>290218</v>
      </c>
      <c r="J69" s="106">
        <v>942433</v>
      </c>
      <c r="K69" s="106">
        <v>2379313</v>
      </c>
      <c r="L69" s="106">
        <v>162974</v>
      </c>
      <c r="M69" s="106">
        <v>360449</v>
      </c>
      <c r="N69" s="106">
        <v>2562889</v>
      </c>
      <c r="O69" s="106">
        <v>108797</v>
      </c>
      <c r="P69" s="106">
        <v>246182</v>
      </c>
      <c r="Q69" s="106">
        <v>106851</v>
      </c>
      <c r="R69" s="106">
        <v>6580</v>
      </c>
      <c r="S69" s="106">
        <v>125115</v>
      </c>
      <c r="T69" s="106">
        <v>11263325</v>
      </c>
      <c r="U69" s="106">
        <v>30845912</v>
      </c>
      <c r="V69" s="106">
        <v>3751481</v>
      </c>
      <c r="W69" s="106">
        <v>2527815</v>
      </c>
      <c r="X69" s="106">
        <v>3139923</v>
      </c>
      <c r="Y69" s="106">
        <v>505590</v>
      </c>
      <c r="Z69" s="106">
        <v>937967</v>
      </c>
      <c r="AA69" s="106">
        <v>187604</v>
      </c>
      <c r="AB69" s="106">
        <v>103625</v>
      </c>
      <c r="AC69" s="106">
        <v>1639825</v>
      </c>
      <c r="AD69" s="106">
        <v>44335123</v>
      </c>
      <c r="AE69" s="106">
        <v>3327096</v>
      </c>
      <c r="AF69" s="106">
        <v>7813749</v>
      </c>
      <c r="AG69" s="106">
        <v>5358</v>
      </c>
      <c r="AH69" s="106">
        <v>442849</v>
      </c>
      <c r="AI69" s="106">
        <v>149402</v>
      </c>
      <c r="AJ69" s="106">
        <v>696515</v>
      </c>
      <c r="AK69" s="106">
        <v>127177</v>
      </c>
      <c r="AL69" s="106">
        <v>114520</v>
      </c>
      <c r="AM69" s="106">
        <v>2235993</v>
      </c>
      <c r="AN69" s="106">
        <v>133131</v>
      </c>
      <c r="AO69" s="106">
        <v>11011458</v>
      </c>
      <c r="AP69" s="106">
        <v>6642574</v>
      </c>
      <c r="AQ69" s="106">
        <v>4369021</v>
      </c>
      <c r="AR69" s="106">
        <v>2634975</v>
      </c>
      <c r="AS69" s="106">
        <v>48006</v>
      </c>
      <c r="AT69" s="106">
        <v>158331</v>
      </c>
      <c r="AU69" s="106">
        <v>404518</v>
      </c>
      <c r="AV69" s="106">
        <v>2076686</v>
      </c>
      <c r="AX69" s="160">
        <f t="shared" ref="AX69:AX70" si="19">SUM(C69:AV69)</f>
        <v>164317836</v>
      </c>
      <c r="AZ69" s="106"/>
    </row>
    <row r="70" spans="1:57" ht="11.25" customHeight="1" outlineLevel="1" x14ac:dyDescent="0.25">
      <c r="A70" s="93" t="s">
        <v>215</v>
      </c>
      <c r="C70" s="106">
        <v>0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6">
        <v>0</v>
      </c>
      <c r="J70" s="106">
        <v>0</v>
      </c>
      <c r="K70" s="106">
        <v>0</v>
      </c>
      <c r="L70" s="93">
        <v>0</v>
      </c>
      <c r="M70" s="106">
        <v>0</v>
      </c>
      <c r="N70" s="106">
        <v>0</v>
      </c>
      <c r="O70" s="106">
        <v>0</v>
      </c>
      <c r="P70" s="106">
        <v>0</v>
      </c>
      <c r="Q70" s="106">
        <v>0</v>
      </c>
      <c r="R70" s="106">
        <v>0</v>
      </c>
      <c r="S70" s="106">
        <v>0</v>
      </c>
      <c r="T70" s="106">
        <v>0</v>
      </c>
      <c r="U70" s="106">
        <v>0</v>
      </c>
      <c r="V70" s="106">
        <v>0</v>
      </c>
      <c r="W70" s="106">
        <v>0</v>
      </c>
      <c r="X70" s="106">
        <v>0</v>
      </c>
      <c r="Y70" s="106">
        <v>0</v>
      </c>
      <c r="Z70" s="106">
        <v>0</v>
      </c>
      <c r="AA70" s="106">
        <v>0</v>
      </c>
      <c r="AB70" s="106">
        <v>0</v>
      </c>
      <c r="AC70" s="106">
        <v>0</v>
      </c>
      <c r="AD70" s="106">
        <v>0</v>
      </c>
      <c r="AE70" s="106">
        <v>0</v>
      </c>
      <c r="AF70" s="106">
        <v>0</v>
      </c>
      <c r="AG70" s="106">
        <v>0</v>
      </c>
      <c r="AH70" s="106">
        <v>0</v>
      </c>
      <c r="AI70" s="106">
        <v>0</v>
      </c>
      <c r="AJ70" s="106">
        <v>0</v>
      </c>
      <c r="AK70" s="106">
        <v>0</v>
      </c>
      <c r="AL70" s="106">
        <v>0</v>
      </c>
      <c r="AM70" s="106">
        <v>0</v>
      </c>
      <c r="AN70" s="106">
        <v>0</v>
      </c>
      <c r="AO70" s="106">
        <v>0</v>
      </c>
      <c r="AP70" s="106">
        <v>0</v>
      </c>
      <c r="AQ70" s="106">
        <v>0</v>
      </c>
      <c r="AR70" s="106">
        <v>0</v>
      </c>
      <c r="AS70" s="106">
        <v>0</v>
      </c>
      <c r="AT70" s="106">
        <v>0</v>
      </c>
      <c r="AU70" s="106">
        <v>0</v>
      </c>
      <c r="AV70" s="106">
        <v>0</v>
      </c>
      <c r="AX70" s="160">
        <f t="shared" si="19"/>
        <v>0</v>
      </c>
      <c r="AZ70" s="106"/>
    </row>
    <row r="71" spans="1:57" ht="11.25" customHeight="1" outlineLevel="1" x14ac:dyDescent="0.25">
      <c r="C71" s="106"/>
      <c r="D71" s="106"/>
      <c r="E71" s="106"/>
      <c r="F71" s="106"/>
      <c r="G71" s="106"/>
      <c r="H71" s="106"/>
      <c r="I71" s="106"/>
      <c r="J71" s="106"/>
      <c r="K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Z71" s="106"/>
    </row>
    <row r="72" spans="1:57" ht="11.25" customHeight="1" outlineLevel="1" x14ac:dyDescent="0.25">
      <c r="A72" s="216" t="s">
        <v>216</v>
      </c>
      <c r="C72" s="106"/>
      <c r="D72" s="106"/>
      <c r="E72" s="106"/>
      <c r="F72" s="106"/>
      <c r="G72" s="106"/>
      <c r="H72" s="106"/>
      <c r="I72" s="106"/>
      <c r="J72" s="106"/>
      <c r="K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Z72" s="106"/>
    </row>
    <row r="73" spans="1:57" ht="11.25" customHeight="1" outlineLevel="1" x14ac:dyDescent="0.25">
      <c r="A73" s="293" t="s">
        <v>217</v>
      </c>
      <c r="C73" s="106">
        <v>0</v>
      </c>
      <c r="D73" s="106">
        <v>0</v>
      </c>
      <c r="E73" s="106">
        <v>0</v>
      </c>
      <c r="F73" s="106">
        <v>6602</v>
      </c>
      <c r="G73" s="106">
        <v>0</v>
      </c>
      <c r="H73" s="106">
        <v>0</v>
      </c>
      <c r="I73" s="106">
        <v>0</v>
      </c>
      <c r="J73" s="106">
        <v>0</v>
      </c>
      <c r="K73" s="106">
        <v>0</v>
      </c>
      <c r="L73" s="93">
        <v>0</v>
      </c>
      <c r="M73" s="106">
        <v>0</v>
      </c>
      <c r="N73" s="106">
        <v>0</v>
      </c>
      <c r="O73" s="106">
        <v>0</v>
      </c>
      <c r="P73" s="106">
        <v>0</v>
      </c>
      <c r="Q73" s="106">
        <v>0</v>
      </c>
      <c r="R73" s="106">
        <v>0</v>
      </c>
      <c r="S73" s="106">
        <v>0</v>
      </c>
      <c r="T73" s="106">
        <v>0</v>
      </c>
      <c r="U73" s="106">
        <v>0</v>
      </c>
      <c r="V73" s="106">
        <v>0</v>
      </c>
      <c r="W73" s="106">
        <v>0</v>
      </c>
      <c r="X73" s="106">
        <v>0</v>
      </c>
      <c r="Y73" s="106">
        <v>0</v>
      </c>
      <c r="Z73" s="106">
        <v>0</v>
      </c>
      <c r="AA73" s="106">
        <v>0</v>
      </c>
      <c r="AB73" s="106">
        <v>0</v>
      </c>
      <c r="AC73" s="106">
        <v>1663</v>
      </c>
      <c r="AD73" s="106">
        <v>0</v>
      </c>
      <c r="AE73" s="106">
        <v>0</v>
      </c>
      <c r="AF73" s="106">
        <v>0</v>
      </c>
      <c r="AG73" s="106">
        <v>0</v>
      </c>
      <c r="AH73" s="106">
        <v>0</v>
      </c>
      <c r="AI73" s="106">
        <v>0</v>
      </c>
      <c r="AJ73" s="106">
        <v>0</v>
      </c>
      <c r="AK73" s="106">
        <v>0</v>
      </c>
      <c r="AL73" s="106">
        <v>0</v>
      </c>
      <c r="AM73" s="106">
        <v>0</v>
      </c>
      <c r="AN73" s="106">
        <v>0</v>
      </c>
      <c r="AO73" s="106">
        <v>0</v>
      </c>
      <c r="AP73" s="106">
        <v>0</v>
      </c>
      <c r="AQ73" s="106">
        <v>0</v>
      </c>
      <c r="AR73" s="106">
        <v>0</v>
      </c>
      <c r="AS73" s="106">
        <v>0</v>
      </c>
      <c r="AT73" s="106">
        <v>0</v>
      </c>
      <c r="AU73" s="106">
        <v>0</v>
      </c>
      <c r="AV73" s="106">
        <v>0</v>
      </c>
      <c r="AX73" s="160">
        <f t="shared" ref="AX73:AX78" si="20">SUM(C73:AV73)</f>
        <v>8265</v>
      </c>
      <c r="AZ73" s="106"/>
    </row>
    <row r="74" spans="1:57" ht="11.25" customHeight="1" outlineLevel="1" x14ac:dyDescent="0.25">
      <c r="A74" s="294" t="s">
        <v>218</v>
      </c>
      <c r="C74" s="106">
        <v>0</v>
      </c>
      <c r="D74" s="106">
        <v>0</v>
      </c>
      <c r="E74" s="106">
        <v>0</v>
      </c>
      <c r="F74" s="106">
        <v>0</v>
      </c>
      <c r="G74" s="106">
        <v>0</v>
      </c>
      <c r="H74" s="106">
        <v>0</v>
      </c>
      <c r="I74" s="106">
        <v>0</v>
      </c>
      <c r="J74" s="106">
        <v>0</v>
      </c>
      <c r="K74" s="106">
        <v>0</v>
      </c>
      <c r="L74" s="93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N74" s="106">
        <v>0</v>
      </c>
      <c r="AO74" s="106">
        <v>0</v>
      </c>
      <c r="AP74" s="106">
        <v>0</v>
      </c>
      <c r="AQ74" s="106">
        <v>0</v>
      </c>
      <c r="AR74" s="106">
        <v>0</v>
      </c>
      <c r="AS74" s="106">
        <v>0</v>
      </c>
      <c r="AT74" s="106">
        <v>0</v>
      </c>
      <c r="AU74" s="106">
        <v>0</v>
      </c>
      <c r="AV74" s="106">
        <v>0</v>
      </c>
      <c r="AX74" s="160">
        <f t="shared" si="20"/>
        <v>0</v>
      </c>
      <c r="AZ74" s="106"/>
    </row>
    <row r="75" spans="1:57" ht="11.25" customHeight="1" outlineLevel="1" x14ac:dyDescent="0.25">
      <c r="A75" s="293" t="s">
        <v>219</v>
      </c>
      <c r="C75" s="106">
        <v>0</v>
      </c>
      <c r="D75" s="106">
        <v>0</v>
      </c>
      <c r="E75" s="106">
        <v>0</v>
      </c>
      <c r="F75" s="106">
        <v>0</v>
      </c>
      <c r="G75" s="106">
        <v>0</v>
      </c>
      <c r="H75" s="106">
        <v>0</v>
      </c>
      <c r="I75" s="106">
        <v>0</v>
      </c>
      <c r="J75" s="106">
        <v>0</v>
      </c>
      <c r="K75" s="106">
        <v>0</v>
      </c>
      <c r="L75" s="93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N75" s="106">
        <v>0</v>
      </c>
      <c r="AO75" s="106">
        <v>0</v>
      </c>
      <c r="AP75" s="106">
        <v>0</v>
      </c>
      <c r="AQ75" s="106">
        <v>0</v>
      </c>
      <c r="AR75" s="106">
        <v>0</v>
      </c>
      <c r="AS75" s="106">
        <v>0</v>
      </c>
      <c r="AT75" s="106">
        <v>0</v>
      </c>
      <c r="AU75" s="106">
        <v>0</v>
      </c>
      <c r="AV75" s="106">
        <v>0</v>
      </c>
      <c r="AX75" s="160">
        <f t="shared" si="20"/>
        <v>0</v>
      </c>
      <c r="AZ75" s="106"/>
    </row>
    <row r="76" spans="1:57" ht="11.25" customHeight="1" outlineLevel="1" x14ac:dyDescent="0.25">
      <c r="A76" s="293" t="s">
        <v>220</v>
      </c>
      <c r="C76" s="106">
        <v>0</v>
      </c>
      <c r="D76" s="106">
        <v>0</v>
      </c>
      <c r="E76" s="106">
        <v>0</v>
      </c>
      <c r="F76" s="106">
        <v>0</v>
      </c>
      <c r="G76" s="106">
        <v>0</v>
      </c>
      <c r="H76" s="106">
        <v>0</v>
      </c>
      <c r="I76" s="106">
        <v>0</v>
      </c>
      <c r="J76" s="106">
        <v>0</v>
      </c>
      <c r="K76" s="106">
        <v>0</v>
      </c>
      <c r="L76" s="93">
        <v>0</v>
      </c>
      <c r="M76" s="106">
        <v>0</v>
      </c>
      <c r="N76" s="106">
        <v>0</v>
      </c>
      <c r="O76" s="106">
        <v>0</v>
      </c>
      <c r="P76" s="106">
        <v>0</v>
      </c>
      <c r="Q76" s="106">
        <v>0</v>
      </c>
      <c r="R76" s="106">
        <v>0</v>
      </c>
      <c r="S76" s="106">
        <v>0</v>
      </c>
      <c r="T76" s="106">
        <v>0</v>
      </c>
      <c r="U76" s="106">
        <v>0</v>
      </c>
      <c r="V76" s="106">
        <v>0</v>
      </c>
      <c r="W76" s="106">
        <v>0</v>
      </c>
      <c r="X76" s="106">
        <v>0</v>
      </c>
      <c r="Y76" s="106">
        <v>0</v>
      </c>
      <c r="Z76" s="106">
        <v>0</v>
      </c>
      <c r="AA76" s="106">
        <v>0</v>
      </c>
      <c r="AB76" s="106">
        <v>0</v>
      </c>
      <c r="AC76" s="106">
        <v>0</v>
      </c>
      <c r="AD76" s="106">
        <v>0</v>
      </c>
      <c r="AE76" s="106">
        <v>0</v>
      </c>
      <c r="AF76" s="106">
        <v>0</v>
      </c>
      <c r="AG76" s="106">
        <v>0</v>
      </c>
      <c r="AH76" s="106">
        <v>0</v>
      </c>
      <c r="AI76" s="106">
        <v>0</v>
      </c>
      <c r="AJ76" s="106">
        <v>0</v>
      </c>
      <c r="AK76" s="106">
        <v>0</v>
      </c>
      <c r="AL76" s="106">
        <v>0</v>
      </c>
      <c r="AM76" s="106">
        <v>0</v>
      </c>
      <c r="AN76" s="106">
        <v>0</v>
      </c>
      <c r="AO76" s="106">
        <v>0</v>
      </c>
      <c r="AP76" s="106">
        <v>0</v>
      </c>
      <c r="AQ76" s="106">
        <v>0</v>
      </c>
      <c r="AR76" s="106">
        <v>0</v>
      </c>
      <c r="AS76" s="106">
        <v>0</v>
      </c>
      <c r="AT76" s="106">
        <v>0</v>
      </c>
      <c r="AU76" s="106">
        <v>0</v>
      </c>
      <c r="AV76" s="106">
        <v>0</v>
      </c>
      <c r="AX76" s="160">
        <f t="shared" si="20"/>
        <v>0</v>
      </c>
      <c r="AZ76" s="106"/>
    </row>
    <row r="77" spans="1:57" ht="11.25" customHeight="1" outlineLevel="1" x14ac:dyDescent="0.25">
      <c r="A77" s="293" t="s">
        <v>221</v>
      </c>
      <c r="C77" s="106">
        <v>0</v>
      </c>
      <c r="D77" s="106">
        <v>0</v>
      </c>
      <c r="E77" s="106">
        <v>0</v>
      </c>
      <c r="F77" s="106">
        <v>0</v>
      </c>
      <c r="G77" s="106">
        <v>0</v>
      </c>
      <c r="H77" s="106">
        <v>0</v>
      </c>
      <c r="I77" s="106">
        <v>0</v>
      </c>
      <c r="J77" s="106">
        <v>0</v>
      </c>
      <c r="K77" s="106">
        <v>0</v>
      </c>
      <c r="L77" s="93">
        <v>0</v>
      </c>
      <c r="M77" s="106">
        <v>0</v>
      </c>
      <c r="N77" s="106">
        <v>0</v>
      </c>
      <c r="O77" s="106">
        <v>0</v>
      </c>
      <c r="P77" s="106">
        <v>0</v>
      </c>
      <c r="Q77" s="106">
        <v>0</v>
      </c>
      <c r="R77" s="106">
        <v>0</v>
      </c>
      <c r="S77" s="106">
        <v>0</v>
      </c>
      <c r="T77" s="106">
        <v>0</v>
      </c>
      <c r="U77" s="106">
        <v>0</v>
      </c>
      <c r="V77" s="106">
        <v>0</v>
      </c>
      <c r="W77" s="106">
        <v>0</v>
      </c>
      <c r="X77" s="106">
        <v>0</v>
      </c>
      <c r="Y77" s="106">
        <v>0</v>
      </c>
      <c r="Z77" s="106">
        <v>0</v>
      </c>
      <c r="AA77" s="106">
        <v>0</v>
      </c>
      <c r="AB77" s="106">
        <v>0</v>
      </c>
      <c r="AC77" s="106">
        <v>0</v>
      </c>
      <c r="AD77" s="106">
        <v>0</v>
      </c>
      <c r="AE77" s="106">
        <v>0</v>
      </c>
      <c r="AF77" s="106">
        <v>0</v>
      </c>
      <c r="AG77" s="106">
        <v>0</v>
      </c>
      <c r="AH77" s="106">
        <v>0</v>
      </c>
      <c r="AI77" s="106">
        <v>0</v>
      </c>
      <c r="AJ77" s="106">
        <v>0</v>
      </c>
      <c r="AK77" s="106">
        <v>0</v>
      </c>
      <c r="AL77" s="106">
        <v>0</v>
      </c>
      <c r="AM77" s="106">
        <v>0</v>
      </c>
      <c r="AN77" s="106">
        <v>0</v>
      </c>
      <c r="AO77" s="106">
        <v>0</v>
      </c>
      <c r="AP77" s="106">
        <v>0</v>
      </c>
      <c r="AQ77" s="106">
        <v>0</v>
      </c>
      <c r="AR77" s="106">
        <v>0</v>
      </c>
      <c r="AS77" s="106">
        <v>0</v>
      </c>
      <c r="AT77" s="106">
        <v>0</v>
      </c>
      <c r="AU77" s="106">
        <v>0</v>
      </c>
      <c r="AV77" s="106">
        <v>0</v>
      </c>
      <c r="AX77" s="160">
        <f t="shared" si="20"/>
        <v>0</v>
      </c>
      <c r="AZ77" s="106"/>
    </row>
    <row r="78" spans="1:57" ht="11.25" customHeight="1" outlineLevel="1" x14ac:dyDescent="0.25">
      <c r="A78" s="293" t="s">
        <v>222</v>
      </c>
      <c r="C78" s="106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0</v>
      </c>
      <c r="I78" s="106">
        <v>0</v>
      </c>
      <c r="J78" s="106">
        <v>0</v>
      </c>
      <c r="K78" s="106">
        <v>0</v>
      </c>
      <c r="L78" s="93">
        <v>0</v>
      </c>
      <c r="M78" s="106">
        <v>0</v>
      </c>
      <c r="N78" s="106">
        <v>0</v>
      </c>
      <c r="O78" s="106">
        <v>0</v>
      </c>
      <c r="P78" s="106">
        <v>0</v>
      </c>
      <c r="Q78" s="106">
        <v>0</v>
      </c>
      <c r="R78" s="106">
        <v>0</v>
      </c>
      <c r="S78" s="106">
        <v>0</v>
      </c>
      <c r="T78" s="106">
        <v>0</v>
      </c>
      <c r="U78" s="106">
        <v>0</v>
      </c>
      <c r="V78" s="106">
        <v>0</v>
      </c>
      <c r="W78" s="106">
        <v>0</v>
      </c>
      <c r="X78" s="106">
        <v>0</v>
      </c>
      <c r="Y78" s="106">
        <v>0</v>
      </c>
      <c r="Z78" s="106">
        <v>0</v>
      </c>
      <c r="AA78" s="106">
        <v>0</v>
      </c>
      <c r="AB78" s="106">
        <v>0</v>
      </c>
      <c r="AC78" s="106">
        <v>0</v>
      </c>
      <c r="AD78" s="106">
        <v>0</v>
      </c>
      <c r="AE78" s="106">
        <v>0</v>
      </c>
      <c r="AF78" s="106">
        <v>0</v>
      </c>
      <c r="AG78" s="106">
        <v>0</v>
      </c>
      <c r="AH78" s="106">
        <v>0</v>
      </c>
      <c r="AI78" s="106">
        <v>0</v>
      </c>
      <c r="AJ78" s="106">
        <v>0</v>
      </c>
      <c r="AK78" s="106">
        <v>0</v>
      </c>
      <c r="AL78" s="106">
        <v>0</v>
      </c>
      <c r="AM78" s="106">
        <v>0</v>
      </c>
      <c r="AN78" s="106">
        <v>0</v>
      </c>
      <c r="AO78" s="106">
        <v>0</v>
      </c>
      <c r="AP78" s="106">
        <v>0</v>
      </c>
      <c r="AQ78" s="106">
        <v>0</v>
      </c>
      <c r="AR78" s="106">
        <v>0</v>
      </c>
      <c r="AS78" s="106">
        <v>0</v>
      </c>
      <c r="AT78" s="106">
        <v>0</v>
      </c>
      <c r="AU78" s="106">
        <v>0</v>
      </c>
      <c r="AV78" s="106">
        <v>0</v>
      </c>
      <c r="AX78" s="160">
        <f t="shared" si="20"/>
        <v>0</v>
      </c>
      <c r="AZ78" s="106"/>
    </row>
    <row r="79" spans="1:57" ht="11.25" customHeight="1" outlineLevel="1" x14ac:dyDescent="0.25">
      <c r="C79" s="106"/>
      <c r="D79" s="106"/>
      <c r="E79" s="106"/>
      <c r="F79" s="106"/>
      <c r="G79" s="106"/>
      <c r="H79" s="106"/>
      <c r="I79" s="106"/>
      <c r="J79" s="106"/>
      <c r="K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Z79" s="106"/>
    </row>
    <row r="80" spans="1:57" ht="11.25" customHeight="1" outlineLevel="1" x14ac:dyDescent="0.25">
      <c r="A80" s="295" t="s">
        <v>223</v>
      </c>
      <c r="C80" s="106"/>
      <c r="D80" s="106"/>
      <c r="E80" s="106"/>
      <c r="F80" s="106"/>
      <c r="G80" s="106"/>
      <c r="H80" s="106"/>
      <c r="I80" s="106"/>
      <c r="J80" s="106"/>
      <c r="K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Z80" s="106"/>
    </row>
    <row r="81" spans="1:52" ht="11.25" customHeight="1" outlineLevel="1" x14ac:dyDescent="0.25">
      <c r="A81" s="230" t="s">
        <v>224</v>
      </c>
      <c r="C81" s="106">
        <v>2876748</v>
      </c>
      <c r="D81" s="106">
        <v>989875</v>
      </c>
      <c r="E81" s="106">
        <v>0</v>
      </c>
      <c r="F81" s="106">
        <v>2242991</v>
      </c>
      <c r="G81" s="106">
        <v>200823</v>
      </c>
      <c r="H81" s="106">
        <v>201550</v>
      </c>
      <c r="I81" s="106">
        <v>0</v>
      </c>
      <c r="J81" s="106">
        <v>0</v>
      </c>
      <c r="K81" s="106">
        <v>639760</v>
      </c>
      <c r="L81" s="93">
        <v>0</v>
      </c>
      <c r="M81" s="106">
        <v>78728</v>
      </c>
      <c r="N81" s="106">
        <v>0</v>
      </c>
      <c r="O81" s="106">
        <v>37636</v>
      </c>
      <c r="P81" s="106">
        <v>48044</v>
      </c>
      <c r="Q81" s="106">
        <v>5097</v>
      </c>
      <c r="R81" s="106">
        <v>0</v>
      </c>
      <c r="S81" s="106">
        <v>0</v>
      </c>
      <c r="T81" s="106">
        <v>6143247</v>
      </c>
      <c r="U81" s="106">
        <v>15424398</v>
      </c>
      <c r="V81" s="106">
        <v>1884267</v>
      </c>
      <c r="W81" s="106">
        <v>601688</v>
      </c>
      <c r="X81" s="106">
        <v>0</v>
      </c>
      <c r="Y81" s="106">
        <v>0</v>
      </c>
      <c r="Z81" s="106">
        <v>0</v>
      </c>
      <c r="AA81" s="106">
        <v>6886</v>
      </c>
      <c r="AB81" s="106">
        <v>12320</v>
      </c>
      <c r="AC81" s="106">
        <v>499703</v>
      </c>
      <c r="AD81" s="106">
        <v>23288434</v>
      </c>
      <c r="AE81" s="106">
        <v>1141472</v>
      </c>
      <c r="AF81" s="106">
        <v>1570386</v>
      </c>
      <c r="AG81" s="106">
        <v>2039</v>
      </c>
      <c r="AH81" s="106">
        <v>442538</v>
      </c>
      <c r="AI81" s="106">
        <v>148990</v>
      </c>
      <c r="AJ81" s="106">
        <v>487481</v>
      </c>
      <c r="AK81" s="106">
        <v>106599</v>
      </c>
      <c r="AL81" s="106">
        <v>0</v>
      </c>
      <c r="AM81" s="106">
        <v>2228232</v>
      </c>
      <c r="AN81" s="106">
        <v>132221</v>
      </c>
      <c r="AO81" s="106">
        <v>5004542</v>
      </c>
      <c r="AP81" s="106">
        <v>3327440</v>
      </c>
      <c r="AQ81" s="106">
        <v>2960837</v>
      </c>
      <c r="AR81" s="106">
        <v>1390169</v>
      </c>
      <c r="AS81" s="106">
        <v>6174</v>
      </c>
      <c r="AT81" s="106">
        <v>39327</v>
      </c>
      <c r="AU81" s="106">
        <v>303941</v>
      </c>
      <c r="AV81" s="106">
        <v>1304924</v>
      </c>
      <c r="AX81" s="160">
        <f t="shared" ref="AX81:AX86" si="21">SUM(C81:AV81)</f>
        <v>75779507</v>
      </c>
      <c r="AZ81" s="106"/>
    </row>
    <row r="82" spans="1:52" ht="11.25" customHeight="1" outlineLevel="1" x14ac:dyDescent="0.25">
      <c r="A82" s="230" t="s">
        <v>225</v>
      </c>
      <c r="C82" s="106">
        <v>135402</v>
      </c>
      <c r="D82" s="106">
        <v>52160</v>
      </c>
      <c r="E82" s="106">
        <v>0</v>
      </c>
      <c r="F82" s="106">
        <v>2301421</v>
      </c>
      <c r="G82" s="106">
        <v>663542</v>
      </c>
      <c r="H82" s="106">
        <v>1036262</v>
      </c>
      <c r="I82" s="106">
        <v>0</v>
      </c>
      <c r="J82" s="106">
        <v>656168</v>
      </c>
      <c r="K82" s="106">
        <v>1220695</v>
      </c>
      <c r="L82" s="93">
        <v>0</v>
      </c>
      <c r="M82" s="106">
        <v>178568</v>
      </c>
      <c r="N82" s="106">
        <v>1941814</v>
      </c>
      <c r="O82" s="106">
        <v>46263</v>
      </c>
      <c r="P82" s="106">
        <v>141773</v>
      </c>
      <c r="Q82" s="106">
        <v>77311</v>
      </c>
      <c r="R82" s="106">
        <v>4999</v>
      </c>
      <c r="S82" s="106">
        <v>0</v>
      </c>
      <c r="T82" s="106">
        <v>2711765</v>
      </c>
      <c r="U82" s="106">
        <v>8084119</v>
      </c>
      <c r="V82" s="106">
        <v>1246698</v>
      </c>
      <c r="W82" s="106">
        <v>416794</v>
      </c>
      <c r="X82" s="106">
        <v>0</v>
      </c>
      <c r="Y82" s="106">
        <v>0</v>
      </c>
      <c r="Z82" s="106">
        <v>227332</v>
      </c>
      <c r="AA82" s="106">
        <v>30988</v>
      </c>
      <c r="AB82" s="106">
        <v>30444</v>
      </c>
      <c r="AC82" s="106">
        <v>635544</v>
      </c>
      <c r="AD82" s="106">
        <v>18259702</v>
      </c>
      <c r="AE82" s="106">
        <v>2007143</v>
      </c>
      <c r="AF82" s="106">
        <v>3923011</v>
      </c>
      <c r="AG82" s="106">
        <v>2417</v>
      </c>
      <c r="AH82" s="106">
        <v>0</v>
      </c>
      <c r="AI82" s="106">
        <v>0</v>
      </c>
      <c r="AJ82" s="106">
        <v>163861</v>
      </c>
      <c r="AK82" s="106">
        <v>18229</v>
      </c>
      <c r="AL82" s="106">
        <v>0</v>
      </c>
      <c r="AM82" s="106">
        <v>0</v>
      </c>
      <c r="AN82" s="106">
        <v>0</v>
      </c>
      <c r="AO82" s="106">
        <v>27216</v>
      </c>
      <c r="AP82" s="106">
        <v>140837</v>
      </c>
      <c r="AQ82" s="106">
        <v>78951</v>
      </c>
      <c r="AR82" s="106">
        <v>21664</v>
      </c>
      <c r="AS82" s="106">
        <v>41490</v>
      </c>
      <c r="AT82" s="106">
        <v>118548</v>
      </c>
      <c r="AU82" s="106">
        <v>84516</v>
      </c>
      <c r="AV82" s="106">
        <v>13911</v>
      </c>
      <c r="AX82" s="160">
        <f t="shared" si="21"/>
        <v>46741558</v>
      </c>
      <c r="AZ82" s="106"/>
    </row>
    <row r="83" spans="1:52" ht="11.25" customHeight="1" outlineLevel="1" x14ac:dyDescent="0.25">
      <c r="A83" s="296" t="s">
        <v>226</v>
      </c>
      <c r="C83" s="106">
        <v>0</v>
      </c>
      <c r="D83" s="106">
        <v>0</v>
      </c>
      <c r="E83" s="106">
        <v>0</v>
      </c>
      <c r="F83" s="106">
        <v>1039535</v>
      </c>
      <c r="G83" s="106">
        <v>0</v>
      </c>
      <c r="H83" s="106">
        <v>0</v>
      </c>
      <c r="I83" s="106">
        <v>0</v>
      </c>
      <c r="J83" s="106">
        <v>0</v>
      </c>
      <c r="K83" s="106">
        <v>0</v>
      </c>
      <c r="L83" s="93">
        <v>0</v>
      </c>
      <c r="M83" s="106">
        <v>33574</v>
      </c>
      <c r="N83" s="106">
        <v>365099</v>
      </c>
      <c r="O83" s="106">
        <v>8698</v>
      </c>
      <c r="P83" s="106">
        <v>26656</v>
      </c>
      <c r="Q83" s="106">
        <v>14536</v>
      </c>
      <c r="R83" s="106">
        <v>941</v>
      </c>
      <c r="S83" s="106">
        <v>0</v>
      </c>
      <c r="T83" s="106">
        <v>1409117</v>
      </c>
      <c r="U83" s="106">
        <v>5420788</v>
      </c>
      <c r="V83" s="106">
        <v>386547</v>
      </c>
      <c r="W83" s="106">
        <v>0</v>
      </c>
      <c r="X83" s="106">
        <v>0</v>
      </c>
      <c r="Y83" s="106">
        <v>0</v>
      </c>
      <c r="Z83" s="106">
        <v>528238</v>
      </c>
      <c r="AA83" s="106">
        <v>72004</v>
      </c>
      <c r="AB83" s="106">
        <v>0</v>
      </c>
      <c r="AC83" s="106">
        <v>302768</v>
      </c>
      <c r="AD83" s="106">
        <v>811198</v>
      </c>
      <c r="AE83" s="106">
        <v>0</v>
      </c>
      <c r="AF83" s="106">
        <v>0</v>
      </c>
      <c r="AG83" s="106">
        <v>0</v>
      </c>
      <c r="AH83" s="106">
        <v>0</v>
      </c>
      <c r="AI83" s="106">
        <v>0</v>
      </c>
      <c r="AJ83" s="106">
        <v>0</v>
      </c>
      <c r="AK83" s="106">
        <v>0</v>
      </c>
      <c r="AL83" s="106">
        <v>0</v>
      </c>
      <c r="AM83" s="106">
        <v>0</v>
      </c>
      <c r="AN83" s="106">
        <v>0</v>
      </c>
      <c r="AO83" s="106">
        <v>0</v>
      </c>
      <c r="AP83" s="106">
        <v>0</v>
      </c>
      <c r="AQ83" s="106">
        <v>0</v>
      </c>
      <c r="AR83" s="106">
        <v>0</v>
      </c>
      <c r="AS83" s="106">
        <v>0</v>
      </c>
      <c r="AT83" s="106">
        <v>0</v>
      </c>
      <c r="AU83" s="106">
        <v>0</v>
      </c>
      <c r="AV83" s="106">
        <v>60026</v>
      </c>
      <c r="AX83" s="160">
        <f t="shared" si="21"/>
        <v>10479725</v>
      </c>
      <c r="AZ83" s="106"/>
    </row>
    <row r="84" spans="1:52" ht="11.25" customHeight="1" outlineLevel="1" x14ac:dyDescent="0.25">
      <c r="A84" s="296" t="s">
        <v>227</v>
      </c>
      <c r="C84" s="106">
        <v>0</v>
      </c>
      <c r="D84" s="106">
        <v>0</v>
      </c>
      <c r="E84" s="106">
        <v>0</v>
      </c>
      <c r="F84" s="106">
        <v>0</v>
      </c>
      <c r="G84" s="106">
        <v>0</v>
      </c>
      <c r="H84" s="106">
        <v>0</v>
      </c>
      <c r="I84" s="106">
        <v>0</v>
      </c>
      <c r="J84" s="106">
        <v>0</v>
      </c>
      <c r="K84" s="106">
        <v>0</v>
      </c>
      <c r="L84" s="93">
        <v>0</v>
      </c>
      <c r="M84" s="106">
        <v>0</v>
      </c>
      <c r="N84" s="106">
        <v>0</v>
      </c>
      <c r="O84" s="106">
        <v>0</v>
      </c>
      <c r="P84" s="106">
        <v>0</v>
      </c>
      <c r="Q84" s="106">
        <v>0</v>
      </c>
      <c r="R84" s="106">
        <v>0</v>
      </c>
      <c r="S84" s="106">
        <v>0</v>
      </c>
      <c r="T84" s="106">
        <v>0</v>
      </c>
      <c r="U84" s="106">
        <v>0</v>
      </c>
      <c r="V84" s="106">
        <v>0</v>
      </c>
      <c r="W84" s="106">
        <v>0</v>
      </c>
      <c r="X84" s="106">
        <v>0</v>
      </c>
      <c r="Y84" s="106">
        <v>0</v>
      </c>
      <c r="Z84" s="106">
        <v>0</v>
      </c>
      <c r="AA84" s="106">
        <v>0</v>
      </c>
      <c r="AB84" s="106">
        <v>0</v>
      </c>
      <c r="AC84" s="106">
        <v>6222</v>
      </c>
      <c r="AD84" s="106">
        <v>0</v>
      </c>
      <c r="AE84" s="106">
        <v>0</v>
      </c>
      <c r="AF84" s="106">
        <v>0</v>
      </c>
      <c r="AG84" s="106">
        <v>0</v>
      </c>
      <c r="AH84" s="106">
        <v>0</v>
      </c>
      <c r="AI84" s="106">
        <v>0</v>
      </c>
      <c r="AJ84" s="106">
        <v>0</v>
      </c>
      <c r="AK84" s="106">
        <v>0</v>
      </c>
      <c r="AL84" s="106">
        <v>0</v>
      </c>
      <c r="AM84" s="106">
        <v>0</v>
      </c>
      <c r="AN84" s="106">
        <v>0</v>
      </c>
      <c r="AO84" s="106">
        <v>0</v>
      </c>
      <c r="AP84" s="106">
        <v>0</v>
      </c>
      <c r="AQ84" s="106">
        <v>0</v>
      </c>
      <c r="AR84" s="106">
        <v>0</v>
      </c>
      <c r="AS84" s="106">
        <v>0</v>
      </c>
      <c r="AT84" s="106">
        <v>0</v>
      </c>
      <c r="AU84" s="106">
        <v>0</v>
      </c>
      <c r="AV84" s="106">
        <v>0</v>
      </c>
      <c r="AX84" s="160">
        <f t="shared" si="21"/>
        <v>6222</v>
      </c>
      <c r="AZ84" s="106"/>
    </row>
    <row r="85" spans="1:52" ht="11.25" customHeight="1" outlineLevel="1" x14ac:dyDescent="0.25">
      <c r="A85" s="230" t="s">
        <v>228</v>
      </c>
      <c r="C85" s="106">
        <v>0</v>
      </c>
      <c r="D85" s="106">
        <v>0</v>
      </c>
      <c r="E85" s="106">
        <v>1224265</v>
      </c>
      <c r="F85" s="106">
        <v>11267</v>
      </c>
      <c r="G85" s="106">
        <v>27037</v>
      </c>
      <c r="H85" s="106">
        <v>63875</v>
      </c>
      <c r="I85" s="106">
        <v>279420</v>
      </c>
      <c r="J85" s="106">
        <v>0</v>
      </c>
      <c r="K85" s="106">
        <v>0</v>
      </c>
      <c r="L85" s="93">
        <v>0</v>
      </c>
      <c r="M85" s="106">
        <v>0</v>
      </c>
      <c r="N85" s="106">
        <v>0</v>
      </c>
      <c r="O85" s="106">
        <v>0</v>
      </c>
      <c r="P85" s="106">
        <v>0</v>
      </c>
      <c r="Q85" s="106">
        <v>0</v>
      </c>
      <c r="R85" s="106">
        <v>0</v>
      </c>
      <c r="S85" s="106">
        <v>0</v>
      </c>
      <c r="T85" s="106">
        <v>0</v>
      </c>
      <c r="U85" s="106">
        <v>0</v>
      </c>
      <c r="V85" s="106">
        <v>0</v>
      </c>
      <c r="W85" s="106">
        <v>1377793</v>
      </c>
      <c r="X85" s="106">
        <v>2871055</v>
      </c>
      <c r="Y85" s="106">
        <v>461156</v>
      </c>
      <c r="Z85" s="106">
        <v>0</v>
      </c>
      <c r="AA85" s="106">
        <v>0</v>
      </c>
      <c r="AB85" s="106">
        <v>0</v>
      </c>
      <c r="AC85" s="106">
        <v>0</v>
      </c>
      <c r="AD85" s="106">
        <v>0</v>
      </c>
      <c r="AE85" s="106">
        <v>0</v>
      </c>
      <c r="AF85" s="106">
        <v>1357738</v>
      </c>
      <c r="AG85" s="106">
        <v>0</v>
      </c>
      <c r="AH85" s="106">
        <v>0</v>
      </c>
      <c r="AI85" s="106">
        <v>0</v>
      </c>
      <c r="AJ85" s="106">
        <v>0</v>
      </c>
      <c r="AK85" s="106">
        <v>0</v>
      </c>
      <c r="AL85" s="106">
        <v>114504</v>
      </c>
      <c r="AM85" s="106">
        <v>0</v>
      </c>
      <c r="AN85" s="106">
        <v>0</v>
      </c>
      <c r="AO85" s="106">
        <v>3406370</v>
      </c>
      <c r="AP85" s="106">
        <v>1696946</v>
      </c>
      <c r="AQ85" s="106">
        <v>500278</v>
      </c>
      <c r="AR85" s="106">
        <v>1220521</v>
      </c>
      <c r="AS85" s="106">
        <v>0</v>
      </c>
      <c r="AT85" s="106">
        <v>0</v>
      </c>
      <c r="AU85" s="106">
        <v>0</v>
      </c>
      <c r="AV85" s="106">
        <v>0</v>
      </c>
      <c r="AX85" s="160">
        <f t="shared" si="21"/>
        <v>14612225</v>
      </c>
      <c r="AZ85" s="106"/>
    </row>
    <row r="86" spans="1:52" ht="11.25" customHeight="1" outlineLevel="1" x14ac:dyDescent="0.25">
      <c r="A86" s="296" t="s">
        <v>223</v>
      </c>
      <c r="C86" s="106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6">
        <v>0</v>
      </c>
      <c r="J86" s="106">
        <v>0</v>
      </c>
      <c r="K86" s="106">
        <v>0</v>
      </c>
      <c r="L86" s="93">
        <v>0</v>
      </c>
      <c r="M86" s="106">
        <v>0</v>
      </c>
      <c r="N86" s="106">
        <v>0</v>
      </c>
      <c r="O86" s="106">
        <v>0</v>
      </c>
      <c r="P86" s="106">
        <v>0</v>
      </c>
      <c r="Q86" s="106">
        <v>0</v>
      </c>
      <c r="R86" s="106">
        <v>0</v>
      </c>
      <c r="S86" s="106">
        <v>0</v>
      </c>
      <c r="T86" s="106">
        <v>0</v>
      </c>
      <c r="U86" s="106">
        <v>0</v>
      </c>
      <c r="V86" s="106">
        <v>0</v>
      </c>
      <c r="W86" s="106">
        <v>0</v>
      </c>
      <c r="X86" s="106">
        <v>0</v>
      </c>
      <c r="Y86" s="106">
        <v>0</v>
      </c>
      <c r="Z86" s="106">
        <v>57203</v>
      </c>
      <c r="AA86" s="106">
        <v>7797</v>
      </c>
      <c r="AB86" s="106">
        <v>0</v>
      </c>
      <c r="AC86" s="106">
        <v>261</v>
      </c>
      <c r="AD86" s="106">
        <v>0</v>
      </c>
      <c r="AE86" s="106">
        <v>0</v>
      </c>
      <c r="AF86" s="106">
        <v>0</v>
      </c>
      <c r="AG86" s="106">
        <v>0</v>
      </c>
      <c r="AH86" s="106">
        <v>0</v>
      </c>
      <c r="AI86" s="106">
        <v>0</v>
      </c>
      <c r="AJ86" s="106">
        <v>0</v>
      </c>
      <c r="AK86" s="106">
        <v>0</v>
      </c>
      <c r="AL86" s="106">
        <v>0</v>
      </c>
      <c r="AM86" s="106">
        <v>0</v>
      </c>
      <c r="AN86" s="106">
        <v>0</v>
      </c>
      <c r="AO86" s="106">
        <v>0</v>
      </c>
      <c r="AP86" s="106">
        <v>0</v>
      </c>
      <c r="AQ86" s="106">
        <v>0</v>
      </c>
      <c r="AR86" s="106">
        <v>0</v>
      </c>
      <c r="AS86" s="106">
        <v>0</v>
      </c>
      <c r="AT86" s="106">
        <v>0</v>
      </c>
      <c r="AU86" s="106">
        <v>0</v>
      </c>
      <c r="AV86" s="106">
        <v>0</v>
      </c>
      <c r="AX86" s="160">
        <f t="shared" si="21"/>
        <v>65261</v>
      </c>
      <c r="AZ86" s="106"/>
    </row>
    <row r="87" spans="1:52" ht="11.25" customHeight="1" outlineLevel="1" x14ac:dyDescent="0.25">
      <c r="A87" s="297" t="s">
        <v>229</v>
      </c>
      <c r="C87" s="106">
        <f>SUM(C81:C86)</f>
        <v>3012150</v>
      </c>
      <c r="D87" s="106">
        <f t="shared" ref="D87:AX87" si="22">SUM(D81:D86)</f>
        <v>1042035</v>
      </c>
      <c r="E87" s="106">
        <f t="shared" si="22"/>
        <v>1224265</v>
      </c>
      <c r="F87" s="106">
        <f t="shared" si="22"/>
        <v>5595214</v>
      </c>
      <c r="G87" s="106">
        <f t="shared" si="22"/>
        <v>891402</v>
      </c>
      <c r="H87" s="106">
        <f t="shared" si="22"/>
        <v>1301687</v>
      </c>
      <c r="I87" s="106">
        <f t="shared" si="22"/>
        <v>279420</v>
      </c>
      <c r="J87" s="106">
        <f t="shared" si="22"/>
        <v>656168</v>
      </c>
      <c r="K87" s="106">
        <f t="shared" si="22"/>
        <v>1860455</v>
      </c>
      <c r="L87" s="106">
        <f t="shared" si="22"/>
        <v>0</v>
      </c>
      <c r="M87" s="106">
        <f t="shared" si="22"/>
        <v>290870</v>
      </c>
      <c r="N87" s="106">
        <f t="shared" si="22"/>
        <v>2306913</v>
      </c>
      <c r="O87" s="106">
        <f t="shared" si="22"/>
        <v>92597</v>
      </c>
      <c r="P87" s="106">
        <f t="shared" si="22"/>
        <v>216473</v>
      </c>
      <c r="Q87" s="106">
        <f t="shared" si="22"/>
        <v>96944</v>
      </c>
      <c r="R87" s="106">
        <f t="shared" si="22"/>
        <v>5940</v>
      </c>
      <c r="S87" s="106">
        <f t="shared" si="22"/>
        <v>0</v>
      </c>
      <c r="T87" s="106">
        <f t="shared" si="22"/>
        <v>10264129</v>
      </c>
      <c r="U87" s="106">
        <f t="shared" si="22"/>
        <v>28929305</v>
      </c>
      <c r="V87" s="106">
        <f t="shared" si="22"/>
        <v>3517512</v>
      </c>
      <c r="W87" s="106">
        <f t="shared" si="22"/>
        <v>2396275</v>
      </c>
      <c r="X87" s="106">
        <f t="shared" si="22"/>
        <v>2871055</v>
      </c>
      <c r="Y87" s="106">
        <f t="shared" si="22"/>
        <v>461156</v>
      </c>
      <c r="Z87" s="106">
        <f t="shared" si="22"/>
        <v>812773</v>
      </c>
      <c r="AA87" s="106">
        <f t="shared" si="22"/>
        <v>117675</v>
      </c>
      <c r="AB87" s="106">
        <f t="shared" si="22"/>
        <v>42764</v>
      </c>
      <c r="AC87" s="106">
        <f t="shared" si="22"/>
        <v>1444498</v>
      </c>
      <c r="AD87" s="106">
        <f t="shared" si="22"/>
        <v>42359334</v>
      </c>
      <c r="AE87" s="106">
        <f t="shared" si="22"/>
        <v>3148615</v>
      </c>
      <c r="AF87" s="106">
        <f t="shared" si="22"/>
        <v>6851135</v>
      </c>
      <c r="AG87" s="106">
        <f t="shared" si="22"/>
        <v>4456</v>
      </c>
      <c r="AH87" s="106">
        <f t="shared" si="22"/>
        <v>442538</v>
      </c>
      <c r="AI87" s="106">
        <f t="shared" si="22"/>
        <v>148990</v>
      </c>
      <c r="AJ87" s="106">
        <f t="shared" si="22"/>
        <v>651342</v>
      </c>
      <c r="AK87" s="106">
        <f t="shared" si="22"/>
        <v>124828</v>
      </c>
      <c r="AL87" s="106">
        <f t="shared" si="22"/>
        <v>114504</v>
      </c>
      <c r="AM87" s="106">
        <f t="shared" si="22"/>
        <v>2228232</v>
      </c>
      <c r="AN87" s="106">
        <f t="shared" si="22"/>
        <v>132221</v>
      </c>
      <c r="AO87" s="106">
        <f t="shared" si="22"/>
        <v>8438128</v>
      </c>
      <c r="AP87" s="106">
        <f t="shared" si="22"/>
        <v>5165223</v>
      </c>
      <c r="AQ87" s="106">
        <f t="shared" si="22"/>
        <v>3540066</v>
      </c>
      <c r="AR87" s="106">
        <f t="shared" si="22"/>
        <v>2632354</v>
      </c>
      <c r="AS87" s="106">
        <f t="shared" si="22"/>
        <v>47664</v>
      </c>
      <c r="AT87" s="106">
        <f t="shared" si="22"/>
        <v>157875</v>
      </c>
      <c r="AU87" s="106">
        <f t="shared" si="22"/>
        <v>388457</v>
      </c>
      <c r="AV87" s="106">
        <f t="shared" si="22"/>
        <v>1378861</v>
      </c>
      <c r="AW87" s="106"/>
      <c r="AX87" s="160">
        <f t="shared" si="22"/>
        <v>147684498</v>
      </c>
      <c r="AY87" s="106"/>
      <c r="AZ87" s="106"/>
    </row>
    <row r="88" spans="1:52" ht="11.25" customHeight="1" x14ac:dyDescent="0.25">
      <c r="A88" s="231" t="s">
        <v>230</v>
      </c>
      <c r="C88" s="106">
        <f>SUM(C73:C78)+C87+C70</f>
        <v>3012150</v>
      </c>
      <c r="D88" s="106">
        <f t="shared" ref="D88:AX88" si="23">SUM(D73:D78)+D87+D70</f>
        <v>1042035</v>
      </c>
      <c r="E88" s="106">
        <f t="shared" si="23"/>
        <v>1224265</v>
      </c>
      <c r="F88" s="106">
        <f t="shared" si="23"/>
        <v>5601816</v>
      </c>
      <c r="G88" s="106">
        <f t="shared" si="23"/>
        <v>891402</v>
      </c>
      <c r="H88" s="106">
        <f t="shared" si="23"/>
        <v>1301687</v>
      </c>
      <c r="I88" s="106">
        <f t="shared" si="23"/>
        <v>279420</v>
      </c>
      <c r="J88" s="106">
        <f t="shared" si="23"/>
        <v>656168</v>
      </c>
      <c r="K88" s="106">
        <f t="shared" si="23"/>
        <v>1860455</v>
      </c>
      <c r="L88" s="106">
        <f t="shared" si="23"/>
        <v>0</v>
      </c>
      <c r="M88" s="106">
        <f t="shared" si="23"/>
        <v>290870</v>
      </c>
      <c r="N88" s="106">
        <f t="shared" si="23"/>
        <v>2306913</v>
      </c>
      <c r="O88" s="106">
        <f t="shared" si="23"/>
        <v>92597</v>
      </c>
      <c r="P88" s="106">
        <f t="shared" si="23"/>
        <v>216473</v>
      </c>
      <c r="Q88" s="106">
        <f t="shared" si="23"/>
        <v>96944</v>
      </c>
      <c r="R88" s="106">
        <f t="shared" si="23"/>
        <v>5940</v>
      </c>
      <c r="S88" s="106">
        <f t="shared" si="23"/>
        <v>0</v>
      </c>
      <c r="T88" s="106">
        <f t="shared" si="23"/>
        <v>10264129</v>
      </c>
      <c r="U88" s="106">
        <f t="shared" si="23"/>
        <v>28929305</v>
      </c>
      <c r="V88" s="106">
        <f t="shared" si="23"/>
        <v>3517512</v>
      </c>
      <c r="W88" s="106">
        <f t="shared" si="23"/>
        <v>2396275</v>
      </c>
      <c r="X88" s="106">
        <f t="shared" si="23"/>
        <v>2871055</v>
      </c>
      <c r="Y88" s="106">
        <f t="shared" si="23"/>
        <v>461156</v>
      </c>
      <c r="Z88" s="106">
        <f t="shared" si="23"/>
        <v>812773</v>
      </c>
      <c r="AA88" s="106">
        <f t="shared" si="23"/>
        <v>117675</v>
      </c>
      <c r="AB88" s="106">
        <f t="shared" si="23"/>
        <v>42764</v>
      </c>
      <c r="AC88" s="106">
        <f t="shared" si="23"/>
        <v>1446161</v>
      </c>
      <c r="AD88" s="106">
        <f t="shared" si="23"/>
        <v>42359334</v>
      </c>
      <c r="AE88" s="106">
        <f t="shared" si="23"/>
        <v>3148615</v>
      </c>
      <c r="AF88" s="106">
        <f t="shared" si="23"/>
        <v>6851135</v>
      </c>
      <c r="AG88" s="106">
        <f t="shared" si="23"/>
        <v>4456</v>
      </c>
      <c r="AH88" s="106">
        <f t="shared" si="23"/>
        <v>442538</v>
      </c>
      <c r="AI88" s="106">
        <f t="shared" si="23"/>
        <v>148990</v>
      </c>
      <c r="AJ88" s="106">
        <f t="shared" si="23"/>
        <v>651342</v>
      </c>
      <c r="AK88" s="106">
        <f t="shared" si="23"/>
        <v>124828</v>
      </c>
      <c r="AL88" s="106">
        <f t="shared" si="23"/>
        <v>114504</v>
      </c>
      <c r="AM88" s="106">
        <f t="shared" si="23"/>
        <v>2228232</v>
      </c>
      <c r="AN88" s="106">
        <f t="shared" si="23"/>
        <v>132221</v>
      </c>
      <c r="AO88" s="106">
        <f t="shared" si="23"/>
        <v>8438128</v>
      </c>
      <c r="AP88" s="106">
        <f t="shared" si="23"/>
        <v>5165223</v>
      </c>
      <c r="AQ88" s="106">
        <f t="shared" si="23"/>
        <v>3540066</v>
      </c>
      <c r="AR88" s="106">
        <f t="shared" si="23"/>
        <v>2632354</v>
      </c>
      <c r="AS88" s="106">
        <f t="shared" si="23"/>
        <v>47664</v>
      </c>
      <c r="AT88" s="106">
        <f t="shared" si="23"/>
        <v>157875</v>
      </c>
      <c r="AU88" s="106">
        <f t="shared" si="23"/>
        <v>388457</v>
      </c>
      <c r="AV88" s="106">
        <f t="shared" si="23"/>
        <v>1378861</v>
      </c>
      <c r="AW88" s="106"/>
      <c r="AX88" s="160">
        <f t="shared" si="23"/>
        <v>147692763</v>
      </c>
      <c r="AY88" s="106"/>
      <c r="AZ88" s="106"/>
    </row>
    <row r="89" spans="1:52" ht="11.25" customHeight="1" x14ac:dyDescent="0.25">
      <c r="A89" s="231"/>
      <c r="C89" s="106"/>
      <c r="D89" s="106"/>
      <c r="E89" s="106"/>
      <c r="F89" s="106"/>
      <c r="G89" s="106"/>
      <c r="H89" s="106"/>
      <c r="I89" s="106"/>
      <c r="J89" s="106"/>
      <c r="K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Z89" s="106"/>
    </row>
    <row r="90" spans="1:52" ht="11.25" customHeight="1" outlineLevel="1" x14ac:dyDescent="0.25">
      <c r="A90" s="298" t="s">
        <v>231</v>
      </c>
      <c r="C90" s="106"/>
      <c r="D90" s="106"/>
      <c r="E90" s="106"/>
      <c r="F90" s="106"/>
      <c r="G90" s="106"/>
      <c r="H90" s="106"/>
      <c r="I90" s="106"/>
      <c r="J90" s="106"/>
      <c r="K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Z90" s="106"/>
    </row>
    <row r="91" spans="1:52" ht="11.25" customHeight="1" outlineLevel="1" x14ac:dyDescent="0.25">
      <c r="A91" s="299" t="s">
        <v>232</v>
      </c>
      <c r="C91" s="106">
        <v>0</v>
      </c>
      <c r="D91" s="106">
        <v>0</v>
      </c>
      <c r="E91" s="106">
        <v>0</v>
      </c>
      <c r="F91" s="106">
        <v>0</v>
      </c>
      <c r="G91" s="106">
        <v>0</v>
      </c>
      <c r="H91" s="106">
        <v>0</v>
      </c>
      <c r="I91" s="106">
        <v>0</v>
      </c>
      <c r="J91" s="106">
        <v>0</v>
      </c>
      <c r="K91" s="106">
        <v>0</v>
      </c>
      <c r="L91" s="93">
        <v>0</v>
      </c>
      <c r="M91" s="106">
        <v>0</v>
      </c>
      <c r="N91" s="106">
        <v>0</v>
      </c>
      <c r="O91" s="106">
        <v>0</v>
      </c>
      <c r="P91" s="106">
        <v>0</v>
      </c>
      <c r="Q91" s="106">
        <v>0</v>
      </c>
      <c r="R91" s="106">
        <v>0</v>
      </c>
      <c r="S91" s="106">
        <v>0</v>
      </c>
      <c r="T91" s="106">
        <v>0</v>
      </c>
      <c r="U91" s="106">
        <v>0</v>
      </c>
      <c r="V91" s="106">
        <v>0</v>
      </c>
      <c r="W91" s="106">
        <v>0</v>
      </c>
      <c r="X91" s="106">
        <v>0</v>
      </c>
      <c r="Y91" s="106">
        <v>0</v>
      </c>
      <c r="Z91" s="106">
        <v>0</v>
      </c>
      <c r="AA91" s="106">
        <v>0</v>
      </c>
      <c r="AB91" s="106">
        <v>0</v>
      </c>
      <c r="AC91" s="106">
        <v>0</v>
      </c>
      <c r="AD91" s="106">
        <v>0</v>
      </c>
      <c r="AE91" s="106">
        <v>0</v>
      </c>
      <c r="AF91" s="106">
        <v>0</v>
      </c>
      <c r="AG91" s="106">
        <v>0</v>
      </c>
      <c r="AH91" s="106">
        <v>0</v>
      </c>
      <c r="AI91" s="106">
        <v>0</v>
      </c>
      <c r="AJ91" s="106">
        <v>0</v>
      </c>
      <c r="AK91" s="106">
        <v>0</v>
      </c>
      <c r="AL91" s="106">
        <v>0</v>
      </c>
      <c r="AM91" s="106">
        <v>0</v>
      </c>
      <c r="AN91" s="106">
        <v>0</v>
      </c>
      <c r="AO91" s="106">
        <v>0</v>
      </c>
      <c r="AP91" s="106">
        <v>0</v>
      </c>
      <c r="AQ91" s="106">
        <v>0</v>
      </c>
      <c r="AR91" s="106">
        <v>0</v>
      </c>
      <c r="AS91" s="106">
        <v>0</v>
      </c>
      <c r="AT91" s="106">
        <v>0</v>
      </c>
      <c r="AU91" s="106">
        <v>0</v>
      </c>
      <c r="AV91" s="106">
        <v>0</v>
      </c>
      <c r="AX91" s="160">
        <f t="shared" ref="AX91:AX93" si="24">SUM(C91:AV91)</f>
        <v>0</v>
      </c>
      <c r="AZ91" s="106"/>
    </row>
    <row r="92" spans="1:52" ht="11.25" customHeight="1" outlineLevel="1" x14ac:dyDescent="0.25">
      <c r="A92" s="299" t="s">
        <v>233</v>
      </c>
      <c r="C92" s="106">
        <v>0</v>
      </c>
      <c r="D92" s="106">
        <v>0</v>
      </c>
      <c r="E92" s="106">
        <v>0</v>
      </c>
      <c r="F92" s="106">
        <v>0</v>
      </c>
      <c r="G92" s="106">
        <v>161</v>
      </c>
      <c r="H92" s="106">
        <v>4418</v>
      </c>
      <c r="I92" s="106">
        <v>10798</v>
      </c>
      <c r="J92" s="106">
        <v>4770</v>
      </c>
      <c r="K92" s="106">
        <v>16958</v>
      </c>
      <c r="L92" s="93">
        <v>343</v>
      </c>
      <c r="M92" s="106">
        <v>567</v>
      </c>
      <c r="N92" s="106">
        <v>4393</v>
      </c>
      <c r="O92" s="106">
        <v>172</v>
      </c>
      <c r="P92" s="106">
        <v>383</v>
      </c>
      <c r="Q92" s="106">
        <v>163</v>
      </c>
      <c r="R92" s="106">
        <v>10</v>
      </c>
      <c r="S92" s="106">
        <v>220</v>
      </c>
      <c r="T92" s="106">
        <v>0</v>
      </c>
      <c r="U92" s="106">
        <v>0</v>
      </c>
      <c r="V92" s="106">
        <v>0</v>
      </c>
      <c r="W92" s="106">
        <v>0</v>
      </c>
      <c r="X92" s="106">
        <v>0</v>
      </c>
      <c r="Y92" s="106">
        <v>660</v>
      </c>
      <c r="Z92" s="106">
        <v>7915</v>
      </c>
      <c r="AA92" s="106">
        <v>-170</v>
      </c>
      <c r="AB92" s="106">
        <v>1407</v>
      </c>
      <c r="AC92" s="106">
        <v>4745</v>
      </c>
      <c r="AD92" s="106">
        <v>89783</v>
      </c>
      <c r="AE92" s="106">
        <v>6741</v>
      </c>
      <c r="AF92" s="106">
        <v>15937</v>
      </c>
      <c r="AG92" s="106">
        <v>0</v>
      </c>
      <c r="AH92" s="106">
        <v>0</v>
      </c>
      <c r="AI92" s="106">
        <v>271</v>
      </c>
      <c r="AJ92" s="106">
        <v>0</v>
      </c>
      <c r="AK92" s="106">
        <v>0</v>
      </c>
      <c r="AL92" s="106">
        <v>0</v>
      </c>
      <c r="AM92" s="106">
        <v>7757</v>
      </c>
      <c r="AN92" s="106">
        <v>909</v>
      </c>
      <c r="AO92" s="106">
        <v>16202</v>
      </c>
      <c r="AP92" s="106">
        <v>7185</v>
      </c>
      <c r="AQ92" s="106">
        <v>4720</v>
      </c>
      <c r="AR92" s="106">
        <v>904</v>
      </c>
      <c r="AS92" s="106">
        <v>342</v>
      </c>
      <c r="AT92" s="106">
        <v>456</v>
      </c>
      <c r="AU92" s="106">
        <v>5477</v>
      </c>
      <c r="AV92" s="106">
        <v>4649</v>
      </c>
      <c r="AX92" s="160">
        <f t="shared" si="24"/>
        <v>219246</v>
      </c>
      <c r="AZ92" s="106"/>
    </row>
    <row r="93" spans="1:52" ht="11.25" customHeight="1" outlineLevel="1" x14ac:dyDescent="0.25">
      <c r="A93" s="299" t="s">
        <v>234</v>
      </c>
      <c r="C93" s="106">
        <v>3432</v>
      </c>
      <c r="D93" s="106">
        <v>1923</v>
      </c>
      <c r="E93" s="106">
        <v>747</v>
      </c>
      <c r="F93" s="106">
        <v>3101</v>
      </c>
      <c r="G93" s="106">
        <v>0</v>
      </c>
      <c r="H93" s="106">
        <v>0</v>
      </c>
      <c r="I93" s="106">
        <v>0</v>
      </c>
      <c r="J93" s="106">
        <v>0</v>
      </c>
      <c r="K93" s="106">
        <v>0</v>
      </c>
      <c r="L93" s="93">
        <v>0</v>
      </c>
      <c r="M93" s="106">
        <v>0</v>
      </c>
      <c r="N93" s="106">
        <v>0</v>
      </c>
      <c r="O93" s="106">
        <v>0</v>
      </c>
      <c r="P93" s="106">
        <v>0</v>
      </c>
      <c r="Q93" s="106">
        <v>0</v>
      </c>
      <c r="R93" s="106">
        <v>0</v>
      </c>
      <c r="S93" s="106">
        <v>0</v>
      </c>
      <c r="T93" s="106">
        <v>356166</v>
      </c>
      <c r="U93" s="106">
        <v>667394</v>
      </c>
      <c r="V93" s="106">
        <v>89766</v>
      </c>
      <c r="W93" s="106">
        <v>35359</v>
      </c>
      <c r="X93" s="106">
        <v>0</v>
      </c>
      <c r="Y93" s="106">
        <v>43774</v>
      </c>
      <c r="Z93" s="106">
        <v>18209</v>
      </c>
      <c r="AA93" s="106">
        <v>42719</v>
      </c>
      <c r="AB93" s="106">
        <v>26607</v>
      </c>
      <c r="AC93" s="106">
        <v>21578</v>
      </c>
      <c r="AD93" s="106">
        <v>5214</v>
      </c>
      <c r="AE93" s="106">
        <v>252</v>
      </c>
      <c r="AF93" s="106">
        <v>278</v>
      </c>
      <c r="AG93" s="106">
        <v>1</v>
      </c>
      <c r="AH93" s="106">
        <v>311</v>
      </c>
      <c r="AI93" s="106">
        <v>0</v>
      </c>
      <c r="AJ93" s="106">
        <v>412</v>
      </c>
      <c r="AK93" s="106">
        <v>28</v>
      </c>
      <c r="AL93" s="106">
        <v>16</v>
      </c>
      <c r="AM93" s="106">
        <v>0</v>
      </c>
      <c r="AN93" s="106">
        <v>0</v>
      </c>
      <c r="AO93" s="106">
        <v>273879</v>
      </c>
      <c r="AP93" s="106">
        <v>153490</v>
      </c>
      <c r="AQ93" s="106">
        <v>54727</v>
      </c>
      <c r="AR93" s="106">
        <v>465</v>
      </c>
      <c r="AS93" s="106">
        <v>0</v>
      </c>
      <c r="AT93" s="106">
        <v>0</v>
      </c>
      <c r="AU93" s="106">
        <v>4552</v>
      </c>
      <c r="AV93" s="106">
        <v>39987</v>
      </c>
      <c r="AX93" s="160">
        <f t="shared" si="24"/>
        <v>1844387</v>
      </c>
      <c r="AZ93" s="106"/>
    </row>
    <row r="94" spans="1:52" ht="11.25" customHeight="1" x14ac:dyDescent="0.25">
      <c r="A94" s="298" t="s">
        <v>235</v>
      </c>
      <c r="C94" s="106">
        <f>SUM(C91:C93)</f>
        <v>3432</v>
      </c>
      <c r="D94" s="106">
        <f t="shared" ref="D94:AX94" si="25">SUM(D91:D93)</f>
        <v>1923</v>
      </c>
      <c r="E94" s="106">
        <f t="shared" si="25"/>
        <v>747</v>
      </c>
      <c r="F94" s="106">
        <f t="shared" si="25"/>
        <v>3101</v>
      </c>
      <c r="G94" s="106">
        <f t="shared" si="25"/>
        <v>161</v>
      </c>
      <c r="H94" s="106">
        <f t="shared" si="25"/>
        <v>4418</v>
      </c>
      <c r="I94" s="106">
        <f t="shared" si="25"/>
        <v>10798</v>
      </c>
      <c r="J94" s="106">
        <f t="shared" si="25"/>
        <v>4770</v>
      </c>
      <c r="K94" s="106">
        <f t="shared" si="25"/>
        <v>16958</v>
      </c>
      <c r="L94" s="106">
        <f t="shared" si="25"/>
        <v>343</v>
      </c>
      <c r="M94" s="106">
        <f t="shared" si="25"/>
        <v>567</v>
      </c>
      <c r="N94" s="106">
        <f t="shared" si="25"/>
        <v>4393</v>
      </c>
      <c r="O94" s="106">
        <f t="shared" si="25"/>
        <v>172</v>
      </c>
      <c r="P94" s="106">
        <f t="shared" si="25"/>
        <v>383</v>
      </c>
      <c r="Q94" s="106">
        <f t="shared" si="25"/>
        <v>163</v>
      </c>
      <c r="R94" s="106">
        <f t="shared" si="25"/>
        <v>10</v>
      </c>
      <c r="S94" s="106">
        <f t="shared" si="25"/>
        <v>220</v>
      </c>
      <c r="T94" s="106">
        <f t="shared" si="25"/>
        <v>356166</v>
      </c>
      <c r="U94" s="106">
        <f t="shared" si="25"/>
        <v>667394</v>
      </c>
      <c r="V94" s="106">
        <f t="shared" si="25"/>
        <v>89766</v>
      </c>
      <c r="W94" s="106">
        <f t="shared" si="25"/>
        <v>35359</v>
      </c>
      <c r="X94" s="106">
        <f t="shared" si="25"/>
        <v>0</v>
      </c>
      <c r="Y94" s="106">
        <f t="shared" si="25"/>
        <v>44434</v>
      </c>
      <c r="Z94" s="106">
        <f t="shared" si="25"/>
        <v>26124</v>
      </c>
      <c r="AA94" s="106">
        <f t="shared" si="25"/>
        <v>42549</v>
      </c>
      <c r="AB94" s="106">
        <f t="shared" si="25"/>
        <v>28014</v>
      </c>
      <c r="AC94" s="106">
        <f t="shared" si="25"/>
        <v>26323</v>
      </c>
      <c r="AD94" s="106">
        <f t="shared" si="25"/>
        <v>94997</v>
      </c>
      <c r="AE94" s="106">
        <f t="shared" si="25"/>
        <v>6993</v>
      </c>
      <c r="AF94" s="106">
        <f t="shared" si="25"/>
        <v>16215</v>
      </c>
      <c r="AG94" s="106">
        <f t="shared" si="25"/>
        <v>1</v>
      </c>
      <c r="AH94" s="106">
        <f t="shared" si="25"/>
        <v>311</v>
      </c>
      <c r="AI94" s="106">
        <f t="shared" si="25"/>
        <v>271</v>
      </c>
      <c r="AJ94" s="106">
        <f t="shared" si="25"/>
        <v>412</v>
      </c>
      <c r="AK94" s="106">
        <f t="shared" si="25"/>
        <v>28</v>
      </c>
      <c r="AL94" s="106">
        <f t="shared" si="25"/>
        <v>16</v>
      </c>
      <c r="AM94" s="106">
        <f t="shared" si="25"/>
        <v>7757</v>
      </c>
      <c r="AN94" s="106">
        <f t="shared" si="25"/>
        <v>909</v>
      </c>
      <c r="AO94" s="106">
        <f t="shared" si="25"/>
        <v>290081</v>
      </c>
      <c r="AP94" s="106">
        <f t="shared" si="25"/>
        <v>160675</v>
      </c>
      <c r="AQ94" s="106">
        <f t="shared" si="25"/>
        <v>59447</v>
      </c>
      <c r="AR94" s="106">
        <f t="shared" si="25"/>
        <v>1369</v>
      </c>
      <c r="AS94" s="106">
        <f t="shared" si="25"/>
        <v>342</v>
      </c>
      <c r="AT94" s="106">
        <f t="shared" si="25"/>
        <v>456</v>
      </c>
      <c r="AU94" s="106">
        <f t="shared" si="25"/>
        <v>10029</v>
      </c>
      <c r="AV94" s="106">
        <f t="shared" si="25"/>
        <v>44636</v>
      </c>
      <c r="AW94" s="106"/>
      <c r="AX94" s="160">
        <f t="shared" si="25"/>
        <v>2063633</v>
      </c>
      <c r="AY94" s="106"/>
      <c r="AZ94" s="106"/>
    </row>
    <row r="95" spans="1:52" ht="11.25" customHeight="1" x14ac:dyDescent="0.25">
      <c r="C95" s="106"/>
      <c r="D95" s="106"/>
      <c r="E95" s="106"/>
      <c r="F95" s="106"/>
      <c r="G95" s="106"/>
      <c r="H95" s="106"/>
      <c r="I95" s="106"/>
      <c r="J95" s="106"/>
      <c r="K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Z95" s="106"/>
    </row>
    <row r="96" spans="1:52" ht="11.25" customHeight="1" outlineLevel="1" x14ac:dyDescent="0.25">
      <c r="A96" s="300" t="s">
        <v>236</v>
      </c>
      <c r="C96" s="106"/>
      <c r="D96" s="106"/>
      <c r="E96" s="106"/>
      <c r="F96" s="106"/>
      <c r="G96" s="106"/>
      <c r="H96" s="106"/>
      <c r="I96" s="106"/>
      <c r="J96" s="106"/>
      <c r="K96" s="106"/>
      <c r="L96" s="278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Z96" s="106"/>
    </row>
    <row r="97" spans="1:52" ht="11.25" customHeight="1" outlineLevel="1" x14ac:dyDescent="0.25">
      <c r="A97" s="301" t="s">
        <v>237</v>
      </c>
      <c r="C97" s="106">
        <v>0</v>
      </c>
      <c r="D97" s="106">
        <v>0</v>
      </c>
      <c r="E97" s="106">
        <v>0</v>
      </c>
      <c r="F97" s="106">
        <v>1807</v>
      </c>
      <c r="G97" s="106">
        <v>0</v>
      </c>
      <c r="H97" s="106">
        <v>0</v>
      </c>
      <c r="I97" s="106">
        <v>0</v>
      </c>
      <c r="J97" s="106">
        <v>0</v>
      </c>
      <c r="K97" s="106">
        <v>0</v>
      </c>
      <c r="L97" s="93">
        <v>0</v>
      </c>
      <c r="M97" s="106">
        <v>0</v>
      </c>
      <c r="N97" s="106">
        <v>0</v>
      </c>
      <c r="O97" s="106">
        <v>0</v>
      </c>
      <c r="P97" s="106">
        <v>0</v>
      </c>
      <c r="Q97" s="106">
        <v>0</v>
      </c>
      <c r="R97" s="106">
        <v>0</v>
      </c>
      <c r="S97" s="106">
        <v>0</v>
      </c>
      <c r="T97" s="106">
        <v>0</v>
      </c>
      <c r="U97" s="106">
        <v>0</v>
      </c>
      <c r="V97" s="106">
        <v>0</v>
      </c>
      <c r="W97" s="106">
        <v>0</v>
      </c>
      <c r="X97" s="106">
        <v>0</v>
      </c>
      <c r="Y97" s="106">
        <v>0</v>
      </c>
      <c r="Z97" s="106">
        <v>0</v>
      </c>
      <c r="AA97" s="106">
        <v>0</v>
      </c>
      <c r="AB97" s="106">
        <v>0</v>
      </c>
      <c r="AC97" s="106">
        <v>541</v>
      </c>
      <c r="AD97" s="106">
        <v>0</v>
      </c>
      <c r="AE97" s="106">
        <v>0</v>
      </c>
      <c r="AF97" s="106">
        <v>0</v>
      </c>
      <c r="AG97" s="106">
        <v>0</v>
      </c>
      <c r="AH97" s="106">
        <v>0</v>
      </c>
      <c r="AI97" s="106">
        <v>0</v>
      </c>
      <c r="AJ97" s="106">
        <v>0</v>
      </c>
      <c r="AK97" s="106">
        <v>0</v>
      </c>
      <c r="AL97" s="106">
        <v>0</v>
      </c>
      <c r="AM97" s="106">
        <v>0</v>
      </c>
      <c r="AN97" s="106">
        <v>0</v>
      </c>
      <c r="AO97" s="106">
        <v>0</v>
      </c>
      <c r="AP97" s="106">
        <v>0</v>
      </c>
      <c r="AQ97" s="106">
        <v>0</v>
      </c>
      <c r="AR97" s="106">
        <v>0</v>
      </c>
      <c r="AS97" s="106">
        <v>0</v>
      </c>
      <c r="AT97" s="106">
        <v>0</v>
      </c>
      <c r="AU97" s="106">
        <v>0</v>
      </c>
      <c r="AV97" s="106">
        <v>0</v>
      </c>
      <c r="AX97" s="160">
        <f t="shared" ref="AX97:AX99" si="26">SUM(C97:AV97)</f>
        <v>2348</v>
      </c>
      <c r="AZ97" s="106"/>
    </row>
    <row r="98" spans="1:52" ht="11.25" customHeight="1" outlineLevel="1" x14ac:dyDescent="0.25">
      <c r="A98" s="301" t="s">
        <v>238</v>
      </c>
      <c r="C98" s="106">
        <v>945528</v>
      </c>
      <c r="D98" s="106">
        <v>448238</v>
      </c>
      <c r="E98" s="106">
        <v>35833</v>
      </c>
      <c r="F98" s="106">
        <v>877943</v>
      </c>
      <c r="G98" s="106">
        <v>0</v>
      </c>
      <c r="H98" s="106">
        <v>0</v>
      </c>
      <c r="I98" s="106">
        <v>0</v>
      </c>
      <c r="J98" s="106">
        <v>279627</v>
      </c>
      <c r="K98" s="106">
        <v>484944</v>
      </c>
      <c r="L98" s="278">
        <v>166628</v>
      </c>
      <c r="M98" s="106">
        <v>69012</v>
      </c>
      <c r="N98" s="106">
        <v>251583</v>
      </c>
      <c r="O98" s="106">
        <v>16028</v>
      </c>
      <c r="P98" s="106">
        <v>29326</v>
      </c>
      <c r="Q98" s="106">
        <v>9744</v>
      </c>
      <c r="R98" s="106">
        <v>630</v>
      </c>
      <c r="S98" s="106">
        <v>124895</v>
      </c>
      <c r="T98" s="106">
        <v>643030</v>
      </c>
      <c r="U98" s="106">
        <v>1249213</v>
      </c>
      <c r="V98" s="106">
        <v>144203</v>
      </c>
      <c r="W98" s="106">
        <v>96181</v>
      </c>
      <c r="X98" s="106">
        <v>268868</v>
      </c>
      <c r="Y98" s="106">
        <v>0</v>
      </c>
      <c r="Z98" s="106">
        <v>99070</v>
      </c>
      <c r="AA98" s="106">
        <v>27380</v>
      </c>
      <c r="AB98" s="106">
        <v>32847</v>
      </c>
      <c r="AC98" s="106">
        <v>166800</v>
      </c>
      <c r="AD98" s="106">
        <v>1880792</v>
      </c>
      <c r="AE98" s="106">
        <v>171488</v>
      </c>
      <c r="AF98" s="106">
        <v>946399</v>
      </c>
      <c r="AG98" s="106">
        <v>901</v>
      </c>
      <c r="AH98" s="106">
        <v>0</v>
      </c>
      <c r="AI98" s="106">
        <v>141</v>
      </c>
      <c r="AJ98" s="106">
        <v>44761</v>
      </c>
      <c r="AK98" s="106">
        <v>2321</v>
      </c>
      <c r="AL98" s="106">
        <v>0</v>
      </c>
      <c r="AM98" s="106">
        <v>4</v>
      </c>
      <c r="AN98" s="106">
        <v>1</v>
      </c>
      <c r="AO98" s="106">
        <v>2283249</v>
      </c>
      <c r="AP98" s="106">
        <v>1316676</v>
      </c>
      <c r="AQ98" s="106">
        <v>769508</v>
      </c>
      <c r="AR98" s="106">
        <v>1252</v>
      </c>
      <c r="AS98" s="106">
        <v>0</v>
      </c>
      <c r="AT98" s="106">
        <v>0</v>
      </c>
      <c r="AU98" s="106">
        <v>6032</v>
      </c>
      <c r="AV98" s="106">
        <v>603341</v>
      </c>
      <c r="AX98" s="160">
        <f t="shared" si="26"/>
        <v>14494417</v>
      </c>
      <c r="AZ98" s="106"/>
    </row>
    <row r="99" spans="1:52" ht="11.25" customHeight="1" outlineLevel="1" x14ac:dyDescent="0.25">
      <c r="A99" s="301" t="s">
        <v>239</v>
      </c>
      <c r="C99" s="106">
        <v>0</v>
      </c>
      <c r="D99" s="106">
        <v>0</v>
      </c>
      <c r="E99" s="106">
        <v>0</v>
      </c>
      <c r="F99" s="106">
        <v>0</v>
      </c>
      <c r="G99" s="106">
        <v>0</v>
      </c>
      <c r="H99" s="106">
        <v>0</v>
      </c>
      <c r="I99" s="106">
        <v>0</v>
      </c>
      <c r="J99" s="106">
        <v>1868</v>
      </c>
      <c r="K99" s="106">
        <v>16956</v>
      </c>
      <c r="L99" s="278">
        <v>-3997</v>
      </c>
      <c r="M99" s="106">
        <v>0</v>
      </c>
      <c r="N99" s="106">
        <v>0</v>
      </c>
      <c r="O99" s="106">
        <v>0</v>
      </c>
      <c r="P99" s="106">
        <v>0</v>
      </c>
      <c r="Q99" s="106">
        <v>0</v>
      </c>
      <c r="R99" s="106">
        <v>0</v>
      </c>
      <c r="S99" s="106">
        <v>0</v>
      </c>
      <c r="T99" s="106">
        <v>0</v>
      </c>
      <c r="U99" s="106">
        <v>0</v>
      </c>
      <c r="V99" s="106">
        <v>0</v>
      </c>
      <c r="W99" s="106">
        <v>0</v>
      </c>
      <c r="X99" s="106">
        <v>0</v>
      </c>
      <c r="Y99" s="106">
        <v>0</v>
      </c>
      <c r="Z99" s="106">
        <v>0</v>
      </c>
      <c r="AA99" s="106">
        <v>0</v>
      </c>
      <c r="AB99" s="106">
        <v>0</v>
      </c>
      <c r="AC99" s="106">
        <v>0</v>
      </c>
      <c r="AD99" s="106">
        <v>0</v>
      </c>
      <c r="AE99" s="106">
        <v>0</v>
      </c>
      <c r="AF99" s="106">
        <v>0</v>
      </c>
      <c r="AG99" s="106">
        <v>0</v>
      </c>
      <c r="AH99" s="106">
        <v>0</v>
      </c>
      <c r="AI99" s="106">
        <v>0</v>
      </c>
      <c r="AJ99" s="106">
        <v>0</v>
      </c>
      <c r="AK99" s="106">
        <v>0</v>
      </c>
      <c r="AL99" s="106">
        <v>0</v>
      </c>
      <c r="AM99" s="106">
        <v>0</v>
      </c>
      <c r="AN99" s="106">
        <v>0</v>
      </c>
      <c r="AO99" s="106">
        <v>0</v>
      </c>
      <c r="AP99" s="106">
        <v>0</v>
      </c>
      <c r="AQ99" s="106">
        <v>0</v>
      </c>
      <c r="AR99" s="106">
        <v>0</v>
      </c>
      <c r="AS99" s="106">
        <v>0</v>
      </c>
      <c r="AT99" s="106">
        <v>0</v>
      </c>
      <c r="AU99" s="106">
        <v>0</v>
      </c>
      <c r="AV99" s="106">
        <v>49848</v>
      </c>
      <c r="AX99" s="160">
        <f t="shared" si="26"/>
        <v>64675</v>
      </c>
      <c r="AZ99" s="106"/>
    </row>
    <row r="100" spans="1:52" ht="11.25" customHeight="1" x14ac:dyDescent="0.25">
      <c r="A100" s="300" t="s">
        <v>240</v>
      </c>
      <c r="C100" s="106">
        <f>SUM(C97:C99)</f>
        <v>945528</v>
      </c>
      <c r="D100" s="106">
        <f t="shared" ref="D100:AX100" si="27">SUM(D97:D99)</f>
        <v>448238</v>
      </c>
      <c r="E100" s="106">
        <f t="shared" si="27"/>
        <v>35833</v>
      </c>
      <c r="F100" s="106">
        <f t="shared" si="27"/>
        <v>879750</v>
      </c>
      <c r="G100" s="106">
        <f t="shared" si="27"/>
        <v>0</v>
      </c>
      <c r="H100" s="106">
        <f t="shared" si="27"/>
        <v>0</v>
      </c>
      <c r="I100" s="106">
        <f t="shared" si="27"/>
        <v>0</v>
      </c>
      <c r="J100" s="106">
        <f t="shared" si="27"/>
        <v>281495</v>
      </c>
      <c r="K100" s="106">
        <f t="shared" si="27"/>
        <v>501900</v>
      </c>
      <c r="L100" s="106">
        <f t="shared" si="27"/>
        <v>162631</v>
      </c>
      <c r="M100" s="106">
        <f t="shared" si="27"/>
        <v>69012</v>
      </c>
      <c r="N100" s="106">
        <f t="shared" si="27"/>
        <v>251583</v>
      </c>
      <c r="O100" s="106">
        <f t="shared" si="27"/>
        <v>16028</v>
      </c>
      <c r="P100" s="106">
        <f t="shared" si="27"/>
        <v>29326</v>
      </c>
      <c r="Q100" s="106">
        <f t="shared" si="27"/>
        <v>9744</v>
      </c>
      <c r="R100" s="106">
        <f t="shared" si="27"/>
        <v>630</v>
      </c>
      <c r="S100" s="106">
        <f t="shared" si="27"/>
        <v>124895</v>
      </c>
      <c r="T100" s="106">
        <f t="shared" si="27"/>
        <v>643030</v>
      </c>
      <c r="U100" s="106">
        <f t="shared" si="27"/>
        <v>1249213</v>
      </c>
      <c r="V100" s="106">
        <f t="shared" si="27"/>
        <v>144203</v>
      </c>
      <c r="W100" s="106">
        <f t="shared" si="27"/>
        <v>96181</v>
      </c>
      <c r="X100" s="106">
        <f t="shared" si="27"/>
        <v>268868</v>
      </c>
      <c r="Y100" s="106">
        <f t="shared" si="27"/>
        <v>0</v>
      </c>
      <c r="Z100" s="106">
        <f t="shared" si="27"/>
        <v>99070</v>
      </c>
      <c r="AA100" s="106">
        <f t="shared" si="27"/>
        <v>27380</v>
      </c>
      <c r="AB100" s="106">
        <f t="shared" si="27"/>
        <v>32847</v>
      </c>
      <c r="AC100" s="106">
        <f t="shared" si="27"/>
        <v>167341</v>
      </c>
      <c r="AD100" s="106">
        <f t="shared" si="27"/>
        <v>1880792</v>
      </c>
      <c r="AE100" s="106">
        <f t="shared" si="27"/>
        <v>171488</v>
      </c>
      <c r="AF100" s="106">
        <f t="shared" si="27"/>
        <v>946399</v>
      </c>
      <c r="AG100" s="106">
        <f t="shared" si="27"/>
        <v>901</v>
      </c>
      <c r="AH100" s="106">
        <f t="shared" si="27"/>
        <v>0</v>
      </c>
      <c r="AI100" s="106">
        <f t="shared" si="27"/>
        <v>141</v>
      </c>
      <c r="AJ100" s="106">
        <f t="shared" si="27"/>
        <v>44761</v>
      </c>
      <c r="AK100" s="106">
        <f t="shared" si="27"/>
        <v>2321</v>
      </c>
      <c r="AL100" s="106">
        <f t="shared" si="27"/>
        <v>0</v>
      </c>
      <c r="AM100" s="106">
        <f t="shared" si="27"/>
        <v>4</v>
      </c>
      <c r="AN100" s="106">
        <f t="shared" si="27"/>
        <v>1</v>
      </c>
      <c r="AO100" s="106">
        <f t="shared" si="27"/>
        <v>2283249</v>
      </c>
      <c r="AP100" s="106">
        <f t="shared" si="27"/>
        <v>1316676</v>
      </c>
      <c r="AQ100" s="106">
        <f t="shared" si="27"/>
        <v>769508</v>
      </c>
      <c r="AR100" s="106">
        <f t="shared" si="27"/>
        <v>1252</v>
      </c>
      <c r="AS100" s="106">
        <f t="shared" si="27"/>
        <v>0</v>
      </c>
      <c r="AT100" s="106">
        <f t="shared" si="27"/>
        <v>0</v>
      </c>
      <c r="AU100" s="106">
        <f t="shared" si="27"/>
        <v>6032</v>
      </c>
      <c r="AV100" s="106">
        <f t="shared" si="27"/>
        <v>653189</v>
      </c>
      <c r="AW100" s="106"/>
      <c r="AX100" s="160">
        <f t="shared" si="27"/>
        <v>14561440</v>
      </c>
      <c r="AY100" s="106"/>
      <c r="AZ100" s="106"/>
    </row>
    <row r="101" spans="1:52" ht="11.25" customHeight="1" outlineLevel="1" x14ac:dyDescent="0.25">
      <c r="C101" s="106"/>
      <c r="D101" s="106"/>
      <c r="E101" s="106"/>
      <c r="F101" s="106"/>
      <c r="G101" s="106"/>
      <c r="H101" s="106"/>
      <c r="I101" s="106"/>
      <c r="J101" s="106"/>
      <c r="K101" s="106"/>
      <c r="L101" s="278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Z101" s="106"/>
    </row>
    <row r="102" spans="1:52" ht="11.25" customHeight="1" outlineLevel="1" x14ac:dyDescent="0.25">
      <c r="A102" s="302" t="s">
        <v>444</v>
      </c>
      <c r="C102" s="106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6">
        <v>0</v>
      </c>
      <c r="J102" s="106">
        <v>0</v>
      </c>
      <c r="K102" s="106">
        <v>0</v>
      </c>
      <c r="L102" s="93">
        <v>0</v>
      </c>
      <c r="M102" s="106">
        <v>0</v>
      </c>
      <c r="N102" s="106">
        <v>0</v>
      </c>
      <c r="O102" s="106">
        <v>0</v>
      </c>
      <c r="P102" s="106">
        <v>0</v>
      </c>
      <c r="Q102" s="106">
        <v>0</v>
      </c>
      <c r="R102" s="106">
        <v>0</v>
      </c>
      <c r="S102" s="106">
        <v>0</v>
      </c>
      <c r="T102" s="106">
        <v>0</v>
      </c>
      <c r="U102" s="106">
        <v>0</v>
      </c>
      <c r="V102" s="106">
        <v>0</v>
      </c>
      <c r="W102" s="106">
        <v>0</v>
      </c>
      <c r="X102" s="106">
        <v>0</v>
      </c>
      <c r="Y102" s="106">
        <v>0</v>
      </c>
      <c r="Z102" s="106">
        <v>0</v>
      </c>
      <c r="AA102" s="106">
        <v>0</v>
      </c>
      <c r="AB102" s="106">
        <v>0</v>
      </c>
      <c r="AC102" s="106">
        <v>0</v>
      </c>
      <c r="AD102" s="106">
        <v>0</v>
      </c>
      <c r="AE102" s="106">
        <v>0</v>
      </c>
      <c r="AF102" s="106">
        <v>0</v>
      </c>
      <c r="AG102" s="106">
        <v>0</v>
      </c>
      <c r="AH102" s="106">
        <v>0</v>
      </c>
      <c r="AI102" s="106">
        <v>0</v>
      </c>
      <c r="AJ102" s="106">
        <v>0</v>
      </c>
      <c r="AK102" s="106">
        <v>0</v>
      </c>
      <c r="AL102" s="106">
        <v>0</v>
      </c>
      <c r="AM102" s="106">
        <v>0</v>
      </c>
      <c r="AN102" s="106">
        <v>0</v>
      </c>
      <c r="AO102" s="106">
        <v>0</v>
      </c>
      <c r="AP102" s="106">
        <v>0</v>
      </c>
      <c r="AQ102" s="106">
        <v>0</v>
      </c>
      <c r="AR102" s="106">
        <v>0</v>
      </c>
      <c r="AS102" s="106">
        <v>0</v>
      </c>
      <c r="AT102" s="106">
        <v>0</v>
      </c>
      <c r="AU102" s="106">
        <v>0</v>
      </c>
      <c r="AV102" s="106">
        <v>0</v>
      </c>
      <c r="AX102" s="160">
        <f t="shared" ref="AX102" si="28">SUM(C102:AV102)</f>
        <v>0</v>
      </c>
      <c r="AZ102" s="106"/>
    </row>
    <row r="103" spans="1:52" ht="11.25" customHeight="1" outlineLevel="1" x14ac:dyDescent="0.25">
      <c r="C103" s="106"/>
      <c r="D103" s="106"/>
      <c r="E103" s="106"/>
      <c r="F103" s="106"/>
      <c r="G103" s="106"/>
      <c r="H103" s="106"/>
      <c r="I103" s="106"/>
      <c r="J103" s="106"/>
      <c r="K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Z103" s="106"/>
    </row>
    <row r="104" spans="1:52" ht="11.25" customHeight="1" x14ac:dyDescent="0.25">
      <c r="A104" s="303" t="s">
        <v>445</v>
      </c>
      <c r="C104" s="106">
        <f>+C88+C94+C100</f>
        <v>3961110</v>
      </c>
      <c r="D104" s="106">
        <f t="shared" ref="D104:AX104" si="29">+D88+D94+D100</f>
        <v>1492196</v>
      </c>
      <c r="E104" s="106">
        <f t="shared" si="29"/>
        <v>1260845</v>
      </c>
      <c r="F104" s="106">
        <f t="shared" si="29"/>
        <v>6484667</v>
      </c>
      <c r="G104" s="106">
        <f t="shared" si="29"/>
        <v>891563</v>
      </c>
      <c r="H104" s="106">
        <f t="shared" si="29"/>
        <v>1306105</v>
      </c>
      <c r="I104" s="106">
        <f t="shared" si="29"/>
        <v>290218</v>
      </c>
      <c r="J104" s="106">
        <f t="shared" si="29"/>
        <v>942433</v>
      </c>
      <c r="K104" s="106">
        <f t="shared" si="29"/>
        <v>2379313</v>
      </c>
      <c r="L104" s="106">
        <f t="shared" si="29"/>
        <v>162974</v>
      </c>
      <c r="M104" s="106">
        <f t="shared" si="29"/>
        <v>360449</v>
      </c>
      <c r="N104" s="106">
        <f t="shared" si="29"/>
        <v>2562889</v>
      </c>
      <c r="O104" s="106">
        <f t="shared" si="29"/>
        <v>108797</v>
      </c>
      <c r="P104" s="106">
        <f t="shared" si="29"/>
        <v>246182</v>
      </c>
      <c r="Q104" s="106">
        <f t="shared" si="29"/>
        <v>106851</v>
      </c>
      <c r="R104" s="106">
        <f t="shared" si="29"/>
        <v>6580</v>
      </c>
      <c r="S104" s="106">
        <f t="shared" si="29"/>
        <v>125115</v>
      </c>
      <c r="T104" s="106">
        <f t="shared" si="29"/>
        <v>11263325</v>
      </c>
      <c r="U104" s="106">
        <f t="shared" si="29"/>
        <v>30845912</v>
      </c>
      <c r="V104" s="106">
        <f t="shared" si="29"/>
        <v>3751481</v>
      </c>
      <c r="W104" s="106">
        <f t="shared" si="29"/>
        <v>2527815</v>
      </c>
      <c r="X104" s="106">
        <f t="shared" si="29"/>
        <v>3139923</v>
      </c>
      <c r="Y104" s="106">
        <f t="shared" si="29"/>
        <v>505590</v>
      </c>
      <c r="Z104" s="106">
        <f t="shared" si="29"/>
        <v>937967</v>
      </c>
      <c r="AA104" s="106">
        <f t="shared" si="29"/>
        <v>187604</v>
      </c>
      <c r="AB104" s="106">
        <f t="shared" si="29"/>
        <v>103625</v>
      </c>
      <c r="AC104" s="106">
        <f t="shared" si="29"/>
        <v>1639825</v>
      </c>
      <c r="AD104" s="106">
        <f t="shared" si="29"/>
        <v>44335123</v>
      </c>
      <c r="AE104" s="106">
        <f t="shared" si="29"/>
        <v>3327096</v>
      </c>
      <c r="AF104" s="106">
        <f t="shared" si="29"/>
        <v>7813749</v>
      </c>
      <c r="AG104" s="106">
        <f t="shared" si="29"/>
        <v>5358</v>
      </c>
      <c r="AH104" s="106">
        <f t="shared" si="29"/>
        <v>442849</v>
      </c>
      <c r="AI104" s="106">
        <f t="shared" si="29"/>
        <v>149402</v>
      </c>
      <c r="AJ104" s="106">
        <f t="shared" si="29"/>
        <v>696515</v>
      </c>
      <c r="AK104" s="106">
        <f t="shared" si="29"/>
        <v>127177</v>
      </c>
      <c r="AL104" s="106">
        <f t="shared" si="29"/>
        <v>114520</v>
      </c>
      <c r="AM104" s="106">
        <f t="shared" si="29"/>
        <v>2235993</v>
      </c>
      <c r="AN104" s="106">
        <f t="shared" si="29"/>
        <v>133131</v>
      </c>
      <c r="AO104" s="106">
        <f t="shared" si="29"/>
        <v>11011458</v>
      </c>
      <c r="AP104" s="106">
        <f t="shared" si="29"/>
        <v>6642574</v>
      </c>
      <c r="AQ104" s="106">
        <f t="shared" si="29"/>
        <v>4369021</v>
      </c>
      <c r="AR104" s="106">
        <f t="shared" si="29"/>
        <v>2634975</v>
      </c>
      <c r="AS104" s="106">
        <f t="shared" si="29"/>
        <v>48006</v>
      </c>
      <c r="AT104" s="106">
        <f t="shared" si="29"/>
        <v>158331</v>
      </c>
      <c r="AU104" s="106">
        <f t="shared" si="29"/>
        <v>404518</v>
      </c>
      <c r="AV104" s="106">
        <f t="shared" si="29"/>
        <v>2076686</v>
      </c>
      <c r="AW104" s="106"/>
      <c r="AX104" s="160">
        <f t="shared" si="29"/>
        <v>164317836</v>
      </c>
      <c r="AY104" s="106"/>
      <c r="AZ104" s="106"/>
    </row>
    <row r="105" spans="1:52" ht="11.25" customHeight="1" x14ac:dyDescent="0.25">
      <c r="C105" s="106"/>
      <c r="D105" s="106"/>
      <c r="E105" s="106"/>
      <c r="F105" s="106"/>
      <c r="G105" s="106"/>
      <c r="H105" s="106"/>
      <c r="I105" s="106"/>
      <c r="J105" s="106"/>
      <c r="K105" s="106"/>
      <c r="L105" s="278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Z105" s="106"/>
    </row>
    <row r="106" spans="1:52" ht="11.25" customHeight="1" x14ac:dyDescent="0.25">
      <c r="A106" s="304" t="s">
        <v>446</v>
      </c>
      <c r="C106" s="106"/>
      <c r="D106" s="106"/>
      <c r="E106" s="106"/>
      <c r="F106" s="106"/>
      <c r="G106" s="106"/>
      <c r="H106" s="106"/>
      <c r="I106" s="106"/>
      <c r="J106" s="106"/>
      <c r="K106" s="106"/>
      <c r="L106" s="278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Z106" s="106"/>
    </row>
    <row r="107" spans="1:52" ht="11.25" customHeight="1" x14ac:dyDescent="0.25">
      <c r="C107" s="106"/>
      <c r="D107" s="106"/>
      <c r="E107" s="106"/>
      <c r="F107" s="106"/>
      <c r="G107" s="106"/>
      <c r="H107" s="106"/>
      <c r="I107" s="106"/>
      <c r="J107" s="106"/>
      <c r="K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Z107" s="106"/>
    </row>
    <row r="108" spans="1:52" ht="11.25" customHeight="1" outlineLevel="1" x14ac:dyDescent="0.25">
      <c r="A108" s="305" t="s">
        <v>244</v>
      </c>
      <c r="C108" s="106">
        <v>0</v>
      </c>
      <c r="D108" s="106">
        <v>0</v>
      </c>
      <c r="E108" s="106">
        <v>0</v>
      </c>
      <c r="F108" s="106">
        <v>0</v>
      </c>
      <c r="G108" s="106">
        <v>0</v>
      </c>
      <c r="H108" s="106">
        <v>0</v>
      </c>
      <c r="I108" s="106">
        <v>0</v>
      </c>
      <c r="J108" s="106">
        <v>0</v>
      </c>
      <c r="K108" s="106">
        <v>0</v>
      </c>
      <c r="L108" s="93">
        <v>0</v>
      </c>
      <c r="M108" s="106">
        <v>0</v>
      </c>
      <c r="N108" s="106">
        <v>0</v>
      </c>
      <c r="O108" s="106">
        <v>0</v>
      </c>
      <c r="P108" s="106">
        <v>0</v>
      </c>
      <c r="Q108" s="106">
        <v>0</v>
      </c>
      <c r="R108" s="106">
        <v>0</v>
      </c>
      <c r="S108" s="106">
        <v>0</v>
      </c>
      <c r="T108" s="106">
        <v>0</v>
      </c>
      <c r="U108" s="106">
        <v>0</v>
      </c>
      <c r="V108" s="106">
        <v>0</v>
      </c>
      <c r="W108" s="106">
        <v>0</v>
      </c>
      <c r="X108" s="106">
        <v>0</v>
      </c>
      <c r="Y108" s="106">
        <v>0</v>
      </c>
      <c r="Z108" s="106">
        <v>0</v>
      </c>
      <c r="AA108" s="106">
        <v>0</v>
      </c>
      <c r="AB108" s="106">
        <v>0</v>
      </c>
      <c r="AC108" s="106">
        <v>0</v>
      </c>
      <c r="AD108" s="106">
        <v>0</v>
      </c>
      <c r="AE108" s="106">
        <v>0</v>
      </c>
      <c r="AF108" s="106">
        <v>0</v>
      </c>
      <c r="AG108" s="106">
        <v>0</v>
      </c>
      <c r="AH108" s="106">
        <v>0</v>
      </c>
      <c r="AI108" s="106">
        <v>0</v>
      </c>
      <c r="AJ108" s="106">
        <v>0</v>
      </c>
      <c r="AK108" s="106">
        <v>0</v>
      </c>
      <c r="AL108" s="106">
        <v>0</v>
      </c>
      <c r="AM108" s="106">
        <v>0</v>
      </c>
      <c r="AN108" s="106">
        <v>0</v>
      </c>
      <c r="AO108" s="106">
        <v>0</v>
      </c>
      <c r="AP108" s="106">
        <v>0</v>
      </c>
      <c r="AQ108" s="106">
        <v>0</v>
      </c>
      <c r="AR108" s="106">
        <v>0</v>
      </c>
      <c r="AS108" s="106">
        <v>0</v>
      </c>
      <c r="AT108" s="106">
        <v>0</v>
      </c>
      <c r="AU108" s="106">
        <v>0</v>
      </c>
      <c r="AV108" s="106">
        <v>0</v>
      </c>
      <c r="AX108" s="160">
        <f t="shared" ref="AX108" si="30">SUM(C108:AV108)</f>
        <v>0</v>
      </c>
      <c r="AZ108" s="106"/>
    </row>
    <row r="109" spans="1:52" ht="11.25" customHeight="1" outlineLevel="1" x14ac:dyDescent="0.25">
      <c r="C109" s="106"/>
      <c r="D109" s="106"/>
      <c r="E109" s="106"/>
      <c r="F109" s="106"/>
      <c r="G109" s="106"/>
      <c r="H109" s="106"/>
      <c r="I109" s="106"/>
      <c r="J109" s="106"/>
      <c r="K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Z109" s="106"/>
    </row>
    <row r="110" spans="1:52" ht="11.25" customHeight="1" outlineLevel="1" x14ac:dyDescent="0.25">
      <c r="A110" s="306" t="s">
        <v>536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Z110" s="106"/>
    </row>
    <row r="111" spans="1:52" ht="11.25" customHeight="1" outlineLevel="1" x14ac:dyDescent="0.25">
      <c r="A111" s="306" t="s">
        <v>246</v>
      </c>
      <c r="C111" s="106">
        <v>0</v>
      </c>
      <c r="D111" s="106">
        <v>0</v>
      </c>
      <c r="E111" s="106">
        <v>0</v>
      </c>
      <c r="F111" s="106">
        <v>0</v>
      </c>
      <c r="G111" s="106">
        <v>0</v>
      </c>
      <c r="H111" s="106">
        <v>0</v>
      </c>
      <c r="I111" s="106">
        <v>0</v>
      </c>
      <c r="J111" s="106">
        <v>0</v>
      </c>
      <c r="K111" s="106">
        <v>0</v>
      </c>
      <c r="L111" s="93">
        <v>0</v>
      </c>
      <c r="M111" s="106">
        <v>0</v>
      </c>
      <c r="N111" s="106">
        <v>0</v>
      </c>
      <c r="O111" s="106">
        <v>0</v>
      </c>
      <c r="P111" s="106">
        <v>0</v>
      </c>
      <c r="Q111" s="106">
        <v>0</v>
      </c>
      <c r="R111" s="106">
        <v>0</v>
      </c>
      <c r="S111" s="106">
        <v>0</v>
      </c>
      <c r="T111" s="106">
        <v>0</v>
      </c>
      <c r="U111" s="106">
        <v>0</v>
      </c>
      <c r="V111" s="106">
        <v>0</v>
      </c>
      <c r="W111" s="106">
        <v>0</v>
      </c>
      <c r="X111" s="106">
        <v>0</v>
      </c>
      <c r="Y111" s="106">
        <v>0</v>
      </c>
      <c r="Z111" s="106">
        <v>0</v>
      </c>
      <c r="AA111" s="106">
        <v>0</v>
      </c>
      <c r="AB111" s="106">
        <v>0</v>
      </c>
      <c r="AC111" s="106">
        <v>0</v>
      </c>
      <c r="AD111" s="106">
        <v>0</v>
      </c>
      <c r="AE111" s="106">
        <v>0</v>
      </c>
      <c r="AF111" s="106">
        <v>0</v>
      </c>
      <c r="AG111" s="106">
        <v>0</v>
      </c>
      <c r="AH111" s="106">
        <v>0</v>
      </c>
      <c r="AI111" s="106">
        <v>0</v>
      </c>
      <c r="AJ111" s="106">
        <v>0</v>
      </c>
      <c r="AK111" s="106">
        <v>0</v>
      </c>
      <c r="AL111" s="106">
        <v>0</v>
      </c>
      <c r="AM111" s="106">
        <v>-22767</v>
      </c>
      <c r="AN111" s="106">
        <v>-2295</v>
      </c>
      <c r="AO111" s="106">
        <v>-7474</v>
      </c>
      <c r="AP111" s="106">
        <v>9783</v>
      </c>
      <c r="AQ111" s="106">
        <v>3481</v>
      </c>
      <c r="AR111" s="106">
        <v>-2629</v>
      </c>
      <c r="AS111" s="106">
        <v>0</v>
      </c>
      <c r="AT111" s="106">
        <v>0</v>
      </c>
      <c r="AU111" s="106">
        <v>0</v>
      </c>
      <c r="AV111" s="106">
        <v>0</v>
      </c>
      <c r="AX111" s="160">
        <f t="shared" ref="AX111:AX114" si="31">SUM(C111:AV111)</f>
        <v>-21901</v>
      </c>
      <c r="AZ111" s="106"/>
    </row>
    <row r="112" spans="1:52" ht="11.25" customHeight="1" outlineLevel="1" x14ac:dyDescent="0.25">
      <c r="A112" s="306" t="s">
        <v>247</v>
      </c>
      <c r="C112" s="106">
        <v>0</v>
      </c>
      <c r="D112" s="106">
        <v>0</v>
      </c>
      <c r="E112" s="106">
        <v>0</v>
      </c>
      <c r="F112" s="106">
        <v>386623</v>
      </c>
      <c r="G112" s="106">
        <v>0</v>
      </c>
      <c r="H112" s="106">
        <v>0</v>
      </c>
      <c r="I112" s="106">
        <v>0</v>
      </c>
      <c r="J112" s="106">
        <v>0</v>
      </c>
      <c r="K112" s="106">
        <v>0</v>
      </c>
      <c r="L112" s="93">
        <v>0</v>
      </c>
      <c r="M112" s="106">
        <v>0</v>
      </c>
      <c r="N112" s="106">
        <v>0</v>
      </c>
      <c r="O112" s="106">
        <v>0</v>
      </c>
      <c r="P112" s="106">
        <v>0</v>
      </c>
      <c r="Q112" s="106">
        <v>0</v>
      </c>
      <c r="R112" s="106">
        <v>0</v>
      </c>
      <c r="S112" s="106">
        <v>0</v>
      </c>
      <c r="T112" s="106">
        <v>0</v>
      </c>
      <c r="U112" s="106">
        <v>0</v>
      </c>
      <c r="V112" s="106">
        <v>0</v>
      </c>
      <c r="W112" s="106">
        <v>0</v>
      </c>
      <c r="X112" s="106">
        <v>0</v>
      </c>
      <c r="Y112" s="106">
        <v>0</v>
      </c>
      <c r="Z112" s="106">
        <v>0</v>
      </c>
      <c r="AA112" s="106">
        <v>0</v>
      </c>
      <c r="AB112" s="106">
        <v>0</v>
      </c>
      <c r="AC112" s="106">
        <v>0</v>
      </c>
      <c r="AD112" s="106">
        <v>535533</v>
      </c>
      <c r="AE112" s="106">
        <v>20826</v>
      </c>
      <c r="AF112" s="106">
        <v>0</v>
      </c>
      <c r="AG112" s="106">
        <v>74</v>
      </c>
      <c r="AH112" s="106">
        <v>0</v>
      </c>
      <c r="AI112" s="106">
        <v>0</v>
      </c>
      <c r="AJ112" s="106">
        <v>0</v>
      </c>
      <c r="AK112" s="106">
        <v>0</v>
      </c>
      <c r="AL112" s="106">
        <v>0</v>
      </c>
      <c r="AM112" s="106">
        <v>0</v>
      </c>
      <c r="AN112" s="106">
        <v>0</v>
      </c>
      <c r="AO112" s="106">
        <v>0</v>
      </c>
      <c r="AP112" s="106">
        <v>0</v>
      </c>
      <c r="AQ112" s="106">
        <v>0</v>
      </c>
      <c r="AR112" s="106">
        <v>0</v>
      </c>
      <c r="AS112" s="106">
        <v>0</v>
      </c>
      <c r="AT112" s="106">
        <v>0</v>
      </c>
      <c r="AU112" s="106">
        <v>0</v>
      </c>
      <c r="AV112" s="106">
        <v>41931</v>
      </c>
      <c r="AX112" s="160">
        <f t="shared" si="31"/>
        <v>984987</v>
      </c>
      <c r="AZ112" s="106"/>
    </row>
    <row r="113" spans="1:66" ht="11.25" customHeight="1" outlineLevel="1" x14ac:dyDescent="0.25">
      <c r="A113" s="306" t="s">
        <v>248</v>
      </c>
      <c r="C113" s="106">
        <v>0</v>
      </c>
      <c r="D113" s="106">
        <v>0</v>
      </c>
      <c r="E113" s="106">
        <v>0</v>
      </c>
      <c r="F113" s="106">
        <v>0</v>
      </c>
      <c r="G113" s="106">
        <v>0</v>
      </c>
      <c r="H113" s="106">
        <v>0</v>
      </c>
      <c r="I113" s="106">
        <v>0</v>
      </c>
      <c r="J113" s="106">
        <v>0</v>
      </c>
      <c r="K113" s="106">
        <v>0</v>
      </c>
      <c r="L113" s="93">
        <v>0</v>
      </c>
      <c r="M113" s="106">
        <v>0</v>
      </c>
      <c r="N113" s="106">
        <v>0</v>
      </c>
      <c r="O113" s="106">
        <v>0</v>
      </c>
      <c r="P113" s="106">
        <v>0</v>
      </c>
      <c r="Q113" s="106">
        <v>0</v>
      </c>
      <c r="R113" s="106">
        <v>0</v>
      </c>
      <c r="S113" s="106">
        <v>0</v>
      </c>
      <c r="T113" s="106">
        <v>0</v>
      </c>
      <c r="U113" s="106">
        <v>0</v>
      </c>
      <c r="V113" s="106">
        <v>0</v>
      </c>
      <c r="W113" s="106">
        <v>0</v>
      </c>
      <c r="X113" s="106">
        <v>0</v>
      </c>
      <c r="Y113" s="106">
        <v>0</v>
      </c>
      <c r="Z113" s="106">
        <v>0</v>
      </c>
      <c r="AA113" s="106">
        <v>0</v>
      </c>
      <c r="AB113" s="106">
        <v>0</v>
      </c>
      <c r="AC113" s="106">
        <v>0</v>
      </c>
      <c r="AD113" s="106">
        <v>0</v>
      </c>
      <c r="AE113" s="106">
        <v>0</v>
      </c>
      <c r="AF113" s="106">
        <v>0</v>
      </c>
      <c r="AG113" s="106">
        <v>0</v>
      </c>
      <c r="AH113" s="106">
        <v>0</v>
      </c>
      <c r="AI113" s="106">
        <v>0</v>
      </c>
      <c r="AJ113" s="106">
        <v>0</v>
      </c>
      <c r="AK113" s="106">
        <v>0</v>
      </c>
      <c r="AL113" s="106">
        <v>0</v>
      </c>
      <c r="AM113" s="106">
        <v>0</v>
      </c>
      <c r="AN113" s="106">
        <v>0</v>
      </c>
      <c r="AO113" s="106">
        <v>0</v>
      </c>
      <c r="AP113" s="106">
        <v>0</v>
      </c>
      <c r="AQ113" s="106">
        <v>0</v>
      </c>
      <c r="AR113" s="106">
        <v>0</v>
      </c>
      <c r="AS113" s="106">
        <v>0</v>
      </c>
      <c r="AT113" s="106">
        <v>0</v>
      </c>
      <c r="AU113" s="106">
        <v>0</v>
      </c>
      <c r="AV113" s="106">
        <v>0</v>
      </c>
      <c r="AX113" s="160">
        <f t="shared" si="31"/>
        <v>0</v>
      </c>
      <c r="AZ113" s="106"/>
    </row>
    <row r="114" spans="1:66" ht="11.25" customHeight="1" outlineLevel="1" x14ac:dyDescent="0.25">
      <c r="A114" s="306" t="s">
        <v>249</v>
      </c>
      <c r="C114" s="106">
        <v>125014</v>
      </c>
      <c r="D114" s="106">
        <v>25236</v>
      </c>
      <c r="E114" s="106">
        <v>5438</v>
      </c>
      <c r="F114" s="106">
        <v>8619</v>
      </c>
      <c r="G114" s="106">
        <v>0</v>
      </c>
      <c r="H114" s="106">
        <v>0</v>
      </c>
      <c r="I114" s="106">
        <v>0</v>
      </c>
      <c r="J114" s="106">
        <v>0</v>
      </c>
      <c r="K114" s="106">
        <v>0</v>
      </c>
      <c r="L114" s="93">
        <v>0</v>
      </c>
      <c r="M114" s="106">
        <v>0</v>
      </c>
      <c r="N114" s="106">
        <v>0</v>
      </c>
      <c r="O114" s="106">
        <v>0</v>
      </c>
      <c r="P114" s="106">
        <v>0</v>
      </c>
      <c r="Q114" s="106">
        <v>0</v>
      </c>
      <c r="R114" s="106">
        <v>0</v>
      </c>
      <c r="S114" s="106">
        <v>0</v>
      </c>
      <c r="T114" s="106">
        <v>1152906</v>
      </c>
      <c r="U114" s="106">
        <v>2470436</v>
      </c>
      <c r="V114" s="106">
        <v>160920</v>
      </c>
      <c r="W114" s="106">
        <v>104450</v>
      </c>
      <c r="X114" s="106">
        <v>9069</v>
      </c>
      <c r="Y114" s="106">
        <v>0</v>
      </c>
      <c r="Z114" s="106">
        <v>0</v>
      </c>
      <c r="AA114" s="106">
        <v>0</v>
      </c>
      <c r="AB114" s="106">
        <v>0</v>
      </c>
      <c r="AC114" s="106">
        <v>24994</v>
      </c>
      <c r="AD114" s="106">
        <v>168730</v>
      </c>
      <c r="AE114" s="106">
        <v>19464</v>
      </c>
      <c r="AF114" s="106">
        <v>43759</v>
      </c>
      <c r="AG114" s="106">
        <v>5</v>
      </c>
      <c r="AH114" s="106">
        <v>12172</v>
      </c>
      <c r="AI114" s="106">
        <v>0</v>
      </c>
      <c r="AJ114" s="106">
        <v>2562</v>
      </c>
      <c r="AK114" s="106">
        <v>416</v>
      </c>
      <c r="AL114" s="106">
        <v>1235</v>
      </c>
      <c r="AM114" s="106">
        <v>0</v>
      </c>
      <c r="AN114" s="106">
        <v>0</v>
      </c>
      <c r="AO114" s="106">
        <v>37843</v>
      </c>
      <c r="AP114" s="106">
        <v>20645</v>
      </c>
      <c r="AQ114" s="106">
        <v>12273</v>
      </c>
      <c r="AR114" s="106">
        <v>33804</v>
      </c>
      <c r="AS114" s="106">
        <v>0</v>
      </c>
      <c r="AT114" s="106">
        <v>0</v>
      </c>
      <c r="AU114" s="106">
        <v>0</v>
      </c>
      <c r="AV114" s="106">
        <v>24405</v>
      </c>
      <c r="AX114" s="160">
        <f t="shared" si="31"/>
        <v>4464395</v>
      </c>
      <c r="AZ114" s="106"/>
    </row>
    <row r="115" spans="1:66" ht="11.25" customHeight="1" x14ac:dyDescent="0.25">
      <c r="A115" s="307" t="s">
        <v>250</v>
      </c>
      <c r="C115" s="106">
        <f>SUM(C111:C114)</f>
        <v>125014</v>
      </c>
      <c r="D115" s="106">
        <f t="shared" ref="D115:AX115" si="32">SUM(D111:D114)</f>
        <v>25236</v>
      </c>
      <c r="E115" s="106">
        <f t="shared" si="32"/>
        <v>5438</v>
      </c>
      <c r="F115" s="106">
        <f t="shared" si="32"/>
        <v>395242</v>
      </c>
      <c r="G115" s="106">
        <f t="shared" si="32"/>
        <v>0</v>
      </c>
      <c r="H115" s="106">
        <f t="shared" si="32"/>
        <v>0</v>
      </c>
      <c r="I115" s="106">
        <f t="shared" si="32"/>
        <v>0</v>
      </c>
      <c r="J115" s="106">
        <f t="shared" si="32"/>
        <v>0</v>
      </c>
      <c r="K115" s="106">
        <f t="shared" si="32"/>
        <v>0</v>
      </c>
      <c r="L115" s="106">
        <f t="shared" si="32"/>
        <v>0</v>
      </c>
      <c r="M115" s="106">
        <f t="shared" si="32"/>
        <v>0</v>
      </c>
      <c r="N115" s="106">
        <f t="shared" si="32"/>
        <v>0</v>
      </c>
      <c r="O115" s="106">
        <f t="shared" si="32"/>
        <v>0</v>
      </c>
      <c r="P115" s="106">
        <f t="shared" si="32"/>
        <v>0</v>
      </c>
      <c r="Q115" s="106">
        <f t="shared" si="32"/>
        <v>0</v>
      </c>
      <c r="R115" s="106">
        <f t="shared" si="32"/>
        <v>0</v>
      </c>
      <c r="S115" s="106">
        <f t="shared" si="32"/>
        <v>0</v>
      </c>
      <c r="T115" s="106">
        <f t="shared" si="32"/>
        <v>1152906</v>
      </c>
      <c r="U115" s="106">
        <f t="shared" si="32"/>
        <v>2470436</v>
      </c>
      <c r="V115" s="106">
        <f t="shared" si="32"/>
        <v>160920</v>
      </c>
      <c r="W115" s="106">
        <f t="shared" si="32"/>
        <v>104450</v>
      </c>
      <c r="X115" s="106">
        <f t="shared" si="32"/>
        <v>9069</v>
      </c>
      <c r="Y115" s="106">
        <f t="shared" si="32"/>
        <v>0</v>
      </c>
      <c r="Z115" s="106">
        <f t="shared" si="32"/>
        <v>0</v>
      </c>
      <c r="AA115" s="106">
        <f t="shared" si="32"/>
        <v>0</v>
      </c>
      <c r="AB115" s="106">
        <f t="shared" si="32"/>
        <v>0</v>
      </c>
      <c r="AC115" s="106">
        <f t="shared" si="32"/>
        <v>24994</v>
      </c>
      <c r="AD115" s="106">
        <f t="shared" si="32"/>
        <v>704263</v>
      </c>
      <c r="AE115" s="106">
        <f t="shared" si="32"/>
        <v>40290</v>
      </c>
      <c r="AF115" s="106">
        <f t="shared" si="32"/>
        <v>43759</v>
      </c>
      <c r="AG115" s="106">
        <f t="shared" si="32"/>
        <v>79</v>
      </c>
      <c r="AH115" s="106">
        <f t="shared" si="32"/>
        <v>12172</v>
      </c>
      <c r="AI115" s="106">
        <f t="shared" si="32"/>
        <v>0</v>
      </c>
      <c r="AJ115" s="106">
        <f t="shared" si="32"/>
        <v>2562</v>
      </c>
      <c r="AK115" s="106">
        <f t="shared" si="32"/>
        <v>416</v>
      </c>
      <c r="AL115" s="106">
        <f t="shared" si="32"/>
        <v>1235</v>
      </c>
      <c r="AM115" s="106">
        <f t="shared" si="32"/>
        <v>-22767</v>
      </c>
      <c r="AN115" s="106">
        <f t="shared" si="32"/>
        <v>-2295</v>
      </c>
      <c r="AO115" s="106">
        <f t="shared" si="32"/>
        <v>30369</v>
      </c>
      <c r="AP115" s="106">
        <f t="shared" si="32"/>
        <v>30428</v>
      </c>
      <c r="AQ115" s="106">
        <f t="shared" si="32"/>
        <v>15754</v>
      </c>
      <c r="AR115" s="106">
        <f t="shared" si="32"/>
        <v>31175</v>
      </c>
      <c r="AS115" s="106">
        <f t="shared" si="32"/>
        <v>0</v>
      </c>
      <c r="AT115" s="106">
        <f t="shared" si="32"/>
        <v>0</v>
      </c>
      <c r="AU115" s="106">
        <f t="shared" si="32"/>
        <v>0</v>
      </c>
      <c r="AV115" s="106">
        <f t="shared" si="32"/>
        <v>66336</v>
      </c>
      <c r="AW115" s="106"/>
      <c r="AX115" s="160">
        <f t="shared" si="32"/>
        <v>5427481</v>
      </c>
      <c r="AY115" s="106"/>
      <c r="AZ115" s="106"/>
    </row>
    <row r="116" spans="1:66" ht="11.25" customHeight="1" x14ac:dyDescent="0.25">
      <c r="C116" s="106"/>
      <c r="D116" s="106"/>
      <c r="E116" s="106"/>
      <c r="F116" s="106"/>
      <c r="G116" s="106"/>
      <c r="H116" s="106"/>
      <c r="I116" s="106"/>
      <c r="J116" s="106"/>
      <c r="K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Z116" s="106"/>
    </row>
    <row r="117" spans="1:66" ht="11.25" customHeight="1" x14ac:dyDescent="0.25">
      <c r="A117" s="308" t="s">
        <v>448</v>
      </c>
      <c r="C117" s="106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6">
        <v>0</v>
      </c>
      <c r="J117" s="106">
        <v>0</v>
      </c>
      <c r="K117" s="106">
        <v>0</v>
      </c>
      <c r="L117" s="93">
        <v>0</v>
      </c>
      <c r="M117" s="106">
        <v>0</v>
      </c>
      <c r="N117" s="106">
        <v>0</v>
      </c>
      <c r="O117" s="106">
        <v>0</v>
      </c>
      <c r="P117" s="106">
        <v>0</v>
      </c>
      <c r="Q117" s="106">
        <v>0</v>
      </c>
      <c r="R117" s="106">
        <v>0</v>
      </c>
      <c r="S117" s="106">
        <v>0</v>
      </c>
      <c r="T117" s="106">
        <v>0</v>
      </c>
      <c r="U117" s="106">
        <v>0</v>
      </c>
      <c r="V117" s="106">
        <v>0</v>
      </c>
      <c r="W117" s="106">
        <v>0</v>
      </c>
      <c r="X117" s="106">
        <v>0</v>
      </c>
      <c r="Y117" s="106">
        <v>0</v>
      </c>
      <c r="Z117" s="106">
        <v>0</v>
      </c>
      <c r="AA117" s="106">
        <v>0</v>
      </c>
      <c r="AB117" s="106">
        <v>0</v>
      </c>
      <c r="AC117" s="106">
        <v>0</v>
      </c>
      <c r="AD117" s="106">
        <v>0</v>
      </c>
      <c r="AE117" s="106">
        <v>0</v>
      </c>
      <c r="AF117" s="106">
        <v>0</v>
      </c>
      <c r="AG117" s="106">
        <v>0</v>
      </c>
      <c r="AH117" s="106">
        <v>0</v>
      </c>
      <c r="AI117" s="106">
        <v>0</v>
      </c>
      <c r="AJ117" s="106">
        <v>0</v>
      </c>
      <c r="AK117" s="106">
        <v>0</v>
      </c>
      <c r="AL117" s="106">
        <v>0</v>
      </c>
      <c r="AM117" s="106">
        <v>0</v>
      </c>
      <c r="AN117" s="106">
        <v>0</v>
      </c>
      <c r="AO117" s="106">
        <v>103272</v>
      </c>
      <c r="AP117" s="106">
        <v>0</v>
      </c>
      <c r="AQ117" s="106">
        <v>0</v>
      </c>
      <c r="AR117" s="106">
        <v>0</v>
      </c>
      <c r="AS117" s="106">
        <v>0</v>
      </c>
      <c r="AT117" s="106">
        <v>0</v>
      </c>
      <c r="AU117" s="106">
        <v>0</v>
      </c>
      <c r="AV117" s="106">
        <v>0</v>
      </c>
      <c r="AX117" s="160">
        <f t="shared" ref="AX117" si="33">SUM(C117:AV117)</f>
        <v>103272</v>
      </c>
      <c r="AZ117" s="106"/>
    </row>
    <row r="118" spans="1:66" ht="11.25" customHeight="1" x14ac:dyDescent="0.25">
      <c r="C118" s="106"/>
      <c r="D118" s="106"/>
      <c r="E118" s="106"/>
      <c r="F118" s="106"/>
      <c r="G118" s="106"/>
      <c r="H118" s="106"/>
      <c r="I118" s="106"/>
      <c r="J118" s="106"/>
      <c r="K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Z118" s="106"/>
    </row>
    <row r="119" spans="1:66" ht="11.25" customHeight="1" x14ac:dyDescent="0.25">
      <c r="A119" s="309" t="s">
        <v>449</v>
      </c>
      <c r="C119" s="106">
        <f>+C117+C115+C108</f>
        <v>125014</v>
      </c>
      <c r="D119" s="106">
        <f t="shared" ref="D119:AX119" si="34">+D117+D115+D108</f>
        <v>25236</v>
      </c>
      <c r="E119" s="106">
        <f t="shared" si="34"/>
        <v>5438</v>
      </c>
      <c r="F119" s="106">
        <f t="shared" si="34"/>
        <v>395242</v>
      </c>
      <c r="G119" s="106">
        <f t="shared" si="34"/>
        <v>0</v>
      </c>
      <c r="H119" s="106">
        <f t="shared" si="34"/>
        <v>0</v>
      </c>
      <c r="I119" s="106">
        <f t="shared" si="34"/>
        <v>0</v>
      </c>
      <c r="J119" s="106">
        <f t="shared" si="34"/>
        <v>0</v>
      </c>
      <c r="K119" s="106">
        <f t="shared" si="34"/>
        <v>0</v>
      </c>
      <c r="L119" s="106">
        <f t="shared" si="34"/>
        <v>0</v>
      </c>
      <c r="M119" s="106">
        <f t="shared" si="34"/>
        <v>0</v>
      </c>
      <c r="N119" s="106">
        <f t="shared" si="34"/>
        <v>0</v>
      </c>
      <c r="O119" s="106">
        <f t="shared" si="34"/>
        <v>0</v>
      </c>
      <c r="P119" s="106">
        <f t="shared" si="34"/>
        <v>0</v>
      </c>
      <c r="Q119" s="106">
        <f t="shared" si="34"/>
        <v>0</v>
      </c>
      <c r="R119" s="106">
        <f t="shared" si="34"/>
        <v>0</v>
      </c>
      <c r="S119" s="106">
        <f t="shared" si="34"/>
        <v>0</v>
      </c>
      <c r="T119" s="106">
        <f t="shared" si="34"/>
        <v>1152906</v>
      </c>
      <c r="U119" s="106">
        <f t="shared" si="34"/>
        <v>2470436</v>
      </c>
      <c r="V119" s="106">
        <f t="shared" si="34"/>
        <v>160920</v>
      </c>
      <c r="W119" s="106">
        <f t="shared" si="34"/>
        <v>104450</v>
      </c>
      <c r="X119" s="106">
        <f t="shared" si="34"/>
        <v>9069</v>
      </c>
      <c r="Y119" s="106">
        <f t="shared" si="34"/>
        <v>0</v>
      </c>
      <c r="Z119" s="106">
        <f t="shared" si="34"/>
        <v>0</v>
      </c>
      <c r="AA119" s="106">
        <f t="shared" si="34"/>
        <v>0</v>
      </c>
      <c r="AB119" s="106">
        <f t="shared" si="34"/>
        <v>0</v>
      </c>
      <c r="AC119" s="106">
        <f t="shared" si="34"/>
        <v>24994</v>
      </c>
      <c r="AD119" s="106">
        <f t="shared" si="34"/>
        <v>704263</v>
      </c>
      <c r="AE119" s="106">
        <f t="shared" si="34"/>
        <v>40290</v>
      </c>
      <c r="AF119" s="106">
        <f t="shared" si="34"/>
        <v>43759</v>
      </c>
      <c r="AG119" s="106">
        <f t="shared" si="34"/>
        <v>79</v>
      </c>
      <c r="AH119" s="106">
        <f t="shared" si="34"/>
        <v>12172</v>
      </c>
      <c r="AI119" s="106">
        <f t="shared" si="34"/>
        <v>0</v>
      </c>
      <c r="AJ119" s="106">
        <f t="shared" si="34"/>
        <v>2562</v>
      </c>
      <c r="AK119" s="106">
        <f t="shared" si="34"/>
        <v>416</v>
      </c>
      <c r="AL119" s="106">
        <f t="shared" si="34"/>
        <v>1235</v>
      </c>
      <c r="AM119" s="106">
        <f t="shared" si="34"/>
        <v>-22767</v>
      </c>
      <c r="AN119" s="106">
        <f t="shared" si="34"/>
        <v>-2295</v>
      </c>
      <c r="AO119" s="106">
        <f t="shared" si="34"/>
        <v>133641</v>
      </c>
      <c r="AP119" s="106">
        <f t="shared" si="34"/>
        <v>30428</v>
      </c>
      <c r="AQ119" s="106">
        <f t="shared" si="34"/>
        <v>15754</v>
      </c>
      <c r="AR119" s="106">
        <f t="shared" si="34"/>
        <v>31175</v>
      </c>
      <c r="AS119" s="106">
        <f t="shared" si="34"/>
        <v>0</v>
      </c>
      <c r="AT119" s="106">
        <f t="shared" si="34"/>
        <v>0</v>
      </c>
      <c r="AU119" s="106">
        <f t="shared" si="34"/>
        <v>0</v>
      </c>
      <c r="AV119" s="106">
        <f t="shared" si="34"/>
        <v>66336</v>
      </c>
      <c r="AW119" s="106"/>
      <c r="AX119" s="160">
        <f t="shared" si="34"/>
        <v>5530753</v>
      </c>
      <c r="AY119" s="106"/>
      <c r="AZ119" s="106"/>
    </row>
    <row r="120" spans="1:66" ht="11.25" customHeight="1" x14ac:dyDescent="0.25">
      <c r="C120" s="106"/>
      <c r="D120" s="106"/>
      <c r="E120" s="106"/>
      <c r="F120" s="106"/>
      <c r="G120" s="106"/>
      <c r="H120" s="106"/>
      <c r="I120" s="106"/>
      <c r="J120" s="106"/>
      <c r="K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Z120" s="106"/>
    </row>
    <row r="121" spans="1:66" s="424" customFormat="1" ht="11.25" customHeight="1" x14ac:dyDescent="0.25">
      <c r="A121" s="420" t="s">
        <v>535</v>
      </c>
      <c r="B121" s="421"/>
      <c r="C121" s="422">
        <f t="shared" ref="C121:AX121" si="35">+C104-C119</f>
        <v>3836096</v>
      </c>
      <c r="D121" s="422">
        <f t="shared" si="35"/>
        <v>1466960</v>
      </c>
      <c r="E121" s="422">
        <f t="shared" si="35"/>
        <v>1255407</v>
      </c>
      <c r="F121" s="422">
        <f t="shared" si="35"/>
        <v>6089425</v>
      </c>
      <c r="G121" s="422">
        <f t="shared" si="35"/>
        <v>891563</v>
      </c>
      <c r="H121" s="422">
        <f t="shared" si="35"/>
        <v>1306105</v>
      </c>
      <c r="I121" s="422">
        <f t="shared" si="35"/>
        <v>290218</v>
      </c>
      <c r="J121" s="422">
        <f t="shared" si="35"/>
        <v>942433</v>
      </c>
      <c r="K121" s="422">
        <f t="shared" si="35"/>
        <v>2379313</v>
      </c>
      <c r="L121" s="422">
        <f t="shared" si="35"/>
        <v>162974</v>
      </c>
      <c r="M121" s="422">
        <f t="shared" si="35"/>
        <v>360449</v>
      </c>
      <c r="N121" s="422">
        <f t="shared" si="35"/>
        <v>2562889</v>
      </c>
      <c r="O121" s="422">
        <f t="shared" si="35"/>
        <v>108797</v>
      </c>
      <c r="P121" s="422">
        <f t="shared" si="35"/>
        <v>246182</v>
      </c>
      <c r="Q121" s="422">
        <f t="shared" si="35"/>
        <v>106851</v>
      </c>
      <c r="R121" s="422">
        <f t="shared" si="35"/>
        <v>6580</v>
      </c>
      <c r="S121" s="422">
        <f t="shared" si="35"/>
        <v>125115</v>
      </c>
      <c r="T121" s="422">
        <f t="shared" si="35"/>
        <v>10110419</v>
      </c>
      <c r="U121" s="422">
        <f t="shared" si="35"/>
        <v>28375476</v>
      </c>
      <c r="V121" s="422">
        <f t="shared" si="35"/>
        <v>3590561</v>
      </c>
      <c r="W121" s="422">
        <f t="shared" si="35"/>
        <v>2423365</v>
      </c>
      <c r="X121" s="422">
        <f t="shared" si="35"/>
        <v>3130854</v>
      </c>
      <c r="Y121" s="422">
        <f t="shared" si="35"/>
        <v>505590</v>
      </c>
      <c r="Z121" s="422">
        <f t="shared" si="35"/>
        <v>937967</v>
      </c>
      <c r="AA121" s="422">
        <f t="shared" si="35"/>
        <v>187604</v>
      </c>
      <c r="AB121" s="422">
        <f t="shared" si="35"/>
        <v>103625</v>
      </c>
      <c r="AC121" s="422">
        <f t="shared" si="35"/>
        <v>1614831</v>
      </c>
      <c r="AD121" s="422">
        <f t="shared" si="35"/>
        <v>43630860</v>
      </c>
      <c r="AE121" s="422">
        <f t="shared" si="35"/>
        <v>3286806</v>
      </c>
      <c r="AF121" s="422">
        <f t="shared" si="35"/>
        <v>7769990</v>
      </c>
      <c r="AG121" s="422">
        <f t="shared" si="35"/>
        <v>5279</v>
      </c>
      <c r="AH121" s="422">
        <f t="shared" si="35"/>
        <v>430677</v>
      </c>
      <c r="AI121" s="422">
        <f t="shared" si="35"/>
        <v>149402</v>
      </c>
      <c r="AJ121" s="422">
        <f t="shared" si="35"/>
        <v>693953</v>
      </c>
      <c r="AK121" s="422">
        <f t="shared" si="35"/>
        <v>126761</v>
      </c>
      <c r="AL121" s="422">
        <f t="shared" si="35"/>
        <v>113285</v>
      </c>
      <c r="AM121" s="422">
        <f t="shared" si="35"/>
        <v>2258760</v>
      </c>
      <c r="AN121" s="422">
        <f t="shared" si="35"/>
        <v>135426</v>
      </c>
      <c r="AO121" s="422">
        <f t="shared" si="35"/>
        <v>10877817</v>
      </c>
      <c r="AP121" s="422">
        <f t="shared" si="35"/>
        <v>6612146</v>
      </c>
      <c r="AQ121" s="422">
        <f t="shared" si="35"/>
        <v>4353267</v>
      </c>
      <c r="AR121" s="422">
        <f t="shared" si="35"/>
        <v>2603800</v>
      </c>
      <c r="AS121" s="422">
        <f t="shared" si="35"/>
        <v>48006</v>
      </c>
      <c r="AT121" s="422">
        <f t="shared" si="35"/>
        <v>158331</v>
      </c>
      <c r="AU121" s="422">
        <f t="shared" si="35"/>
        <v>404518</v>
      </c>
      <c r="AV121" s="422">
        <f t="shared" si="35"/>
        <v>2010350</v>
      </c>
      <c r="AW121" s="422"/>
      <c r="AX121" s="423">
        <f t="shared" si="35"/>
        <v>158787083</v>
      </c>
      <c r="AY121" s="422"/>
      <c r="AZ121" s="422"/>
      <c r="BA121" s="421"/>
      <c r="BB121" s="421"/>
      <c r="BC121" s="421"/>
      <c r="BD121" s="421"/>
      <c r="BE121" s="421"/>
      <c r="BF121" s="421"/>
      <c r="BG121" s="421"/>
      <c r="BH121" s="421"/>
      <c r="BI121" s="421"/>
      <c r="BJ121" s="421"/>
      <c r="BK121" s="421"/>
      <c r="BL121" s="421"/>
      <c r="BM121" s="421"/>
      <c r="BN121" s="421"/>
    </row>
    <row r="122" spans="1:66" s="234" customFormat="1" ht="11.25" customHeight="1" x14ac:dyDescent="0.25">
      <c r="A122" s="310"/>
      <c r="B122" s="236"/>
      <c r="C122" s="235"/>
      <c r="D122" s="235"/>
      <c r="E122" s="235"/>
      <c r="F122" s="235"/>
      <c r="G122" s="235"/>
      <c r="H122" s="235"/>
      <c r="I122" s="235"/>
      <c r="J122" s="235"/>
      <c r="K122" s="235"/>
      <c r="L122" s="235"/>
      <c r="M122" s="235"/>
      <c r="N122" s="235"/>
      <c r="O122" s="235"/>
      <c r="P122" s="235"/>
      <c r="Q122" s="235"/>
      <c r="R122" s="235"/>
      <c r="S122" s="235"/>
      <c r="T122" s="235"/>
      <c r="U122" s="235"/>
      <c r="V122" s="235"/>
      <c r="W122" s="235"/>
      <c r="X122" s="235"/>
      <c r="Y122" s="235"/>
      <c r="Z122" s="235"/>
      <c r="AA122" s="235"/>
      <c r="AB122" s="235"/>
      <c r="AC122" s="235"/>
      <c r="AD122" s="235"/>
      <c r="AE122" s="235"/>
      <c r="AF122" s="235"/>
      <c r="AG122" s="235"/>
      <c r="AH122" s="235"/>
      <c r="AI122" s="235"/>
      <c r="AJ122" s="235"/>
      <c r="AK122" s="235"/>
      <c r="AL122" s="235"/>
      <c r="AM122" s="235"/>
      <c r="AN122" s="235"/>
      <c r="AO122" s="235"/>
      <c r="AP122" s="235"/>
      <c r="AQ122" s="235"/>
      <c r="AR122" s="235"/>
      <c r="AS122" s="235"/>
      <c r="AT122" s="235"/>
      <c r="AU122" s="235"/>
      <c r="AV122" s="235"/>
      <c r="AW122" s="235"/>
      <c r="AX122" s="311"/>
      <c r="AY122" s="235"/>
      <c r="AZ122" s="235"/>
      <c r="BA122" s="236"/>
      <c r="BB122" s="236"/>
      <c r="BC122" s="236"/>
      <c r="BD122" s="236"/>
      <c r="BE122" s="236"/>
      <c r="BF122" s="236"/>
      <c r="BG122" s="236"/>
      <c r="BH122" s="236"/>
      <c r="BI122" s="236"/>
      <c r="BJ122" s="236"/>
      <c r="BK122" s="236"/>
      <c r="BL122" s="236"/>
      <c r="BM122" s="236"/>
      <c r="BN122" s="236"/>
    </row>
    <row r="123" spans="1:66" s="234" customFormat="1" ht="11.25" customHeight="1" x14ac:dyDescent="0.25">
      <c r="A123" s="310"/>
      <c r="B123" s="236"/>
      <c r="C123" s="235"/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35"/>
      <c r="AE123" s="235"/>
      <c r="AF123" s="235"/>
      <c r="AG123" s="235"/>
      <c r="AH123" s="235"/>
      <c r="AI123" s="235"/>
      <c r="AJ123" s="235"/>
      <c r="AK123" s="235"/>
      <c r="AL123" s="235"/>
      <c r="AM123" s="235"/>
      <c r="AN123" s="235"/>
      <c r="AO123" s="235"/>
      <c r="AP123" s="235"/>
      <c r="AQ123" s="235"/>
      <c r="AR123" s="235"/>
      <c r="AS123" s="235"/>
      <c r="AT123" s="235"/>
      <c r="AU123" s="235"/>
      <c r="AV123" s="235"/>
      <c r="AW123" s="235"/>
      <c r="AX123" s="311"/>
      <c r="AY123" s="235"/>
      <c r="AZ123" s="235"/>
      <c r="BA123" s="236"/>
      <c r="BB123" s="236"/>
      <c r="BC123" s="236"/>
      <c r="BD123" s="236"/>
      <c r="BE123" s="236"/>
      <c r="BF123" s="236"/>
      <c r="BG123" s="236"/>
      <c r="BH123" s="236"/>
      <c r="BI123" s="236"/>
      <c r="BJ123" s="236"/>
      <c r="BK123" s="236"/>
      <c r="BL123" s="236"/>
      <c r="BM123" s="236"/>
      <c r="BN123" s="236"/>
    </row>
    <row r="124" spans="1:66" s="234" customFormat="1" ht="13.5" customHeight="1" x14ac:dyDescent="0.25">
      <c r="A124" s="312" t="s">
        <v>450</v>
      </c>
      <c r="B124" s="236"/>
      <c r="C124" s="235"/>
      <c r="D124" s="235"/>
      <c r="E124" s="235"/>
      <c r="F124" s="235"/>
      <c r="G124" s="235"/>
      <c r="H124" s="235"/>
      <c r="I124" s="235"/>
      <c r="J124" s="235"/>
      <c r="K124" s="235"/>
      <c r="L124" s="235"/>
      <c r="M124" s="235"/>
      <c r="N124" s="235"/>
      <c r="O124" s="235"/>
      <c r="P124" s="235"/>
      <c r="Q124" s="235"/>
      <c r="R124" s="235"/>
      <c r="S124" s="235"/>
      <c r="T124" s="235"/>
      <c r="U124" s="235"/>
      <c r="V124" s="235"/>
      <c r="W124" s="235"/>
      <c r="X124" s="235"/>
      <c r="Y124" s="235"/>
      <c r="Z124" s="235"/>
      <c r="AA124" s="235"/>
      <c r="AB124" s="235"/>
      <c r="AC124" s="235"/>
      <c r="AD124" s="235"/>
      <c r="AE124" s="235"/>
      <c r="AF124" s="235"/>
      <c r="AG124" s="235"/>
      <c r="AH124" s="235"/>
      <c r="AI124" s="235"/>
      <c r="AJ124" s="235"/>
      <c r="AK124" s="235"/>
      <c r="AL124" s="235"/>
      <c r="AM124" s="235"/>
      <c r="AN124" s="235"/>
      <c r="AO124" s="235"/>
      <c r="AP124" s="235"/>
      <c r="AQ124" s="235"/>
      <c r="AR124" s="235"/>
      <c r="AS124" s="235"/>
      <c r="AT124" s="235"/>
      <c r="AU124" s="235"/>
      <c r="AV124" s="235"/>
      <c r="AW124" s="235"/>
      <c r="AX124" s="311"/>
      <c r="AY124" s="235"/>
      <c r="AZ124" s="235"/>
      <c r="BA124" s="236"/>
      <c r="BB124" s="236"/>
      <c r="BC124" s="236"/>
      <c r="BD124" s="236"/>
      <c r="BE124" s="236"/>
      <c r="BF124" s="236"/>
      <c r="BG124" s="236"/>
      <c r="BH124" s="236"/>
      <c r="BI124" s="236"/>
      <c r="BJ124" s="236"/>
      <c r="BK124" s="236"/>
      <c r="BL124" s="236"/>
      <c r="BM124" s="236"/>
      <c r="BN124" s="236"/>
    </row>
    <row r="125" spans="1:66" ht="11.25" customHeight="1" outlineLevel="1" x14ac:dyDescent="0.25">
      <c r="A125" s="313" t="s">
        <v>303</v>
      </c>
      <c r="C125" s="106"/>
      <c r="D125" s="106"/>
      <c r="E125" s="106"/>
      <c r="F125" s="106"/>
      <c r="G125" s="106"/>
      <c r="H125" s="106"/>
      <c r="I125" s="106"/>
      <c r="J125" s="106"/>
      <c r="K125" s="106"/>
      <c r="L125" s="278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Z125" s="106"/>
    </row>
    <row r="126" spans="1:66" ht="11.25" customHeight="1" outlineLevel="1" x14ac:dyDescent="0.25">
      <c r="A126" s="314" t="s">
        <v>304</v>
      </c>
      <c r="C126" s="106">
        <v>166709</v>
      </c>
      <c r="D126" s="106">
        <v>52060</v>
      </c>
      <c r="E126" s="106">
        <v>629066</v>
      </c>
      <c r="F126" s="106">
        <v>625348</v>
      </c>
      <c r="G126" s="106">
        <v>-11042</v>
      </c>
      <c r="H126" s="106">
        <v>10274</v>
      </c>
      <c r="I126" s="106">
        <v>260996</v>
      </c>
      <c r="J126" s="106">
        <v>153473</v>
      </c>
      <c r="K126" s="106">
        <v>-123006</v>
      </c>
      <c r="L126" s="278">
        <v>162106</v>
      </c>
      <c r="M126" s="106">
        <v>11248</v>
      </c>
      <c r="N126" s="106">
        <v>246323</v>
      </c>
      <c r="O126" s="106">
        <v>22944</v>
      </c>
      <c r="P126" s="106">
        <v>13272</v>
      </c>
      <c r="Q126" s="106">
        <v>10734</v>
      </c>
      <c r="R126" s="106">
        <v>1241</v>
      </c>
      <c r="S126" s="106">
        <v>100475</v>
      </c>
      <c r="T126" s="106">
        <v>713335</v>
      </c>
      <c r="U126" s="106">
        <v>-572763</v>
      </c>
      <c r="V126" s="106">
        <v>922792</v>
      </c>
      <c r="W126" s="106">
        <v>836037</v>
      </c>
      <c r="X126" s="106">
        <v>3083888</v>
      </c>
      <c r="Y126" s="106">
        <v>429353</v>
      </c>
      <c r="Z126" s="106">
        <v>-17443</v>
      </c>
      <c r="AA126" s="106">
        <v>-9702</v>
      </c>
      <c r="AB126" s="106">
        <v>1059</v>
      </c>
      <c r="AC126" s="106">
        <v>-196855</v>
      </c>
      <c r="AD126" s="106">
        <v>1343466</v>
      </c>
      <c r="AE126" s="106">
        <v>30923</v>
      </c>
      <c r="AF126" s="106">
        <v>2243197</v>
      </c>
      <c r="AG126" s="106">
        <v>5625</v>
      </c>
      <c r="AH126" s="106">
        <v>40619</v>
      </c>
      <c r="AI126" s="106">
        <v>22170</v>
      </c>
      <c r="AJ126" s="106">
        <v>337968</v>
      </c>
      <c r="AK126" s="106">
        <v>54056</v>
      </c>
      <c r="AL126" s="106">
        <v>64642</v>
      </c>
      <c r="AM126" s="106">
        <v>593550</v>
      </c>
      <c r="AN126" s="106">
        <v>70506</v>
      </c>
      <c r="AO126" s="106">
        <v>2659203</v>
      </c>
      <c r="AP126" s="106">
        <v>985787</v>
      </c>
      <c r="AQ126" s="106">
        <v>447208</v>
      </c>
      <c r="AR126" s="106">
        <v>611697</v>
      </c>
      <c r="AS126" s="106">
        <v>6085</v>
      </c>
      <c r="AT126" s="106">
        <v>14566</v>
      </c>
      <c r="AU126" s="106">
        <v>23981</v>
      </c>
      <c r="AV126" s="106">
        <v>88197</v>
      </c>
      <c r="AX126" s="160">
        <f t="shared" ref="AX126:AX134" si="36">SUM(C126:AV126)</f>
        <v>17165368</v>
      </c>
      <c r="AZ126" s="106"/>
    </row>
    <row r="127" spans="1:66" ht="11.25" customHeight="1" outlineLevel="1" x14ac:dyDescent="0.25">
      <c r="A127" s="314" t="s">
        <v>305</v>
      </c>
      <c r="C127" s="106">
        <v>96056</v>
      </c>
      <c r="D127" s="106">
        <v>56746</v>
      </c>
      <c r="E127" s="106">
        <v>167201</v>
      </c>
      <c r="F127" s="106">
        <v>155777</v>
      </c>
      <c r="G127" s="106">
        <v>67328</v>
      </c>
      <c r="H127" s="106">
        <v>168940</v>
      </c>
      <c r="I127" s="106">
        <v>10492</v>
      </c>
      <c r="J127" s="106">
        <v>277711</v>
      </c>
      <c r="K127" s="106">
        <v>491055</v>
      </c>
      <c r="L127" s="278">
        <v>170625</v>
      </c>
      <c r="M127" s="106">
        <v>39502</v>
      </c>
      <c r="N127" s="106">
        <v>254314</v>
      </c>
      <c r="O127" s="106">
        <v>-25924</v>
      </c>
      <c r="P127" s="106">
        <v>299</v>
      </c>
      <c r="Q127" s="106">
        <v>6298</v>
      </c>
      <c r="R127" s="106">
        <v>-173</v>
      </c>
      <c r="S127" s="106">
        <v>25257</v>
      </c>
      <c r="T127" s="106">
        <v>142429</v>
      </c>
      <c r="U127" s="106">
        <v>666502</v>
      </c>
      <c r="V127" s="106">
        <v>109219</v>
      </c>
      <c r="W127" s="106">
        <v>190966</v>
      </c>
      <c r="X127" s="106">
        <v>72221</v>
      </c>
      <c r="Y127" s="106">
        <v>23309</v>
      </c>
      <c r="Z127" s="106">
        <v>50539</v>
      </c>
      <c r="AA127" s="106">
        <v>23870</v>
      </c>
      <c r="AB127" s="106">
        <v>6065</v>
      </c>
      <c r="AC127" s="106">
        <v>309202</v>
      </c>
      <c r="AD127" s="106">
        <v>-3038044</v>
      </c>
      <c r="AE127" s="106">
        <v>337476</v>
      </c>
      <c r="AF127" s="106">
        <v>1188101</v>
      </c>
      <c r="AG127" s="106">
        <v>-396</v>
      </c>
      <c r="AH127" s="106">
        <v>17871</v>
      </c>
      <c r="AI127" s="106">
        <v>0</v>
      </c>
      <c r="AJ127" s="106">
        <v>0</v>
      </c>
      <c r="AK127" s="106">
        <v>0</v>
      </c>
      <c r="AL127" s="106">
        <v>0</v>
      </c>
      <c r="AM127" s="106">
        <v>12105</v>
      </c>
      <c r="AN127" s="106">
        <v>761</v>
      </c>
      <c r="AO127" s="106">
        <v>615711</v>
      </c>
      <c r="AP127" s="106">
        <v>282078</v>
      </c>
      <c r="AQ127" s="106">
        <v>110945</v>
      </c>
      <c r="AR127" s="106">
        <v>32214</v>
      </c>
      <c r="AS127" s="106">
        <v>60</v>
      </c>
      <c r="AT127" s="106">
        <v>172</v>
      </c>
      <c r="AU127" s="106">
        <v>8340</v>
      </c>
      <c r="AV127" s="106">
        <v>48662</v>
      </c>
      <c r="AX127" s="160">
        <f t="shared" si="36"/>
        <v>3171882</v>
      </c>
      <c r="AZ127" s="106"/>
    </row>
    <row r="128" spans="1:66" ht="11.25" customHeight="1" outlineLevel="1" x14ac:dyDescent="0.25">
      <c r="A128" s="314" t="s">
        <v>306</v>
      </c>
      <c r="C128" s="106">
        <v>0</v>
      </c>
      <c r="D128" s="106">
        <v>0</v>
      </c>
      <c r="E128" s="106">
        <v>0</v>
      </c>
      <c r="F128" s="106">
        <v>0</v>
      </c>
      <c r="G128" s="106">
        <v>0</v>
      </c>
      <c r="H128" s="106">
        <v>0</v>
      </c>
      <c r="I128" s="106">
        <v>0</v>
      </c>
      <c r="J128" s="106">
        <v>0</v>
      </c>
      <c r="K128" s="106">
        <v>0</v>
      </c>
      <c r="L128" s="93">
        <v>0</v>
      </c>
      <c r="M128" s="106">
        <v>0</v>
      </c>
      <c r="N128" s="106">
        <v>0</v>
      </c>
      <c r="O128" s="106">
        <v>0</v>
      </c>
      <c r="P128" s="106">
        <v>0</v>
      </c>
      <c r="Q128" s="106">
        <v>0</v>
      </c>
      <c r="R128" s="106">
        <v>0</v>
      </c>
      <c r="S128" s="106">
        <v>0</v>
      </c>
      <c r="T128" s="106">
        <v>0</v>
      </c>
      <c r="U128" s="106">
        <v>0</v>
      </c>
      <c r="V128" s="106">
        <v>0</v>
      </c>
      <c r="W128" s="106">
        <v>0</v>
      </c>
      <c r="X128" s="106">
        <v>0</v>
      </c>
      <c r="Y128" s="106">
        <v>0</v>
      </c>
      <c r="Z128" s="106">
        <v>0</v>
      </c>
      <c r="AA128" s="106">
        <v>0</v>
      </c>
      <c r="AB128" s="106">
        <v>0</v>
      </c>
      <c r="AC128" s="106">
        <v>0</v>
      </c>
      <c r="AD128" s="106">
        <v>0</v>
      </c>
      <c r="AE128" s="106">
        <v>0</v>
      </c>
      <c r="AF128" s="106">
        <v>0</v>
      </c>
      <c r="AG128" s="106">
        <v>0</v>
      </c>
      <c r="AH128" s="106">
        <v>0</v>
      </c>
      <c r="AI128" s="106">
        <v>0</v>
      </c>
      <c r="AJ128" s="106">
        <v>0</v>
      </c>
      <c r="AK128" s="106">
        <v>0</v>
      </c>
      <c r="AL128" s="106">
        <v>0</v>
      </c>
      <c r="AM128" s="106">
        <v>0</v>
      </c>
      <c r="AN128" s="106">
        <v>0</v>
      </c>
      <c r="AO128" s="106">
        <v>0</v>
      </c>
      <c r="AP128" s="106">
        <v>0</v>
      </c>
      <c r="AQ128" s="106">
        <v>0</v>
      </c>
      <c r="AR128" s="106">
        <v>0</v>
      </c>
      <c r="AS128" s="106">
        <v>0</v>
      </c>
      <c r="AT128" s="106">
        <v>0</v>
      </c>
      <c r="AU128" s="106">
        <v>0</v>
      </c>
      <c r="AV128" s="106">
        <v>0</v>
      </c>
      <c r="AX128" s="160">
        <f t="shared" si="36"/>
        <v>0</v>
      </c>
      <c r="AZ128" s="106"/>
    </row>
    <row r="129" spans="1:66" ht="11.25" customHeight="1" outlineLevel="1" x14ac:dyDescent="0.25">
      <c r="A129" s="314" t="s">
        <v>307</v>
      </c>
      <c r="C129" s="106">
        <v>0</v>
      </c>
      <c r="D129" s="106">
        <v>0</v>
      </c>
      <c r="E129" s="106">
        <v>0</v>
      </c>
      <c r="F129" s="106">
        <v>135920</v>
      </c>
      <c r="G129" s="106">
        <v>13258</v>
      </c>
      <c r="H129" s="106">
        <v>23499</v>
      </c>
      <c r="I129" s="106">
        <v>0</v>
      </c>
      <c r="J129" s="106">
        <v>0</v>
      </c>
      <c r="K129" s="106">
        <v>0</v>
      </c>
      <c r="L129" s="93">
        <v>0</v>
      </c>
      <c r="M129" s="106">
        <v>48142</v>
      </c>
      <c r="N129" s="106">
        <v>523514</v>
      </c>
      <c r="O129" s="106">
        <v>12473</v>
      </c>
      <c r="P129" s="106">
        <v>38221</v>
      </c>
      <c r="Q129" s="106">
        <v>20842</v>
      </c>
      <c r="R129" s="106">
        <v>1348</v>
      </c>
      <c r="S129" s="106">
        <v>0</v>
      </c>
      <c r="T129" s="106">
        <v>173966</v>
      </c>
      <c r="U129" s="106">
        <v>733404</v>
      </c>
      <c r="V129" s="106">
        <v>62485</v>
      </c>
      <c r="W129" s="106">
        <v>110590</v>
      </c>
      <c r="X129" s="106">
        <v>0</v>
      </c>
      <c r="Y129" s="106">
        <v>0</v>
      </c>
      <c r="Z129" s="106">
        <v>128657</v>
      </c>
      <c r="AA129" s="106">
        <v>17537</v>
      </c>
      <c r="AB129" s="106">
        <v>27243</v>
      </c>
      <c r="AC129" s="106">
        <v>317871</v>
      </c>
      <c r="AD129" s="106">
        <v>1170022</v>
      </c>
      <c r="AE129" s="106">
        <v>151422</v>
      </c>
      <c r="AF129" s="106">
        <v>444130</v>
      </c>
      <c r="AG129" s="106">
        <v>93</v>
      </c>
      <c r="AH129" s="106">
        <v>0</v>
      </c>
      <c r="AI129" s="106">
        <v>0</v>
      </c>
      <c r="AJ129" s="106">
        <v>0</v>
      </c>
      <c r="AK129" s="106">
        <v>0</v>
      </c>
      <c r="AL129" s="106">
        <v>0</v>
      </c>
      <c r="AM129" s="106">
        <v>0</v>
      </c>
      <c r="AN129" s="106">
        <v>0</v>
      </c>
      <c r="AO129" s="106">
        <v>0</v>
      </c>
      <c r="AP129" s="106">
        <v>0</v>
      </c>
      <c r="AQ129" s="106">
        <v>2132</v>
      </c>
      <c r="AR129" s="106">
        <v>0</v>
      </c>
      <c r="AS129" s="106">
        <v>0</v>
      </c>
      <c r="AT129" s="106">
        <v>0</v>
      </c>
      <c r="AU129" s="106">
        <v>0</v>
      </c>
      <c r="AV129" s="106">
        <v>10188</v>
      </c>
      <c r="AX129" s="160">
        <f t="shared" si="36"/>
        <v>4166957</v>
      </c>
      <c r="AZ129" s="106"/>
    </row>
    <row r="130" spans="1:66" ht="11.25" customHeight="1" outlineLevel="1" x14ac:dyDescent="0.25">
      <c r="A130" s="314" t="s">
        <v>308</v>
      </c>
      <c r="C130" s="106">
        <v>1211257</v>
      </c>
      <c r="D130" s="106">
        <v>26334</v>
      </c>
      <c r="E130" s="106">
        <v>0</v>
      </c>
      <c r="F130" s="106">
        <v>898220</v>
      </c>
      <c r="G130" s="106">
        <v>191596</v>
      </c>
      <c r="H130" s="106">
        <v>177704</v>
      </c>
      <c r="I130" s="106">
        <v>0</v>
      </c>
      <c r="J130" s="106">
        <v>286982</v>
      </c>
      <c r="K130" s="106">
        <v>2376121</v>
      </c>
      <c r="L130" s="278">
        <v>3576</v>
      </c>
      <c r="M130" s="106">
        <v>153064</v>
      </c>
      <c r="N130" s="106">
        <v>0</v>
      </c>
      <c r="O130" s="106">
        <v>73172</v>
      </c>
      <c r="P130" s="106">
        <v>93408</v>
      </c>
      <c r="Q130" s="106">
        <v>9910</v>
      </c>
      <c r="R130" s="106">
        <v>0</v>
      </c>
      <c r="S130" s="106">
        <v>0</v>
      </c>
      <c r="T130" s="106">
        <v>4112180</v>
      </c>
      <c r="U130" s="106">
        <v>10978493</v>
      </c>
      <c r="V130" s="106">
        <v>1288962</v>
      </c>
      <c r="W130" s="106">
        <v>1860531</v>
      </c>
      <c r="X130" s="106">
        <v>0</v>
      </c>
      <c r="Y130" s="106">
        <v>0</v>
      </c>
      <c r="Z130" s="106">
        <v>0</v>
      </c>
      <c r="AA130" s="106">
        <v>46102</v>
      </c>
      <c r="AB130" s="106">
        <v>53040</v>
      </c>
      <c r="AC130" s="106">
        <v>570753</v>
      </c>
      <c r="AD130" s="106">
        <v>23220117</v>
      </c>
      <c r="AE130" s="106">
        <v>953946</v>
      </c>
      <c r="AF130" s="106">
        <v>1863481</v>
      </c>
      <c r="AG130" s="106">
        <v>3720</v>
      </c>
      <c r="AH130" s="106">
        <v>0</v>
      </c>
      <c r="AI130" s="106">
        <v>0</v>
      </c>
      <c r="AJ130" s="106">
        <v>0</v>
      </c>
      <c r="AK130" s="106">
        <v>0</v>
      </c>
      <c r="AL130" s="106">
        <v>0</v>
      </c>
      <c r="AM130" s="106">
        <v>5331</v>
      </c>
      <c r="AN130" s="106">
        <v>637</v>
      </c>
      <c r="AO130" s="106">
        <v>17353564</v>
      </c>
      <c r="AP130" s="106">
        <v>5628829</v>
      </c>
      <c r="AQ130" s="106">
        <v>5403628</v>
      </c>
      <c r="AR130" s="106">
        <v>4521339</v>
      </c>
      <c r="AS130" s="106">
        <v>38447</v>
      </c>
      <c r="AT130" s="106">
        <v>107438</v>
      </c>
      <c r="AU130" s="106">
        <v>48185</v>
      </c>
      <c r="AV130" s="106">
        <v>2607095</v>
      </c>
      <c r="AX130" s="160">
        <f t="shared" si="36"/>
        <v>86167162</v>
      </c>
      <c r="AZ130" s="106"/>
    </row>
    <row r="131" spans="1:66" ht="11.25" customHeight="1" outlineLevel="1" x14ac:dyDescent="0.25">
      <c r="A131" s="314" t="s">
        <v>309</v>
      </c>
      <c r="C131" s="106">
        <v>117799</v>
      </c>
      <c r="D131" s="106">
        <v>473392</v>
      </c>
      <c r="E131" s="106">
        <v>0</v>
      </c>
      <c r="F131" s="106">
        <v>46886</v>
      </c>
      <c r="G131" s="106">
        <v>77647</v>
      </c>
      <c r="H131" s="106">
        <v>93316</v>
      </c>
      <c r="I131" s="106">
        <v>0</v>
      </c>
      <c r="J131" s="106">
        <v>1042140</v>
      </c>
      <c r="K131" s="106">
        <v>2061940</v>
      </c>
      <c r="L131" s="93">
        <v>0</v>
      </c>
      <c r="M131" s="106">
        <v>62</v>
      </c>
      <c r="N131" s="106">
        <v>676</v>
      </c>
      <c r="O131" s="106">
        <v>16</v>
      </c>
      <c r="P131" s="106">
        <v>49</v>
      </c>
      <c r="Q131" s="106">
        <v>27</v>
      </c>
      <c r="R131" s="106">
        <v>3</v>
      </c>
      <c r="S131" s="106">
        <v>0</v>
      </c>
      <c r="T131" s="106">
        <v>1105916</v>
      </c>
      <c r="U131" s="106">
        <v>4064111</v>
      </c>
      <c r="V131" s="106">
        <v>525334</v>
      </c>
      <c r="W131" s="106">
        <v>583242</v>
      </c>
      <c r="X131" s="106">
        <v>0</v>
      </c>
      <c r="Y131" s="106">
        <v>0</v>
      </c>
      <c r="Z131" s="106">
        <v>0</v>
      </c>
      <c r="AA131" s="106">
        <v>0</v>
      </c>
      <c r="AB131" s="106">
        <v>0</v>
      </c>
      <c r="AC131" s="106">
        <v>0</v>
      </c>
      <c r="AD131" s="106">
        <v>2241530</v>
      </c>
      <c r="AE131" s="106">
        <v>452728</v>
      </c>
      <c r="AF131" s="106">
        <v>4416950</v>
      </c>
      <c r="AG131" s="106">
        <v>-142</v>
      </c>
      <c r="AH131" s="106">
        <v>0</v>
      </c>
      <c r="AI131" s="106">
        <v>0</v>
      </c>
      <c r="AJ131" s="106">
        <v>0</v>
      </c>
      <c r="AK131" s="106">
        <v>0</v>
      </c>
      <c r="AL131" s="106">
        <v>0</v>
      </c>
      <c r="AM131" s="106">
        <v>0</v>
      </c>
      <c r="AN131" s="106">
        <v>0</v>
      </c>
      <c r="AO131" s="106">
        <v>906475</v>
      </c>
      <c r="AP131" s="106">
        <v>4869646</v>
      </c>
      <c r="AQ131" s="106">
        <v>428041</v>
      </c>
      <c r="AR131" s="106">
        <v>105000</v>
      </c>
      <c r="AS131" s="106">
        <v>27453</v>
      </c>
      <c r="AT131" s="106">
        <v>69907</v>
      </c>
      <c r="AU131" s="106">
        <v>0</v>
      </c>
      <c r="AV131" s="106">
        <v>241234</v>
      </c>
      <c r="AX131" s="160">
        <f t="shared" si="36"/>
        <v>23951378</v>
      </c>
      <c r="AZ131" s="106"/>
    </row>
    <row r="132" spans="1:66" ht="11.25" customHeight="1" outlineLevel="1" x14ac:dyDescent="0.25">
      <c r="A132" s="314" t="s">
        <v>310</v>
      </c>
      <c r="C132" s="106">
        <v>0</v>
      </c>
      <c r="D132" s="106">
        <v>0</v>
      </c>
      <c r="E132" s="106">
        <v>0</v>
      </c>
      <c r="F132" s="106">
        <v>0</v>
      </c>
      <c r="G132" s="106">
        <v>-27038</v>
      </c>
      <c r="H132" s="106">
        <v>-63875</v>
      </c>
      <c r="I132" s="106">
        <v>0</v>
      </c>
      <c r="J132" s="106">
        <v>0</v>
      </c>
      <c r="K132" s="106">
        <v>0</v>
      </c>
      <c r="L132" s="93">
        <v>0</v>
      </c>
      <c r="M132" s="106">
        <v>0</v>
      </c>
      <c r="N132" s="106">
        <v>0</v>
      </c>
      <c r="O132" s="106">
        <v>0</v>
      </c>
      <c r="P132" s="106">
        <v>0</v>
      </c>
      <c r="Q132" s="106">
        <v>0</v>
      </c>
      <c r="R132" s="106">
        <v>0</v>
      </c>
      <c r="S132" s="106">
        <v>0</v>
      </c>
      <c r="T132" s="106">
        <v>0</v>
      </c>
      <c r="U132" s="106">
        <v>0</v>
      </c>
      <c r="V132" s="106">
        <v>0</v>
      </c>
      <c r="W132" s="106">
        <v>0</v>
      </c>
      <c r="X132" s="106">
        <v>0</v>
      </c>
      <c r="Y132" s="106">
        <v>0</v>
      </c>
      <c r="Z132" s="106">
        <v>0</v>
      </c>
      <c r="AA132" s="106">
        <v>0</v>
      </c>
      <c r="AB132" s="106">
        <v>0</v>
      </c>
      <c r="AC132" s="106">
        <v>0</v>
      </c>
      <c r="AD132" s="106">
        <v>0</v>
      </c>
      <c r="AE132" s="106">
        <v>0</v>
      </c>
      <c r="AF132" s="106">
        <v>0</v>
      </c>
      <c r="AG132" s="106">
        <v>0</v>
      </c>
      <c r="AH132" s="106">
        <v>0</v>
      </c>
      <c r="AI132" s="106">
        <v>0</v>
      </c>
      <c r="AJ132" s="106">
        <v>0</v>
      </c>
      <c r="AK132" s="106">
        <v>0</v>
      </c>
      <c r="AL132" s="106">
        <v>0</v>
      </c>
      <c r="AM132" s="106">
        <v>0</v>
      </c>
      <c r="AN132" s="106">
        <v>0</v>
      </c>
      <c r="AO132" s="106">
        <v>0</v>
      </c>
      <c r="AP132" s="106">
        <v>0</v>
      </c>
      <c r="AQ132" s="106">
        <v>0</v>
      </c>
      <c r="AR132" s="106">
        <v>0</v>
      </c>
      <c r="AS132" s="106">
        <v>0</v>
      </c>
      <c r="AT132" s="106">
        <v>0</v>
      </c>
      <c r="AU132" s="106">
        <v>0</v>
      </c>
      <c r="AV132" s="106">
        <v>0</v>
      </c>
      <c r="AX132" s="160">
        <f t="shared" si="36"/>
        <v>-90913</v>
      </c>
      <c r="AZ132" s="106"/>
    </row>
    <row r="133" spans="1:66" ht="11.25" customHeight="1" outlineLevel="1" x14ac:dyDescent="0.25">
      <c r="A133" s="314" t="s">
        <v>311</v>
      </c>
      <c r="C133" s="106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6">
        <v>0</v>
      </c>
      <c r="J133" s="106">
        <v>0</v>
      </c>
      <c r="K133" s="106">
        <v>0</v>
      </c>
      <c r="L133" s="93">
        <v>0</v>
      </c>
      <c r="M133" s="106">
        <v>0</v>
      </c>
      <c r="N133" s="106">
        <v>0</v>
      </c>
      <c r="O133" s="106">
        <v>0</v>
      </c>
      <c r="P133" s="106">
        <v>0</v>
      </c>
      <c r="Q133" s="106">
        <v>0</v>
      </c>
      <c r="R133" s="106">
        <v>0</v>
      </c>
      <c r="S133" s="106">
        <v>0</v>
      </c>
      <c r="T133" s="106">
        <v>0</v>
      </c>
      <c r="U133" s="106">
        <v>0</v>
      </c>
      <c r="V133" s="106">
        <v>0</v>
      </c>
      <c r="W133" s="106">
        <v>0</v>
      </c>
      <c r="X133" s="106">
        <v>0</v>
      </c>
      <c r="Y133" s="106">
        <v>0</v>
      </c>
      <c r="Z133" s="106">
        <v>0</v>
      </c>
      <c r="AA133" s="106">
        <v>0</v>
      </c>
      <c r="AB133" s="106">
        <v>0</v>
      </c>
      <c r="AC133" s="106">
        <v>0</v>
      </c>
      <c r="AD133" s="106">
        <v>0</v>
      </c>
      <c r="AE133" s="106">
        <v>0</v>
      </c>
      <c r="AF133" s="106">
        <v>0</v>
      </c>
      <c r="AG133" s="106">
        <v>0</v>
      </c>
      <c r="AH133" s="106">
        <v>0</v>
      </c>
      <c r="AI133" s="106">
        <v>0</v>
      </c>
      <c r="AJ133" s="106">
        <v>0</v>
      </c>
      <c r="AK133" s="106">
        <v>0</v>
      </c>
      <c r="AL133" s="106">
        <v>0</v>
      </c>
      <c r="AM133" s="106">
        <v>0</v>
      </c>
      <c r="AN133" s="106">
        <v>0</v>
      </c>
      <c r="AO133" s="106">
        <v>0</v>
      </c>
      <c r="AP133" s="106">
        <v>0</v>
      </c>
      <c r="AQ133" s="106">
        <v>0</v>
      </c>
      <c r="AR133" s="106">
        <v>0</v>
      </c>
      <c r="AS133" s="106">
        <v>0</v>
      </c>
      <c r="AT133" s="106">
        <v>0</v>
      </c>
      <c r="AU133" s="106">
        <v>0</v>
      </c>
      <c r="AV133" s="106">
        <v>0</v>
      </c>
      <c r="AX133" s="160">
        <f t="shared" si="36"/>
        <v>0</v>
      </c>
      <c r="AZ133" s="106"/>
    </row>
    <row r="134" spans="1:66" ht="11.25" customHeight="1" outlineLevel="1" x14ac:dyDescent="0.25">
      <c r="A134" s="314" t="s">
        <v>312</v>
      </c>
      <c r="C134" s="106">
        <v>0</v>
      </c>
      <c r="D134" s="106">
        <v>0</v>
      </c>
      <c r="E134" s="106">
        <v>0</v>
      </c>
      <c r="F134" s="106">
        <v>0</v>
      </c>
      <c r="G134" s="106">
        <v>0</v>
      </c>
      <c r="H134" s="106">
        <v>0</v>
      </c>
      <c r="I134" s="106">
        <v>0</v>
      </c>
      <c r="J134" s="106">
        <v>0</v>
      </c>
      <c r="K134" s="106">
        <v>0</v>
      </c>
      <c r="L134" s="93">
        <v>0</v>
      </c>
      <c r="M134" s="106">
        <v>512</v>
      </c>
      <c r="N134" s="106">
        <v>4064</v>
      </c>
      <c r="O134" s="106">
        <v>163</v>
      </c>
      <c r="P134" s="106">
        <v>381</v>
      </c>
      <c r="Q134" s="106">
        <v>171</v>
      </c>
      <c r="R134" s="106">
        <v>11</v>
      </c>
      <c r="S134" s="106">
        <v>0</v>
      </c>
      <c r="T134" s="106">
        <v>1814</v>
      </c>
      <c r="U134" s="106">
        <v>32059</v>
      </c>
      <c r="V134" s="106">
        <v>10701</v>
      </c>
      <c r="W134" s="106">
        <v>37071</v>
      </c>
      <c r="X134" s="106">
        <v>9062</v>
      </c>
      <c r="Y134" s="106">
        <v>0</v>
      </c>
      <c r="Z134" s="106">
        <v>14442</v>
      </c>
      <c r="AA134" s="106">
        <v>0</v>
      </c>
      <c r="AB134" s="106">
        <v>0</v>
      </c>
      <c r="AC134" s="106">
        <v>0</v>
      </c>
      <c r="AD134" s="106">
        <v>0</v>
      </c>
      <c r="AE134" s="106">
        <v>0</v>
      </c>
      <c r="AF134" s="106">
        <v>0</v>
      </c>
      <c r="AG134" s="106">
        <v>0</v>
      </c>
      <c r="AH134" s="106">
        <v>11011</v>
      </c>
      <c r="AI134" s="106">
        <v>0</v>
      </c>
      <c r="AJ134" s="106">
        <v>0</v>
      </c>
      <c r="AK134" s="106">
        <v>0</v>
      </c>
      <c r="AL134" s="106">
        <v>0</v>
      </c>
      <c r="AM134" s="106">
        <v>0</v>
      </c>
      <c r="AN134" s="106">
        <v>0</v>
      </c>
      <c r="AO134" s="106">
        <v>-268806</v>
      </c>
      <c r="AP134" s="106">
        <v>-152653</v>
      </c>
      <c r="AQ134" s="106">
        <v>-53443</v>
      </c>
      <c r="AR134" s="106">
        <v>0</v>
      </c>
      <c r="AS134" s="106">
        <v>0</v>
      </c>
      <c r="AT134" s="106">
        <v>0</v>
      </c>
      <c r="AU134" s="106">
        <v>0</v>
      </c>
      <c r="AV134" s="106">
        <v>-45201</v>
      </c>
      <c r="AX134" s="160">
        <f t="shared" si="36"/>
        <v>-398641</v>
      </c>
      <c r="AZ134" s="106"/>
    </row>
    <row r="135" spans="1:66" s="429" customFormat="1" ht="11.25" customHeight="1" x14ac:dyDescent="0.25">
      <c r="A135" s="434" t="s">
        <v>313</v>
      </c>
      <c r="B135" s="426"/>
      <c r="C135" s="427">
        <f>SUM(C126:C134)</f>
        <v>1591821</v>
      </c>
      <c r="D135" s="427">
        <f t="shared" ref="D135:AX135" si="37">SUM(D126:D134)</f>
        <v>608532</v>
      </c>
      <c r="E135" s="427">
        <f t="shared" si="37"/>
        <v>796267</v>
      </c>
      <c r="F135" s="427">
        <f t="shared" si="37"/>
        <v>1862151</v>
      </c>
      <c r="G135" s="427">
        <f t="shared" si="37"/>
        <v>311749</v>
      </c>
      <c r="H135" s="427">
        <f t="shared" si="37"/>
        <v>409858</v>
      </c>
      <c r="I135" s="427">
        <f t="shared" si="37"/>
        <v>271488</v>
      </c>
      <c r="J135" s="427">
        <f t="shared" si="37"/>
        <v>1760306</v>
      </c>
      <c r="K135" s="427">
        <f t="shared" si="37"/>
        <v>4806110</v>
      </c>
      <c r="L135" s="427">
        <f t="shared" si="37"/>
        <v>336307</v>
      </c>
      <c r="M135" s="427">
        <f t="shared" si="37"/>
        <v>252530</v>
      </c>
      <c r="N135" s="427">
        <f t="shared" si="37"/>
        <v>1028891</v>
      </c>
      <c r="O135" s="427">
        <f t="shared" si="37"/>
        <v>82844</v>
      </c>
      <c r="P135" s="427">
        <f t="shared" si="37"/>
        <v>145630</v>
      </c>
      <c r="Q135" s="427">
        <f t="shared" si="37"/>
        <v>47982</v>
      </c>
      <c r="R135" s="427">
        <f t="shared" si="37"/>
        <v>2430</v>
      </c>
      <c r="S135" s="427">
        <f t="shared" si="37"/>
        <v>125732</v>
      </c>
      <c r="T135" s="427">
        <f t="shared" si="37"/>
        <v>6249640</v>
      </c>
      <c r="U135" s="427">
        <f t="shared" si="37"/>
        <v>15901806</v>
      </c>
      <c r="V135" s="427">
        <f t="shared" si="37"/>
        <v>2919493</v>
      </c>
      <c r="W135" s="427">
        <f t="shared" si="37"/>
        <v>3618437</v>
      </c>
      <c r="X135" s="427">
        <f t="shared" si="37"/>
        <v>3165171</v>
      </c>
      <c r="Y135" s="427">
        <f t="shared" si="37"/>
        <v>452662</v>
      </c>
      <c r="Z135" s="427">
        <f t="shared" si="37"/>
        <v>176195</v>
      </c>
      <c r="AA135" s="427">
        <f t="shared" si="37"/>
        <v>77807</v>
      </c>
      <c r="AB135" s="427">
        <f t="shared" si="37"/>
        <v>87407</v>
      </c>
      <c r="AC135" s="427">
        <f t="shared" si="37"/>
        <v>1000971</v>
      </c>
      <c r="AD135" s="427">
        <f t="shared" si="37"/>
        <v>24937091</v>
      </c>
      <c r="AE135" s="427">
        <f t="shared" si="37"/>
        <v>1926495</v>
      </c>
      <c r="AF135" s="427">
        <f t="shared" si="37"/>
        <v>10155859</v>
      </c>
      <c r="AG135" s="427">
        <f t="shared" si="37"/>
        <v>8900</v>
      </c>
      <c r="AH135" s="427">
        <f t="shared" si="37"/>
        <v>69501</v>
      </c>
      <c r="AI135" s="427">
        <f t="shared" si="37"/>
        <v>22170</v>
      </c>
      <c r="AJ135" s="427">
        <f t="shared" si="37"/>
        <v>337968</v>
      </c>
      <c r="AK135" s="427">
        <f t="shared" si="37"/>
        <v>54056</v>
      </c>
      <c r="AL135" s="427">
        <f t="shared" si="37"/>
        <v>64642</v>
      </c>
      <c r="AM135" s="427">
        <f t="shared" si="37"/>
        <v>610986</v>
      </c>
      <c r="AN135" s="427">
        <f t="shared" si="37"/>
        <v>71904</v>
      </c>
      <c r="AO135" s="427">
        <f t="shared" si="37"/>
        <v>21266147</v>
      </c>
      <c r="AP135" s="427">
        <f t="shared" si="37"/>
        <v>11613687</v>
      </c>
      <c r="AQ135" s="427">
        <f t="shared" si="37"/>
        <v>6338511</v>
      </c>
      <c r="AR135" s="427">
        <f t="shared" si="37"/>
        <v>5270250</v>
      </c>
      <c r="AS135" s="427">
        <f t="shared" si="37"/>
        <v>72045</v>
      </c>
      <c r="AT135" s="427">
        <f t="shared" si="37"/>
        <v>192083</v>
      </c>
      <c r="AU135" s="427">
        <f t="shared" si="37"/>
        <v>80506</v>
      </c>
      <c r="AV135" s="427">
        <f t="shared" si="37"/>
        <v>2950175</v>
      </c>
      <c r="AW135" s="427"/>
      <c r="AX135" s="428">
        <f t="shared" si="37"/>
        <v>134133193</v>
      </c>
      <c r="AY135" s="427"/>
      <c r="AZ135" s="427"/>
      <c r="BA135" s="426"/>
      <c r="BB135" s="426"/>
      <c r="BC135" s="426"/>
      <c r="BD135" s="426"/>
      <c r="BE135" s="426"/>
      <c r="BF135" s="426"/>
      <c r="BG135" s="426"/>
      <c r="BH135" s="426"/>
      <c r="BI135" s="426"/>
      <c r="BJ135" s="426"/>
      <c r="BK135" s="426"/>
      <c r="BL135" s="426"/>
      <c r="BM135" s="426"/>
      <c r="BN135" s="426"/>
    </row>
    <row r="137" spans="1:66" ht="11.25" customHeight="1" outlineLevel="1" x14ac:dyDescent="0.25">
      <c r="A137" s="315" t="s">
        <v>314</v>
      </c>
      <c r="C137" s="106"/>
      <c r="D137" s="106"/>
      <c r="E137" s="106"/>
      <c r="F137" s="106"/>
      <c r="G137" s="106"/>
      <c r="H137" s="106"/>
      <c r="I137" s="106"/>
      <c r="J137" s="106"/>
      <c r="K137" s="106"/>
      <c r="L137" s="278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Z137" s="106"/>
    </row>
    <row r="138" spans="1:66" ht="11.25" customHeight="1" outlineLevel="1" x14ac:dyDescent="0.25">
      <c r="A138" s="316" t="s">
        <v>264</v>
      </c>
      <c r="C138" s="106">
        <v>54195</v>
      </c>
      <c r="D138" s="106">
        <v>63352</v>
      </c>
      <c r="E138" s="106">
        <v>81593</v>
      </c>
      <c r="F138" s="106">
        <v>180321</v>
      </c>
      <c r="G138" s="106">
        <v>10583</v>
      </c>
      <c r="H138" s="106">
        <v>53929</v>
      </c>
      <c r="I138" s="106">
        <v>3144</v>
      </c>
      <c r="J138" s="106">
        <v>32190</v>
      </c>
      <c r="K138" s="106">
        <v>5898</v>
      </c>
      <c r="L138" s="278">
        <v>3576</v>
      </c>
      <c r="M138" s="106">
        <v>14529</v>
      </c>
      <c r="N138" s="106">
        <v>85799</v>
      </c>
      <c r="O138" s="106">
        <v>0</v>
      </c>
      <c r="P138" s="106">
        <v>1232</v>
      </c>
      <c r="Q138" s="106">
        <v>3614</v>
      </c>
      <c r="R138" s="106">
        <v>0</v>
      </c>
      <c r="S138" s="106">
        <v>617</v>
      </c>
      <c r="T138" s="106">
        <v>52777</v>
      </c>
      <c r="U138" s="106">
        <v>398986</v>
      </c>
      <c r="V138" s="106">
        <v>298518</v>
      </c>
      <c r="W138" s="106">
        <v>359169</v>
      </c>
      <c r="X138" s="106">
        <v>25185</v>
      </c>
      <c r="Y138" s="106">
        <v>4403</v>
      </c>
      <c r="Z138" s="106">
        <v>19364</v>
      </c>
      <c r="AA138" s="106">
        <v>2694</v>
      </c>
      <c r="AB138" s="106">
        <v>3028</v>
      </c>
      <c r="AC138" s="106">
        <v>109022</v>
      </c>
      <c r="AD138" s="106">
        <v>504445</v>
      </c>
      <c r="AE138" s="106">
        <v>177600</v>
      </c>
      <c r="AF138" s="106">
        <v>419652</v>
      </c>
      <c r="AG138" s="106">
        <v>0</v>
      </c>
      <c r="AH138" s="106">
        <v>11442</v>
      </c>
      <c r="AI138" s="106">
        <v>507</v>
      </c>
      <c r="AJ138" s="106">
        <v>18249</v>
      </c>
      <c r="AK138" s="106">
        <v>4547</v>
      </c>
      <c r="AL138" s="106">
        <v>3968</v>
      </c>
      <c r="AM138" s="106">
        <v>13705</v>
      </c>
      <c r="AN138" s="106">
        <v>0</v>
      </c>
      <c r="AO138" s="106">
        <v>12559</v>
      </c>
      <c r="AP138" s="106">
        <v>31149</v>
      </c>
      <c r="AQ138" s="106">
        <v>149258</v>
      </c>
      <c r="AR138" s="106">
        <v>297213</v>
      </c>
      <c r="AS138" s="106">
        <v>1734</v>
      </c>
      <c r="AT138" s="106">
        <v>2794</v>
      </c>
      <c r="AU138" s="106">
        <v>6772</v>
      </c>
      <c r="AV138" s="106">
        <v>129138</v>
      </c>
      <c r="AX138" s="160">
        <f t="shared" ref="AX138:AX142" si="38">SUM(C138:AV138)</f>
        <v>3652450</v>
      </c>
      <c r="AZ138" s="106"/>
    </row>
    <row r="139" spans="1:66" ht="11.25" customHeight="1" outlineLevel="1" x14ac:dyDescent="0.25">
      <c r="A139" s="316" t="s">
        <v>315</v>
      </c>
      <c r="C139" s="106">
        <v>1778</v>
      </c>
      <c r="D139" s="106">
        <v>430</v>
      </c>
      <c r="E139" s="106">
        <v>343</v>
      </c>
      <c r="F139" s="106">
        <v>2105</v>
      </c>
      <c r="G139" s="106">
        <v>145</v>
      </c>
      <c r="H139" s="106">
        <v>214</v>
      </c>
      <c r="I139" s="106">
        <v>0</v>
      </c>
      <c r="J139" s="106">
        <v>1390</v>
      </c>
      <c r="K139" s="106">
        <v>3500</v>
      </c>
      <c r="L139" s="93">
        <v>257</v>
      </c>
      <c r="M139" s="106">
        <v>283</v>
      </c>
      <c r="N139" s="106">
        <v>2191</v>
      </c>
      <c r="O139" s="106">
        <v>86</v>
      </c>
      <c r="P139" s="106">
        <v>191</v>
      </c>
      <c r="Q139" s="106">
        <v>82</v>
      </c>
      <c r="R139" s="106">
        <v>5</v>
      </c>
      <c r="S139" s="106">
        <v>110</v>
      </c>
      <c r="T139" s="106">
        <v>15781</v>
      </c>
      <c r="U139" s="106">
        <v>36878</v>
      </c>
      <c r="V139" s="106">
        <v>3324</v>
      </c>
      <c r="W139" s="106">
        <v>797</v>
      </c>
      <c r="X139" s="106">
        <v>6</v>
      </c>
      <c r="Y139" s="106">
        <v>158</v>
      </c>
      <c r="Z139" s="106">
        <v>2401</v>
      </c>
      <c r="AA139" s="106">
        <v>487</v>
      </c>
      <c r="AB139" s="106">
        <v>333</v>
      </c>
      <c r="AC139" s="106">
        <v>6307</v>
      </c>
      <c r="AD139" s="106">
        <v>160156</v>
      </c>
      <c r="AE139" s="106">
        <v>10707</v>
      </c>
      <c r="AF139" s="106">
        <v>13490</v>
      </c>
      <c r="AG139" s="106">
        <v>16</v>
      </c>
      <c r="AH139" s="106">
        <v>0</v>
      </c>
      <c r="AI139" s="106">
        <v>0</v>
      </c>
      <c r="AJ139" s="106">
        <v>0</v>
      </c>
      <c r="AK139" s="106">
        <v>0</v>
      </c>
      <c r="AL139" s="106">
        <v>0</v>
      </c>
      <c r="AM139" s="106">
        <v>1871</v>
      </c>
      <c r="AN139" s="106">
        <v>97</v>
      </c>
      <c r="AO139" s="106">
        <v>897995</v>
      </c>
      <c r="AP139" s="106">
        <v>454139</v>
      </c>
      <c r="AQ139" s="106">
        <v>157141</v>
      </c>
      <c r="AR139" s="106">
        <v>7732</v>
      </c>
      <c r="AS139" s="106">
        <v>135</v>
      </c>
      <c r="AT139" s="106">
        <v>451</v>
      </c>
      <c r="AU139" s="106">
        <v>0</v>
      </c>
      <c r="AV139" s="106">
        <v>31</v>
      </c>
      <c r="AX139" s="160">
        <f t="shared" si="38"/>
        <v>1783543</v>
      </c>
      <c r="AZ139" s="106"/>
    </row>
    <row r="140" spans="1:66" ht="11.25" customHeight="1" outlineLevel="1" x14ac:dyDescent="0.25">
      <c r="A140" s="316" t="s">
        <v>316</v>
      </c>
      <c r="C140" s="106">
        <v>3831</v>
      </c>
      <c r="D140" s="106">
        <v>907</v>
      </c>
      <c r="E140" s="106">
        <v>596</v>
      </c>
      <c r="F140" s="106">
        <v>1927</v>
      </c>
      <c r="G140" s="106">
        <v>145</v>
      </c>
      <c r="H140" s="106">
        <v>214</v>
      </c>
      <c r="I140" s="106">
        <v>0</v>
      </c>
      <c r="J140" s="106">
        <v>2803</v>
      </c>
      <c r="K140" s="106">
        <v>7058</v>
      </c>
      <c r="L140" s="93">
        <v>519</v>
      </c>
      <c r="M140" s="106">
        <v>282</v>
      </c>
      <c r="N140" s="106">
        <v>2187</v>
      </c>
      <c r="O140" s="106">
        <v>86</v>
      </c>
      <c r="P140" s="106">
        <v>191</v>
      </c>
      <c r="Q140" s="106">
        <v>81</v>
      </c>
      <c r="R140" s="106">
        <v>5</v>
      </c>
      <c r="S140" s="106">
        <v>110</v>
      </c>
      <c r="T140" s="106">
        <v>11900</v>
      </c>
      <c r="U140" s="106">
        <v>22212</v>
      </c>
      <c r="V140" s="106">
        <v>3549</v>
      </c>
      <c r="W140" s="106">
        <v>5909</v>
      </c>
      <c r="X140" s="106">
        <v>57</v>
      </c>
      <c r="Y140" s="106">
        <v>186</v>
      </c>
      <c r="Z140" s="106">
        <v>2947</v>
      </c>
      <c r="AA140" s="106">
        <v>598</v>
      </c>
      <c r="AB140" s="106">
        <v>408</v>
      </c>
      <c r="AC140" s="106">
        <v>14367</v>
      </c>
      <c r="AD140" s="106">
        <v>64134</v>
      </c>
      <c r="AE140" s="106">
        <v>4579</v>
      </c>
      <c r="AF140" s="106">
        <v>6455</v>
      </c>
      <c r="AG140" s="106">
        <v>7</v>
      </c>
      <c r="AH140" s="106">
        <v>750</v>
      </c>
      <c r="AI140" s="106">
        <v>86</v>
      </c>
      <c r="AJ140" s="106">
        <v>0</v>
      </c>
      <c r="AK140" s="106">
        <v>0</v>
      </c>
      <c r="AL140" s="106">
        <v>0</v>
      </c>
      <c r="AM140" s="106">
        <v>1871</v>
      </c>
      <c r="AN140" s="106">
        <v>97</v>
      </c>
      <c r="AO140" s="106">
        <v>42586</v>
      </c>
      <c r="AP140" s="106">
        <v>26246</v>
      </c>
      <c r="AQ140" s="106">
        <v>17776</v>
      </c>
      <c r="AR140" s="106">
        <v>2</v>
      </c>
      <c r="AS140" s="106">
        <v>45</v>
      </c>
      <c r="AT140" s="106">
        <v>150</v>
      </c>
      <c r="AU140" s="106">
        <v>1076</v>
      </c>
      <c r="AV140" s="106">
        <v>4883</v>
      </c>
      <c r="AX140" s="160">
        <f t="shared" si="38"/>
        <v>253818</v>
      </c>
      <c r="AZ140" s="106"/>
    </row>
    <row r="141" spans="1:66" ht="11.25" customHeight="1" outlineLevel="1" x14ac:dyDescent="0.25">
      <c r="A141" s="316" t="s">
        <v>317</v>
      </c>
      <c r="C141" s="106">
        <v>0</v>
      </c>
      <c r="D141" s="106">
        <v>0</v>
      </c>
      <c r="E141" s="106">
        <v>0</v>
      </c>
      <c r="F141" s="106">
        <v>0</v>
      </c>
      <c r="G141" s="106">
        <v>3997</v>
      </c>
      <c r="H141" s="106">
        <v>5799</v>
      </c>
      <c r="I141" s="106">
        <v>0</v>
      </c>
      <c r="J141" s="106">
        <v>0</v>
      </c>
      <c r="K141" s="106">
        <v>0</v>
      </c>
      <c r="L141" s="93">
        <v>0</v>
      </c>
      <c r="M141" s="106">
        <v>0</v>
      </c>
      <c r="N141" s="106">
        <v>0</v>
      </c>
      <c r="O141" s="106">
        <v>0</v>
      </c>
      <c r="P141" s="106">
        <v>0</v>
      </c>
      <c r="Q141" s="106">
        <v>0</v>
      </c>
      <c r="R141" s="106">
        <v>0</v>
      </c>
      <c r="S141" s="106">
        <v>0</v>
      </c>
      <c r="T141" s="106">
        <v>0</v>
      </c>
      <c r="U141" s="106">
        <v>0</v>
      </c>
      <c r="V141" s="106">
        <v>0</v>
      </c>
      <c r="W141" s="106">
        <v>0</v>
      </c>
      <c r="X141" s="106">
        <v>0</v>
      </c>
      <c r="Y141" s="106">
        <v>0</v>
      </c>
      <c r="Z141" s="106">
        <v>0</v>
      </c>
      <c r="AA141" s="106">
        <v>0</v>
      </c>
      <c r="AB141" s="106">
        <v>0</v>
      </c>
      <c r="AC141" s="106">
        <v>0</v>
      </c>
      <c r="AD141" s="106">
        <v>35684</v>
      </c>
      <c r="AE141" s="106">
        <v>3785</v>
      </c>
      <c r="AF141" s="106">
        <v>16256</v>
      </c>
      <c r="AG141" s="106">
        <v>4</v>
      </c>
      <c r="AH141" s="106">
        <v>0</v>
      </c>
      <c r="AI141" s="106">
        <v>0</v>
      </c>
      <c r="AJ141" s="106">
        <v>0</v>
      </c>
      <c r="AK141" s="106">
        <v>0</v>
      </c>
      <c r="AL141" s="106">
        <v>0</v>
      </c>
      <c r="AM141" s="106">
        <v>0</v>
      </c>
      <c r="AN141" s="106">
        <v>0</v>
      </c>
      <c r="AO141" s="106">
        <v>-48969</v>
      </c>
      <c r="AP141" s="106">
        <v>5624</v>
      </c>
      <c r="AQ141" s="106">
        <v>12387</v>
      </c>
      <c r="AR141" s="106">
        <v>24890</v>
      </c>
      <c r="AS141" s="106">
        <v>0</v>
      </c>
      <c r="AT141" s="106">
        <v>0</v>
      </c>
      <c r="AU141" s="106">
        <v>0</v>
      </c>
      <c r="AV141" s="106">
        <v>0</v>
      </c>
      <c r="AX141" s="160">
        <f t="shared" si="38"/>
        <v>59457</v>
      </c>
      <c r="AZ141" s="106"/>
    </row>
    <row r="142" spans="1:66" ht="11.25" customHeight="1" outlineLevel="1" x14ac:dyDescent="0.25">
      <c r="A142" s="316" t="s">
        <v>318</v>
      </c>
      <c r="C142" s="106">
        <v>151110</v>
      </c>
      <c r="D142" s="106">
        <v>24579</v>
      </c>
      <c r="E142" s="106">
        <v>0</v>
      </c>
      <c r="F142" s="106">
        <v>0</v>
      </c>
      <c r="G142" s="106">
        <v>0</v>
      </c>
      <c r="H142" s="106">
        <v>0</v>
      </c>
      <c r="I142" s="106">
        <v>0</v>
      </c>
      <c r="J142" s="106">
        <v>0</v>
      </c>
      <c r="K142" s="106">
        <v>-1731</v>
      </c>
      <c r="L142" s="93">
        <v>0</v>
      </c>
      <c r="M142" s="106">
        <v>0</v>
      </c>
      <c r="N142" s="106">
        <v>0</v>
      </c>
      <c r="O142" s="106">
        <v>0</v>
      </c>
      <c r="P142" s="106">
        <v>0</v>
      </c>
      <c r="Q142" s="106">
        <v>0</v>
      </c>
      <c r="R142" s="106">
        <v>0</v>
      </c>
      <c r="S142" s="106">
        <v>0</v>
      </c>
      <c r="T142" s="106">
        <v>757</v>
      </c>
      <c r="U142" s="106">
        <v>3476</v>
      </c>
      <c r="V142" s="106">
        <v>1678</v>
      </c>
      <c r="W142" s="106">
        <v>7564</v>
      </c>
      <c r="X142" s="106">
        <v>0</v>
      </c>
      <c r="Y142" s="106">
        <v>0</v>
      </c>
      <c r="Z142" s="106">
        <v>0</v>
      </c>
      <c r="AA142" s="106">
        <v>0</v>
      </c>
      <c r="AB142" s="106">
        <v>2082</v>
      </c>
      <c r="AC142" s="106">
        <v>391</v>
      </c>
      <c r="AD142" s="106">
        <v>0</v>
      </c>
      <c r="AE142" s="106">
        <v>0</v>
      </c>
      <c r="AF142" s="106">
        <v>0</v>
      </c>
      <c r="AG142" s="106">
        <v>0</v>
      </c>
      <c r="AH142" s="106">
        <v>0</v>
      </c>
      <c r="AI142" s="106">
        <v>0</v>
      </c>
      <c r="AJ142" s="106">
        <v>0</v>
      </c>
      <c r="AK142" s="106">
        <v>0</v>
      </c>
      <c r="AL142" s="106">
        <v>0</v>
      </c>
      <c r="AM142" s="106">
        <v>6807</v>
      </c>
      <c r="AN142" s="106">
        <v>764</v>
      </c>
      <c r="AO142" s="106">
        <v>0</v>
      </c>
      <c r="AP142" s="106">
        <v>0</v>
      </c>
      <c r="AQ142" s="106">
        <v>0</v>
      </c>
      <c r="AR142" s="106">
        <v>-28245</v>
      </c>
      <c r="AS142" s="106">
        <v>0</v>
      </c>
      <c r="AT142" s="106">
        <v>0</v>
      </c>
      <c r="AU142" s="106">
        <v>7448</v>
      </c>
      <c r="AV142" s="106">
        <v>0</v>
      </c>
      <c r="AX142" s="160">
        <f t="shared" si="38"/>
        <v>176680</v>
      </c>
      <c r="AZ142" s="106"/>
    </row>
    <row r="143" spans="1:66" s="429" customFormat="1" ht="11.25" customHeight="1" x14ac:dyDescent="0.25">
      <c r="A143" s="435" t="s">
        <v>319</v>
      </c>
      <c r="B143" s="426"/>
      <c r="C143" s="427">
        <f>SUM(C138:C142)</f>
        <v>210914</v>
      </c>
      <c r="D143" s="427">
        <f t="shared" ref="D143:AX143" si="39">SUM(D138:D142)</f>
        <v>89268</v>
      </c>
      <c r="E143" s="427">
        <f t="shared" si="39"/>
        <v>82532</v>
      </c>
      <c r="F143" s="427">
        <f t="shared" si="39"/>
        <v>184353</v>
      </c>
      <c r="G143" s="427">
        <f t="shared" si="39"/>
        <v>14870</v>
      </c>
      <c r="H143" s="427">
        <f t="shared" si="39"/>
        <v>60156</v>
      </c>
      <c r="I143" s="427">
        <f t="shared" si="39"/>
        <v>3144</v>
      </c>
      <c r="J143" s="427">
        <f t="shared" si="39"/>
        <v>36383</v>
      </c>
      <c r="K143" s="427">
        <f t="shared" si="39"/>
        <v>14725</v>
      </c>
      <c r="L143" s="427">
        <f t="shared" si="39"/>
        <v>4352</v>
      </c>
      <c r="M143" s="427">
        <f t="shared" si="39"/>
        <v>15094</v>
      </c>
      <c r="N143" s="427">
        <f t="shared" si="39"/>
        <v>90177</v>
      </c>
      <c r="O143" s="427">
        <f t="shared" si="39"/>
        <v>172</v>
      </c>
      <c r="P143" s="427">
        <f t="shared" si="39"/>
        <v>1614</v>
      </c>
      <c r="Q143" s="427">
        <f t="shared" si="39"/>
        <v>3777</v>
      </c>
      <c r="R143" s="427">
        <f t="shared" si="39"/>
        <v>10</v>
      </c>
      <c r="S143" s="427">
        <f t="shared" si="39"/>
        <v>837</v>
      </c>
      <c r="T143" s="427">
        <f t="shared" si="39"/>
        <v>81215</v>
      </c>
      <c r="U143" s="427">
        <f t="shared" si="39"/>
        <v>461552</v>
      </c>
      <c r="V143" s="427">
        <f t="shared" si="39"/>
        <v>307069</v>
      </c>
      <c r="W143" s="427">
        <f t="shared" si="39"/>
        <v>373439</v>
      </c>
      <c r="X143" s="427">
        <f t="shared" si="39"/>
        <v>25248</v>
      </c>
      <c r="Y143" s="427">
        <f t="shared" si="39"/>
        <v>4747</v>
      </c>
      <c r="Z143" s="427">
        <f t="shared" si="39"/>
        <v>24712</v>
      </c>
      <c r="AA143" s="427">
        <f t="shared" si="39"/>
        <v>3779</v>
      </c>
      <c r="AB143" s="427">
        <f t="shared" si="39"/>
        <v>5851</v>
      </c>
      <c r="AC143" s="427">
        <f t="shared" si="39"/>
        <v>130087</v>
      </c>
      <c r="AD143" s="427">
        <f t="shared" si="39"/>
        <v>764419</v>
      </c>
      <c r="AE143" s="427">
        <f t="shared" si="39"/>
        <v>196671</v>
      </c>
      <c r="AF143" s="427">
        <f t="shared" si="39"/>
        <v>455853</v>
      </c>
      <c r="AG143" s="427">
        <f t="shared" si="39"/>
        <v>27</v>
      </c>
      <c r="AH143" s="427">
        <f t="shared" si="39"/>
        <v>12192</v>
      </c>
      <c r="AI143" s="427">
        <f t="shared" si="39"/>
        <v>593</v>
      </c>
      <c r="AJ143" s="427">
        <f t="shared" si="39"/>
        <v>18249</v>
      </c>
      <c r="AK143" s="427">
        <f t="shared" si="39"/>
        <v>4547</v>
      </c>
      <c r="AL143" s="427">
        <f t="shared" si="39"/>
        <v>3968</v>
      </c>
      <c r="AM143" s="427">
        <f t="shared" si="39"/>
        <v>24254</v>
      </c>
      <c r="AN143" s="427">
        <f t="shared" si="39"/>
        <v>958</v>
      </c>
      <c r="AO143" s="427">
        <f t="shared" si="39"/>
        <v>904171</v>
      </c>
      <c r="AP143" s="427">
        <f t="shared" si="39"/>
        <v>517158</v>
      </c>
      <c r="AQ143" s="427">
        <f t="shared" si="39"/>
        <v>336562</v>
      </c>
      <c r="AR143" s="427">
        <f t="shared" si="39"/>
        <v>301592</v>
      </c>
      <c r="AS143" s="427">
        <f t="shared" si="39"/>
        <v>1914</v>
      </c>
      <c r="AT143" s="427">
        <f t="shared" si="39"/>
        <v>3395</v>
      </c>
      <c r="AU143" s="427">
        <f t="shared" si="39"/>
        <v>15296</v>
      </c>
      <c r="AV143" s="427">
        <f t="shared" si="39"/>
        <v>134052</v>
      </c>
      <c r="AW143" s="427"/>
      <c r="AX143" s="428">
        <f t="shared" si="39"/>
        <v>5925948</v>
      </c>
      <c r="AY143" s="427"/>
      <c r="AZ143" s="427"/>
      <c r="BA143" s="426"/>
      <c r="BB143" s="426"/>
      <c r="BC143" s="426"/>
      <c r="BD143" s="426"/>
      <c r="BE143" s="426"/>
      <c r="BF143" s="426"/>
      <c r="BG143" s="426"/>
      <c r="BH143" s="426"/>
      <c r="BI143" s="426"/>
      <c r="BJ143" s="426"/>
      <c r="BK143" s="426"/>
      <c r="BL143" s="426"/>
      <c r="BM143" s="426"/>
      <c r="BN143" s="426"/>
    </row>
    <row r="144" spans="1:66" ht="11.25" customHeight="1" x14ac:dyDescent="0.25">
      <c r="A144" s="315"/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  <c r="AA144" s="106"/>
      <c r="AB144" s="106"/>
      <c r="AC144" s="106"/>
      <c r="AD144" s="106"/>
      <c r="AE144" s="106"/>
      <c r="AF144" s="106"/>
      <c r="AG144" s="106"/>
      <c r="AH144" s="106"/>
      <c r="AI144" s="106"/>
      <c r="AJ144" s="106"/>
      <c r="AK144" s="106"/>
      <c r="AL144" s="106"/>
      <c r="AM144" s="106"/>
      <c r="AN144" s="106"/>
      <c r="AO144" s="106"/>
      <c r="AP144" s="106"/>
      <c r="AQ144" s="106"/>
      <c r="AR144" s="106"/>
      <c r="AS144" s="106"/>
      <c r="AT144" s="106"/>
      <c r="AU144" s="106"/>
      <c r="AV144" s="106"/>
      <c r="AW144" s="106"/>
      <c r="AX144" s="160"/>
      <c r="AY144" s="106"/>
      <c r="AZ144" s="106"/>
    </row>
    <row r="145" spans="1:52" ht="11.25" customHeight="1" x14ac:dyDescent="0.25">
      <c r="A145" s="317" t="s">
        <v>320</v>
      </c>
      <c r="C145" s="106"/>
      <c r="D145" s="106"/>
      <c r="E145" s="106"/>
      <c r="F145" s="106"/>
      <c r="G145" s="106"/>
      <c r="H145" s="106"/>
      <c r="I145" s="106"/>
      <c r="J145" s="106"/>
      <c r="K145" s="106"/>
      <c r="L145" s="278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06"/>
      <c r="AC145" s="106"/>
      <c r="AD145" s="106"/>
      <c r="AE145" s="106"/>
      <c r="AF145" s="106"/>
      <c r="AG145" s="106"/>
      <c r="AH145" s="106"/>
      <c r="AI145" s="106"/>
      <c r="AJ145" s="106"/>
      <c r="AK145" s="106"/>
      <c r="AL145" s="106"/>
      <c r="AM145" s="106"/>
      <c r="AN145" s="106"/>
      <c r="AO145" s="106"/>
      <c r="AP145" s="106"/>
      <c r="AQ145" s="106"/>
      <c r="AR145" s="106"/>
      <c r="AS145" s="106"/>
      <c r="AT145" s="106"/>
      <c r="AU145" s="106"/>
      <c r="AV145" s="106"/>
      <c r="AZ145" s="106"/>
    </row>
    <row r="146" spans="1:52" ht="11.25" customHeight="1" x14ac:dyDescent="0.25">
      <c r="A146" s="317" t="s">
        <v>321</v>
      </c>
      <c r="C146" s="106">
        <f t="shared" ref="C146:AX146" si="40">+C135-C143</f>
        <v>1380907</v>
      </c>
      <c r="D146" s="106">
        <f t="shared" si="40"/>
        <v>519264</v>
      </c>
      <c r="E146" s="106">
        <f t="shared" si="40"/>
        <v>713735</v>
      </c>
      <c r="F146" s="106">
        <f t="shared" si="40"/>
        <v>1677798</v>
      </c>
      <c r="G146" s="160">
        <v>323917</v>
      </c>
      <c r="H146" s="106">
        <v>413577</v>
      </c>
      <c r="I146" s="106">
        <f t="shared" si="40"/>
        <v>268344</v>
      </c>
      <c r="J146" s="106">
        <f t="shared" si="40"/>
        <v>1723923</v>
      </c>
      <c r="K146" s="106">
        <f t="shared" si="40"/>
        <v>4791385</v>
      </c>
      <c r="L146" s="106">
        <f t="shared" si="40"/>
        <v>331955</v>
      </c>
      <c r="M146" s="106">
        <f t="shared" si="40"/>
        <v>237436</v>
      </c>
      <c r="N146" s="106">
        <f t="shared" si="40"/>
        <v>938714</v>
      </c>
      <c r="O146" s="106">
        <f t="shared" si="40"/>
        <v>82672</v>
      </c>
      <c r="P146" s="106">
        <f t="shared" si="40"/>
        <v>144016</v>
      </c>
      <c r="Q146" s="106">
        <f t="shared" si="40"/>
        <v>44205</v>
      </c>
      <c r="R146" s="106">
        <f t="shared" si="40"/>
        <v>2420</v>
      </c>
      <c r="S146" s="106">
        <f t="shared" si="40"/>
        <v>124895</v>
      </c>
      <c r="T146" s="106">
        <f t="shared" si="40"/>
        <v>6168425</v>
      </c>
      <c r="U146" s="106">
        <f t="shared" si="40"/>
        <v>15440254</v>
      </c>
      <c r="V146" s="106">
        <f t="shared" si="40"/>
        <v>2612424</v>
      </c>
      <c r="W146" s="106">
        <f t="shared" si="40"/>
        <v>3244998</v>
      </c>
      <c r="X146" s="106">
        <f t="shared" si="40"/>
        <v>3139923</v>
      </c>
      <c r="Y146" s="106">
        <f t="shared" si="40"/>
        <v>447915</v>
      </c>
      <c r="Z146" s="106">
        <f t="shared" si="40"/>
        <v>151483</v>
      </c>
      <c r="AA146" s="106">
        <f t="shared" si="40"/>
        <v>74028</v>
      </c>
      <c r="AB146" s="106">
        <f t="shared" si="40"/>
        <v>81556</v>
      </c>
      <c r="AC146" s="106">
        <f t="shared" si="40"/>
        <v>870884</v>
      </c>
      <c r="AD146" s="106">
        <f t="shared" si="40"/>
        <v>24172672</v>
      </c>
      <c r="AE146" s="106">
        <f t="shared" si="40"/>
        <v>1729824</v>
      </c>
      <c r="AF146" s="106">
        <f t="shared" si="40"/>
        <v>9700006</v>
      </c>
      <c r="AG146" s="106">
        <f t="shared" si="40"/>
        <v>8873</v>
      </c>
      <c r="AH146" s="106">
        <f t="shared" si="40"/>
        <v>57309</v>
      </c>
      <c r="AI146" s="106">
        <f t="shared" si="40"/>
        <v>21577</v>
      </c>
      <c r="AJ146" s="106">
        <f t="shared" si="40"/>
        <v>319719</v>
      </c>
      <c r="AK146" s="106">
        <f t="shared" si="40"/>
        <v>49509</v>
      </c>
      <c r="AL146" s="106">
        <f t="shared" si="40"/>
        <v>60674</v>
      </c>
      <c r="AM146" s="106">
        <f t="shared" si="40"/>
        <v>586732</v>
      </c>
      <c r="AN146" s="106">
        <f t="shared" si="40"/>
        <v>70946</v>
      </c>
      <c r="AO146" s="106">
        <f t="shared" si="40"/>
        <v>20361976</v>
      </c>
      <c r="AP146" s="106">
        <f t="shared" si="40"/>
        <v>11096529</v>
      </c>
      <c r="AQ146" s="106">
        <f t="shared" si="40"/>
        <v>6001949</v>
      </c>
      <c r="AR146" s="106">
        <f t="shared" si="40"/>
        <v>4968658</v>
      </c>
      <c r="AS146" s="106">
        <f t="shared" si="40"/>
        <v>70131</v>
      </c>
      <c r="AT146" s="106">
        <f t="shared" si="40"/>
        <v>188688</v>
      </c>
      <c r="AU146" s="106">
        <f t="shared" si="40"/>
        <v>65210</v>
      </c>
      <c r="AV146" s="106">
        <f t="shared" si="40"/>
        <v>2816123</v>
      </c>
      <c r="AW146" s="106"/>
      <c r="AX146" s="160">
        <f t="shared" si="40"/>
        <v>128207245</v>
      </c>
      <c r="AY146" s="106"/>
      <c r="AZ146" s="106"/>
    </row>
    <row r="147" spans="1:52" ht="11.25" customHeight="1" x14ac:dyDescent="0.25">
      <c r="C147" s="106"/>
      <c r="D147" s="106"/>
      <c r="E147" s="106"/>
      <c r="F147" s="106"/>
      <c r="G147" s="160"/>
      <c r="H147" s="106"/>
      <c r="I147" s="106"/>
      <c r="J147" s="106"/>
      <c r="K147" s="106"/>
      <c r="L147" s="278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  <c r="AA147" s="106"/>
      <c r="AB147" s="106"/>
      <c r="AC147" s="106"/>
      <c r="AD147" s="106"/>
      <c r="AE147" s="106"/>
      <c r="AF147" s="106"/>
      <c r="AG147" s="106"/>
      <c r="AH147" s="106"/>
      <c r="AI147" s="106"/>
      <c r="AJ147" s="106"/>
      <c r="AK147" s="106"/>
      <c r="AL147" s="106"/>
      <c r="AM147" s="106"/>
      <c r="AN147" s="106"/>
      <c r="AO147" s="106"/>
      <c r="AP147" s="106"/>
      <c r="AQ147" s="106"/>
      <c r="AR147" s="106"/>
      <c r="AS147" s="106"/>
      <c r="AT147" s="106"/>
      <c r="AU147" s="106"/>
      <c r="AV147" s="106"/>
      <c r="AZ147" s="106"/>
    </row>
    <row r="148" spans="1:52" ht="11.25" customHeight="1" outlineLevel="1" x14ac:dyDescent="0.25">
      <c r="A148" s="318" t="s">
        <v>322</v>
      </c>
      <c r="C148" s="106"/>
      <c r="D148" s="106"/>
      <c r="E148" s="106"/>
      <c r="F148" s="106"/>
      <c r="G148" s="160"/>
      <c r="H148" s="106"/>
      <c r="I148" s="106"/>
      <c r="J148" s="106"/>
      <c r="K148" s="106"/>
      <c r="L148" s="278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  <c r="AA148" s="106"/>
      <c r="AB148" s="106"/>
      <c r="AC148" s="106"/>
      <c r="AD148" s="106"/>
      <c r="AE148" s="106"/>
      <c r="AF148" s="106"/>
      <c r="AG148" s="106"/>
      <c r="AH148" s="106"/>
      <c r="AI148" s="106"/>
      <c r="AJ148" s="106"/>
      <c r="AK148" s="106"/>
      <c r="AL148" s="106"/>
      <c r="AM148" s="106"/>
      <c r="AN148" s="106"/>
      <c r="AO148" s="106"/>
      <c r="AP148" s="106"/>
      <c r="AQ148" s="106"/>
      <c r="AR148" s="106"/>
      <c r="AS148" s="106"/>
      <c r="AT148" s="106"/>
      <c r="AU148" s="106"/>
      <c r="AV148" s="106"/>
      <c r="AZ148" s="106"/>
    </row>
    <row r="149" spans="1:52" ht="11.25" customHeight="1" outlineLevel="1" x14ac:dyDescent="0.25">
      <c r="A149" s="319" t="s">
        <v>323</v>
      </c>
      <c r="C149" s="106">
        <v>442562</v>
      </c>
      <c r="D149" s="106">
        <v>99078</v>
      </c>
      <c r="E149" s="106">
        <v>0</v>
      </c>
      <c r="F149" s="106">
        <v>526751</v>
      </c>
      <c r="G149" s="160">
        <v>172966</v>
      </c>
      <c r="H149" s="106">
        <v>251917</v>
      </c>
      <c r="I149" s="106">
        <v>0</v>
      </c>
      <c r="J149" s="106">
        <v>428835</v>
      </c>
      <c r="K149" s="106">
        <v>1220599</v>
      </c>
      <c r="L149" s="93">
        <v>0</v>
      </c>
      <c r="M149" s="106">
        <v>104759</v>
      </c>
      <c r="N149" s="106">
        <v>0</v>
      </c>
      <c r="O149" s="106">
        <v>50080</v>
      </c>
      <c r="P149" s="106">
        <v>63930</v>
      </c>
      <c r="Q149" s="106">
        <v>6782</v>
      </c>
      <c r="R149" s="106">
        <v>0</v>
      </c>
      <c r="S149" s="106">
        <v>0</v>
      </c>
      <c r="T149" s="106">
        <v>3469866</v>
      </c>
      <c r="U149" s="106">
        <v>7226394</v>
      </c>
      <c r="V149" s="106">
        <v>1125556</v>
      </c>
      <c r="W149" s="106">
        <v>1020469</v>
      </c>
      <c r="X149" s="106">
        <v>0</v>
      </c>
      <c r="Y149" s="106">
        <v>0</v>
      </c>
      <c r="Z149" s="106">
        <v>0</v>
      </c>
      <c r="AA149" s="106">
        <v>49564</v>
      </c>
      <c r="AB149" s="106">
        <v>64056</v>
      </c>
      <c r="AC149" s="106">
        <v>490049</v>
      </c>
      <c r="AD149" s="106">
        <v>15365555</v>
      </c>
      <c r="AE149" s="106">
        <v>837018</v>
      </c>
      <c r="AF149" s="106">
        <v>3150578</v>
      </c>
      <c r="AG149" s="106">
        <v>5816</v>
      </c>
      <c r="AH149" s="106">
        <v>57309</v>
      </c>
      <c r="AI149" s="106">
        <v>23866</v>
      </c>
      <c r="AJ149" s="106">
        <v>0</v>
      </c>
      <c r="AK149" s="106">
        <v>0</v>
      </c>
      <c r="AL149" s="106">
        <v>0</v>
      </c>
      <c r="AM149" s="106">
        <v>586767</v>
      </c>
      <c r="AN149" s="106">
        <v>70946</v>
      </c>
      <c r="AO149" s="106">
        <v>14478529</v>
      </c>
      <c r="AP149" s="106">
        <v>2882245</v>
      </c>
      <c r="AQ149" s="106">
        <v>4646448</v>
      </c>
      <c r="AR149" s="106">
        <v>3842284</v>
      </c>
      <c r="AS149" s="106">
        <v>28516</v>
      </c>
      <c r="AT149" s="106">
        <v>76909</v>
      </c>
      <c r="AU149" s="106">
        <v>54418</v>
      </c>
      <c r="AV149" s="106">
        <v>2168371</v>
      </c>
      <c r="AX149" s="160">
        <f t="shared" ref="AX149:AX155" si="41">SUM(C149:AV149)</f>
        <v>65089788</v>
      </c>
      <c r="AZ149" s="106"/>
    </row>
    <row r="150" spans="1:52" ht="11.25" customHeight="1" outlineLevel="1" x14ac:dyDescent="0.25">
      <c r="A150" s="319" t="s">
        <v>324</v>
      </c>
      <c r="C150" s="106">
        <v>65116</v>
      </c>
      <c r="D150" s="106">
        <v>17113</v>
      </c>
      <c r="E150" s="106">
        <v>0</v>
      </c>
      <c r="F150" s="106">
        <v>259691</v>
      </c>
      <c r="G150" s="160">
        <v>336064</v>
      </c>
      <c r="H150" s="106">
        <v>426890</v>
      </c>
      <c r="I150" s="106">
        <v>0</v>
      </c>
      <c r="J150" s="106">
        <v>1015462</v>
      </c>
      <c r="K150" s="106">
        <v>3085842</v>
      </c>
      <c r="L150" s="278">
        <v>165327</v>
      </c>
      <c r="M150" s="106">
        <v>46340</v>
      </c>
      <c r="N150" s="106">
        <v>503915</v>
      </c>
      <c r="O150" s="106">
        <v>12006</v>
      </c>
      <c r="P150" s="106">
        <v>36791</v>
      </c>
      <c r="Q150" s="106">
        <v>20062</v>
      </c>
      <c r="R150" s="106">
        <v>1297</v>
      </c>
      <c r="S150" s="106">
        <v>0</v>
      </c>
      <c r="T150" s="106">
        <v>2117472</v>
      </c>
      <c r="U150" s="106">
        <v>7223775</v>
      </c>
      <c r="V150" s="106">
        <v>1384777</v>
      </c>
      <c r="W150" s="106">
        <v>771182</v>
      </c>
      <c r="X150" s="106">
        <v>0</v>
      </c>
      <c r="Y150" s="106">
        <v>0</v>
      </c>
      <c r="Z150" s="106">
        <v>43881</v>
      </c>
      <c r="AA150" s="106">
        <v>5982</v>
      </c>
      <c r="AB150" s="106">
        <v>20353</v>
      </c>
      <c r="AC150" s="106">
        <v>207425</v>
      </c>
      <c r="AD150" s="106">
        <v>6819489</v>
      </c>
      <c r="AE150" s="106">
        <v>728578</v>
      </c>
      <c r="AF150" s="106">
        <v>4359460</v>
      </c>
      <c r="AG150" s="106">
        <v>2156</v>
      </c>
      <c r="AH150" s="106">
        <v>0</v>
      </c>
      <c r="AI150" s="106">
        <v>0</v>
      </c>
      <c r="AJ150" s="106">
        <v>0</v>
      </c>
      <c r="AK150" s="106">
        <v>0</v>
      </c>
      <c r="AL150" s="106">
        <v>0</v>
      </c>
      <c r="AM150" s="106">
        <v>0</v>
      </c>
      <c r="AN150" s="106">
        <v>0</v>
      </c>
      <c r="AO150" s="106">
        <v>238059</v>
      </c>
      <c r="AP150" s="106">
        <v>5219845</v>
      </c>
      <c r="AQ150" s="106">
        <v>92321</v>
      </c>
      <c r="AR150" s="106">
        <v>0</v>
      </c>
      <c r="AS150" s="106">
        <v>41616</v>
      </c>
      <c r="AT150" s="106">
        <v>111779</v>
      </c>
      <c r="AU150" s="106">
        <v>4760</v>
      </c>
      <c r="AV150" s="106">
        <v>47612</v>
      </c>
      <c r="AX150" s="160">
        <f t="shared" si="41"/>
        <v>35432438</v>
      </c>
      <c r="AZ150" s="106"/>
    </row>
    <row r="151" spans="1:52" ht="11.25" customHeight="1" outlineLevel="1" x14ac:dyDescent="0.25">
      <c r="A151" s="319" t="s">
        <v>325</v>
      </c>
      <c r="C151" s="106">
        <v>0</v>
      </c>
      <c r="D151" s="106">
        <v>0</v>
      </c>
      <c r="E151" s="106">
        <v>686766</v>
      </c>
      <c r="F151" s="106">
        <v>145460</v>
      </c>
      <c r="G151" s="160">
        <v>0</v>
      </c>
      <c r="H151" s="106">
        <v>0</v>
      </c>
      <c r="I151" s="106">
        <v>0</v>
      </c>
      <c r="J151" s="106">
        <v>0</v>
      </c>
      <c r="K151" s="106">
        <v>0</v>
      </c>
      <c r="L151" s="93">
        <v>0</v>
      </c>
      <c r="M151" s="106">
        <v>17594</v>
      </c>
      <c r="N151" s="106">
        <v>191326</v>
      </c>
      <c r="O151" s="106">
        <v>4558</v>
      </c>
      <c r="P151" s="106">
        <v>13969</v>
      </c>
      <c r="Q151" s="106">
        <v>7617</v>
      </c>
      <c r="R151" s="106">
        <v>493</v>
      </c>
      <c r="S151" s="106">
        <v>0</v>
      </c>
      <c r="T151" s="106">
        <v>0</v>
      </c>
      <c r="U151" s="106">
        <v>0</v>
      </c>
      <c r="V151" s="106">
        <v>0</v>
      </c>
      <c r="W151" s="106">
        <v>0</v>
      </c>
      <c r="X151" s="106">
        <v>0</v>
      </c>
      <c r="Y151" s="106">
        <v>0</v>
      </c>
      <c r="Z151" s="106">
        <v>44069</v>
      </c>
      <c r="AA151" s="106">
        <v>6007</v>
      </c>
      <c r="AB151" s="106">
        <v>0</v>
      </c>
      <c r="AC151" s="106">
        <v>58182</v>
      </c>
      <c r="AD151" s="106">
        <v>373765</v>
      </c>
      <c r="AE151" s="106">
        <v>0</v>
      </c>
      <c r="AF151" s="106">
        <v>0</v>
      </c>
      <c r="AG151" s="106">
        <v>0</v>
      </c>
      <c r="AH151" s="106">
        <v>0</v>
      </c>
      <c r="AI151" s="106">
        <v>0</v>
      </c>
      <c r="AJ151" s="106">
        <v>0</v>
      </c>
      <c r="AK151" s="106">
        <v>0</v>
      </c>
      <c r="AL151" s="106">
        <v>0</v>
      </c>
      <c r="AM151" s="106">
        <v>0</v>
      </c>
      <c r="AN151" s="106">
        <v>0</v>
      </c>
      <c r="AO151" s="106">
        <v>0</v>
      </c>
      <c r="AP151" s="106">
        <v>0</v>
      </c>
      <c r="AQ151" s="106">
        <v>0</v>
      </c>
      <c r="AR151" s="106">
        <v>0</v>
      </c>
      <c r="AS151" s="106">
        <v>0</v>
      </c>
      <c r="AT151" s="106">
        <v>0</v>
      </c>
      <c r="AU151" s="106">
        <v>0</v>
      </c>
      <c r="AV151" s="106">
        <v>0</v>
      </c>
      <c r="AX151" s="160">
        <f t="shared" si="41"/>
        <v>1549806</v>
      </c>
      <c r="AZ151" s="106"/>
    </row>
    <row r="152" spans="1:52" ht="11.25" customHeight="1" outlineLevel="1" x14ac:dyDescent="0.25">
      <c r="A152" s="319" t="s">
        <v>326</v>
      </c>
      <c r="C152" s="106">
        <v>0</v>
      </c>
      <c r="D152" s="106">
        <v>0</v>
      </c>
      <c r="E152" s="106">
        <v>0</v>
      </c>
      <c r="F152" s="106">
        <v>11181</v>
      </c>
      <c r="G152" s="160">
        <v>0</v>
      </c>
      <c r="H152" s="106">
        <v>0</v>
      </c>
      <c r="I152" s="106">
        <v>268344</v>
      </c>
      <c r="J152" s="106">
        <v>0</v>
      </c>
      <c r="K152" s="106">
        <v>0</v>
      </c>
      <c r="L152" s="93">
        <v>0</v>
      </c>
      <c r="M152" s="106">
        <v>0</v>
      </c>
      <c r="N152" s="106">
        <v>0</v>
      </c>
      <c r="O152" s="106">
        <v>0</v>
      </c>
      <c r="P152" s="106">
        <v>0</v>
      </c>
      <c r="Q152" s="106">
        <v>0</v>
      </c>
      <c r="R152" s="106">
        <v>0</v>
      </c>
      <c r="S152" s="106">
        <v>0</v>
      </c>
      <c r="T152" s="106">
        <v>0</v>
      </c>
      <c r="U152" s="106">
        <v>0</v>
      </c>
      <c r="V152" s="106">
        <v>0</v>
      </c>
      <c r="W152" s="106">
        <v>1376896</v>
      </c>
      <c r="X152" s="106">
        <v>2871055</v>
      </c>
      <c r="Y152" s="106">
        <v>447915</v>
      </c>
      <c r="Z152" s="106">
        <v>0</v>
      </c>
      <c r="AA152" s="106">
        <v>0</v>
      </c>
      <c r="AB152" s="106">
        <v>0</v>
      </c>
      <c r="AC152" s="106">
        <v>2263</v>
      </c>
      <c r="AD152" s="106">
        <v>0</v>
      </c>
      <c r="AE152" s="106">
        <v>0</v>
      </c>
      <c r="AF152" s="106">
        <v>1357738</v>
      </c>
      <c r="AG152" s="106">
        <v>0</v>
      </c>
      <c r="AH152" s="106">
        <v>0</v>
      </c>
      <c r="AI152" s="106">
        <v>0</v>
      </c>
      <c r="AJ152" s="106">
        <v>0</v>
      </c>
      <c r="AK152" s="106">
        <v>0</v>
      </c>
      <c r="AL152" s="106">
        <v>0</v>
      </c>
      <c r="AM152" s="106">
        <v>0</v>
      </c>
      <c r="AN152" s="106">
        <v>0</v>
      </c>
      <c r="AO152" s="106">
        <v>3406370</v>
      </c>
      <c r="AP152" s="106">
        <v>1696947</v>
      </c>
      <c r="AQ152" s="106">
        <v>500278</v>
      </c>
      <c r="AR152" s="106">
        <v>1125122</v>
      </c>
      <c r="AS152" s="106">
        <v>0</v>
      </c>
      <c r="AT152" s="106">
        <v>0</v>
      </c>
      <c r="AU152" s="106">
        <v>0</v>
      </c>
      <c r="AV152" s="106">
        <v>0</v>
      </c>
      <c r="AX152" s="160">
        <f t="shared" si="41"/>
        <v>13064109</v>
      </c>
      <c r="AZ152" s="106"/>
    </row>
    <row r="153" spans="1:52" ht="11.25" customHeight="1" outlineLevel="1" x14ac:dyDescent="0.25">
      <c r="A153" s="319" t="s">
        <v>327</v>
      </c>
      <c r="C153" s="106">
        <v>0</v>
      </c>
      <c r="D153" s="106">
        <v>0</v>
      </c>
      <c r="E153" s="106">
        <v>0</v>
      </c>
      <c r="F153" s="106">
        <v>1138</v>
      </c>
      <c r="G153" s="160">
        <v>0</v>
      </c>
      <c r="H153" s="106">
        <v>0</v>
      </c>
      <c r="I153" s="106">
        <v>0</v>
      </c>
      <c r="J153" s="106">
        <v>0</v>
      </c>
      <c r="K153" s="106">
        <v>0</v>
      </c>
      <c r="L153" s="93">
        <v>0</v>
      </c>
      <c r="M153" s="106">
        <v>0</v>
      </c>
      <c r="N153" s="106">
        <v>0</v>
      </c>
      <c r="O153" s="106">
        <v>0</v>
      </c>
      <c r="P153" s="106">
        <v>0</v>
      </c>
      <c r="Q153" s="106">
        <v>0</v>
      </c>
      <c r="R153" s="106">
        <v>0</v>
      </c>
      <c r="S153" s="106">
        <v>0</v>
      </c>
      <c r="T153" s="106">
        <v>0</v>
      </c>
      <c r="U153" s="106">
        <v>0</v>
      </c>
      <c r="V153" s="106">
        <v>0</v>
      </c>
      <c r="W153" s="106">
        <v>41083</v>
      </c>
      <c r="X153" s="106">
        <v>0</v>
      </c>
      <c r="Y153" s="106">
        <v>0</v>
      </c>
      <c r="Z153" s="106">
        <v>57203</v>
      </c>
      <c r="AA153" s="106">
        <v>7797</v>
      </c>
      <c r="AB153" s="106">
        <v>0</v>
      </c>
      <c r="AC153" s="106">
        <v>0</v>
      </c>
      <c r="AD153" s="106">
        <v>0</v>
      </c>
      <c r="AE153" s="106">
        <v>0</v>
      </c>
      <c r="AF153" s="106">
        <v>0</v>
      </c>
      <c r="AG153" s="106">
        <v>0</v>
      </c>
      <c r="AH153" s="106">
        <v>0</v>
      </c>
      <c r="AI153" s="106">
        <v>0</v>
      </c>
      <c r="AJ153" s="106">
        <v>275137</v>
      </c>
      <c r="AK153" s="106">
        <v>49803</v>
      </c>
      <c r="AL153" s="106">
        <v>60674</v>
      </c>
      <c r="AM153" s="106">
        <v>0</v>
      </c>
      <c r="AN153" s="106">
        <v>0</v>
      </c>
      <c r="AO153" s="106">
        <v>0</v>
      </c>
      <c r="AP153" s="106">
        <v>0</v>
      </c>
      <c r="AQ153" s="106">
        <v>0</v>
      </c>
      <c r="AR153" s="106">
        <v>0</v>
      </c>
      <c r="AS153" s="106">
        <v>0</v>
      </c>
      <c r="AT153" s="106">
        <v>0</v>
      </c>
      <c r="AU153" s="106">
        <v>0</v>
      </c>
      <c r="AV153" s="106">
        <v>0</v>
      </c>
      <c r="AX153" s="160">
        <f t="shared" si="41"/>
        <v>492835</v>
      </c>
      <c r="AZ153" s="106"/>
    </row>
    <row r="154" spans="1:52" ht="11.25" customHeight="1" outlineLevel="1" x14ac:dyDescent="0.25">
      <c r="A154" s="319" t="s">
        <v>328</v>
      </c>
      <c r="C154" s="106">
        <v>0</v>
      </c>
      <c r="D154" s="106">
        <v>0</v>
      </c>
      <c r="E154" s="106">
        <v>0</v>
      </c>
      <c r="F154" s="106">
        <v>0</v>
      </c>
      <c r="G154" s="160">
        <v>0</v>
      </c>
      <c r="H154" s="106">
        <v>0</v>
      </c>
      <c r="I154" s="106">
        <v>0</v>
      </c>
      <c r="J154" s="106">
        <v>0</v>
      </c>
      <c r="K154" s="106">
        <v>0</v>
      </c>
      <c r="L154" s="93">
        <v>0</v>
      </c>
      <c r="M154" s="106">
        <v>0</v>
      </c>
      <c r="N154" s="106">
        <v>0</v>
      </c>
      <c r="O154" s="106">
        <v>0</v>
      </c>
      <c r="P154" s="106">
        <v>0</v>
      </c>
      <c r="Q154" s="106">
        <v>0</v>
      </c>
      <c r="R154" s="106">
        <v>0</v>
      </c>
      <c r="S154" s="106">
        <v>0</v>
      </c>
      <c r="T154" s="106">
        <v>0</v>
      </c>
      <c r="U154" s="106">
        <v>0</v>
      </c>
      <c r="V154" s="106">
        <v>0</v>
      </c>
      <c r="W154" s="106">
        <v>0</v>
      </c>
      <c r="X154" s="106">
        <v>0</v>
      </c>
      <c r="Y154" s="106">
        <v>0</v>
      </c>
      <c r="Z154" s="106">
        <v>0</v>
      </c>
      <c r="AA154" s="106">
        <v>0</v>
      </c>
      <c r="AB154" s="106">
        <v>0</v>
      </c>
      <c r="AC154" s="106">
        <v>405</v>
      </c>
      <c r="AD154" s="106">
        <v>0</v>
      </c>
      <c r="AE154" s="106">
        <v>0</v>
      </c>
      <c r="AF154" s="106">
        <v>0</v>
      </c>
      <c r="AG154" s="106">
        <v>0</v>
      </c>
      <c r="AH154" s="106">
        <v>0</v>
      </c>
      <c r="AI154" s="106">
        <v>0</v>
      </c>
      <c r="AJ154" s="106">
        <v>0</v>
      </c>
      <c r="AK154" s="106">
        <v>0</v>
      </c>
      <c r="AL154" s="106">
        <v>0</v>
      </c>
      <c r="AM154" s="106">
        <v>0</v>
      </c>
      <c r="AN154" s="106">
        <v>0</v>
      </c>
      <c r="AO154" s="106">
        <v>0</v>
      </c>
      <c r="AP154" s="106">
        <v>0</v>
      </c>
      <c r="AQ154" s="106">
        <v>0</v>
      </c>
      <c r="AR154" s="106">
        <v>0</v>
      </c>
      <c r="AS154" s="106">
        <v>0</v>
      </c>
      <c r="AT154" s="106">
        <v>0</v>
      </c>
      <c r="AU154" s="106">
        <v>0</v>
      </c>
      <c r="AV154" s="106">
        <v>0</v>
      </c>
      <c r="AX154" s="160">
        <f t="shared" si="41"/>
        <v>405</v>
      </c>
      <c r="AZ154" s="106"/>
    </row>
    <row r="155" spans="1:52" ht="11.25" customHeight="1" outlineLevel="1" x14ac:dyDescent="0.25">
      <c r="A155" s="319" t="s">
        <v>329</v>
      </c>
      <c r="C155" s="106">
        <v>0</v>
      </c>
      <c r="D155" s="106">
        <v>0</v>
      </c>
      <c r="E155" s="106">
        <v>0</v>
      </c>
      <c r="F155" s="106">
        <v>0</v>
      </c>
      <c r="G155" s="160">
        <v>0</v>
      </c>
      <c r="H155" s="106">
        <v>0</v>
      </c>
      <c r="I155" s="106">
        <v>0</v>
      </c>
      <c r="J155" s="106">
        <v>0</v>
      </c>
      <c r="K155" s="106">
        <v>0</v>
      </c>
      <c r="L155" s="93">
        <v>0</v>
      </c>
      <c r="M155" s="106">
        <v>0</v>
      </c>
      <c r="N155" s="106">
        <v>0</v>
      </c>
      <c r="O155" s="106">
        <v>0</v>
      </c>
      <c r="P155" s="106">
        <v>0</v>
      </c>
      <c r="Q155" s="106">
        <v>0</v>
      </c>
      <c r="R155" s="106">
        <v>0</v>
      </c>
      <c r="S155" s="106">
        <v>0</v>
      </c>
      <c r="T155" s="106">
        <v>0</v>
      </c>
      <c r="U155" s="106">
        <v>0</v>
      </c>
      <c r="V155" s="106">
        <v>0</v>
      </c>
      <c r="W155" s="106">
        <v>0</v>
      </c>
      <c r="X155" s="106">
        <v>0</v>
      </c>
      <c r="Y155" s="106">
        <v>0</v>
      </c>
      <c r="Z155" s="106">
        <v>0</v>
      </c>
      <c r="AA155" s="106">
        <v>0</v>
      </c>
      <c r="AB155" s="106">
        <v>0</v>
      </c>
      <c r="AC155" s="106">
        <v>0</v>
      </c>
      <c r="AD155" s="106">
        <v>0</v>
      </c>
      <c r="AE155" s="106">
        <v>0</v>
      </c>
      <c r="AF155" s="106">
        <v>0</v>
      </c>
      <c r="AG155" s="106">
        <v>0</v>
      </c>
      <c r="AH155" s="106">
        <v>0</v>
      </c>
      <c r="AI155" s="106">
        <v>0</v>
      </c>
      <c r="AJ155" s="106">
        <v>0</v>
      </c>
      <c r="AK155" s="106">
        <v>0</v>
      </c>
      <c r="AL155" s="106">
        <v>0</v>
      </c>
      <c r="AM155" s="106">
        <v>0</v>
      </c>
      <c r="AN155" s="106">
        <v>0</v>
      </c>
      <c r="AO155" s="106">
        <v>0</v>
      </c>
      <c r="AP155" s="106">
        <v>0</v>
      </c>
      <c r="AQ155" s="106">
        <v>0</v>
      </c>
      <c r="AR155" s="106">
        <v>0</v>
      </c>
      <c r="AS155" s="106">
        <v>0</v>
      </c>
      <c r="AT155" s="106">
        <v>0</v>
      </c>
      <c r="AU155" s="106">
        <v>0</v>
      </c>
      <c r="AV155" s="106">
        <v>0</v>
      </c>
      <c r="AX155" s="160">
        <f t="shared" si="41"/>
        <v>0</v>
      </c>
      <c r="AZ155" s="106"/>
    </row>
    <row r="156" spans="1:52" ht="11.25" customHeight="1" x14ac:dyDescent="0.25">
      <c r="A156" s="318" t="s">
        <v>330</v>
      </c>
      <c r="C156" s="106">
        <f>SUM(C149:C155)</f>
        <v>507678</v>
      </c>
      <c r="D156" s="106">
        <f t="shared" ref="D156:AX156" si="42">SUM(D149:D155)</f>
        <v>116191</v>
      </c>
      <c r="E156" s="106">
        <f t="shared" si="42"/>
        <v>686766</v>
      </c>
      <c r="F156" s="106">
        <f t="shared" si="42"/>
        <v>944221</v>
      </c>
      <c r="G156" s="160">
        <f t="shared" si="42"/>
        <v>509030</v>
      </c>
      <c r="H156" s="106">
        <f t="shared" si="42"/>
        <v>678807</v>
      </c>
      <c r="I156" s="106">
        <f t="shared" si="42"/>
        <v>268344</v>
      </c>
      <c r="J156" s="106">
        <f t="shared" si="42"/>
        <v>1444297</v>
      </c>
      <c r="K156" s="106">
        <f t="shared" si="42"/>
        <v>4306441</v>
      </c>
      <c r="L156" s="106">
        <f t="shared" si="42"/>
        <v>165327</v>
      </c>
      <c r="M156" s="106">
        <f t="shared" si="42"/>
        <v>168693</v>
      </c>
      <c r="N156" s="106">
        <f t="shared" si="42"/>
        <v>695241</v>
      </c>
      <c r="O156" s="106">
        <f t="shared" si="42"/>
        <v>66644</v>
      </c>
      <c r="P156" s="106">
        <f t="shared" si="42"/>
        <v>114690</v>
      </c>
      <c r="Q156" s="106">
        <f t="shared" si="42"/>
        <v>34461</v>
      </c>
      <c r="R156" s="106">
        <f t="shared" si="42"/>
        <v>1790</v>
      </c>
      <c r="S156" s="106">
        <f t="shared" si="42"/>
        <v>0</v>
      </c>
      <c r="T156" s="106">
        <f t="shared" si="42"/>
        <v>5587338</v>
      </c>
      <c r="U156" s="106">
        <f t="shared" si="42"/>
        <v>14450169</v>
      </c>
      <c r="V156" s="106">
        <f t="shared" si="42"/>
        <v>2510333</v>
      </c>
      <c r="W156" s="106">
        <f t="shared" si="42"/>
        <v>3209630</v>
      </c>
      <c r="X156" s="106">
        <f t="shared" si="42"/>
        <v>2871055</v>
      </c>
      <c r="Y156" s="106">
        <f t="shared" si="42"/>
        <v>447915</v>
      </c>
      <c r="Z156" s="106">
        <f t="shared" si="42"/>
        <v>145153</v>
      </c>
      <c r="AA156" s="106">
        <f t="shared" si="42"/>
        <v>69350</v>
      </c>
      <c r="AB156" s="106">
        <f t="shared" si="42"/>
        <v>84409</v>
      </c>
      <c r="AC156" s="106">
        <f t="shared" si="42"/>
        <v>758324</v>
      </c>
      <c r="AD156" s="106">
        <f t="shared" si="42"/>
        <v>22558809</v>
      </c>
      <c r="AE156" s="106">
        <f t="shared" si="42"/>
        <v>1565596</v>
      </c>
      <c r="AF156" s="106">
        <f t="shared" si="42"/>
        <v>8867776</v>
      </c>
      <c r="AG156" s="106">
        <f t="shared" si="42"/>
        <v>7972</v>
      </c>
      <c r="AH156" s="106">
        <f t="shared" si="42"/>
        <v>57309</v>
      </c>
      <c r="AI156" s="106">
        <f t="shared" si="42"/>
        <v>23866</v>
      </c>
      <c r="AJ156" s="106">
        <f t="shared" si="42"/>
        <v>275137</v>
      </c>
      <c r="AK156" s="106">
        <f t="shared" si="42"/>
        <v>49803</v>
      </c>
      <c r="AL156" s="106">
        <f t="shared" si="42"/>
        <v>60674</v>
      </c>
      <c r="AM156" s="106">
        <f t="shared" si="42"/>
        <v>586767</v>
      </c>
      <c r="AN156" s="106">
        <f t="shared" si="42"/>
        <v>70946</v>
      </c>
      <c r="AO156" s="106">
        <f t="shared" si="42"/>
        <v>18122958</v>
      </c>
      <c r="AP156" s="106">
        <f t="shared" si="42"/>
        <v>9799037</v>
      </c>
      <c r="AQ156" s="106">
        <f t="shared" si="42"/>
        <v>5239047</v>
      </c>
      <c r="AR156" s="106">
        <f t="shared" si="42"/>
        <v>4967406</v>
      </c>
      <c r="AS156" s="106">
        <f t="shared" si="42"/>
        <v>70132</v>
      </c>
      <c r="AT156" s="106">
        <f t="shared" si="42"/>
        <v>188688</v>
      </c>
      <c r="AU156" s="106">
        <f t="shared" si="42"/>
        <v>59178</v>
      </c>
      <c r="AV156" s="106">
        <f t="shared" si="42"/>
        <v>2215983</v>
      </c>
      <c r="AW156" s="106"/>
      <c r="AX156" s="160">
        <f t="shared" si="42"/>
        <v>115629381</v>
      </c>
      <c r="AY156" s="106"/>
      <c r="AZ156" s="106"/>
    </row>
    <row r="157" spans="1:52" ht="11.25" customHeight="1" x14ac:dyDescent="0.25">
      <c r="A157" s="318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  <c r="AA157" s="106"/>
      <c r="AB157" s="106"/>
      <c r="AC157" s="106"/>
      <c r="AD157" s="106"/>
      <c r="AE157" s="106"/>
      <c r="AF157" s="106"/>
      <c r="AG157" s="106"/>
      <c r="AH157" s="106"/>
      <c r="AI157" s="106"/>
      <c r="AJ157" s="106"/>
      <c r="AK157" s="106"/>
      <c r="AL157" s="106"/>
      <c r="AM157" s="106"/>
      <c r="AN157" s="106"/>
      <c r="AO157" s="106"/>
      <c r="AP157" s="106"/>
      <c r="AQ157" s="106"/>
      <c r="AR157" s="106"/>
      <c r="AS157" s="106"/>
      <c r="AT157" s="106"/>
      <c r="AU157" s="106"/>
      <c r="AV157" s="106"/>
      <c r="AW157" s="106"/>
      <c r="AX157" s="160"/>
      <c r="AY157" s="106"/>
      <c r="AZ157" s="106"/>
    </row>
    <row r="158" spans="1:52" ht="11.25" customHeight="1" x14ac:dyDescent="0.25">
      <c r="A158" s="320" t="s">
        <v>451</v>
      </c>
      <c r="C158" s="106">
        <f t="shared" ref="C158:AX158" si="43">+C146-C156</f>
        <v>873229</v>
      </c>
      <c r="D158" s="106">
        <f t="shared" si="43"/>
        <v>403073</v>
      </c>
      <c r="E158" s="106">
        <f t="shared" si="43"/>
        <v>26969</v>
      </c>
      <c r="F158" s="106">
        <f t="shared" si="43"/>
        <v>733577</v>
      </c>
      <c r="G158" s="106">
        <f t="shared" si="43"/>
        <v>-185113</v>
      </c>
      <c r="H158" s="106">
        <f t="shared" si="43"/>
        <v>-265230</v>
      </c>
      <c r="I158" s="106">
        <f t="shared" si="43"/>
        <v>0</v>
      </c>
      <c r="J158" s="106">
        <f t="shared" si="43"/>
        <v>279626</v>
      </c>
      <c r="K158" s="106">
        <f t="shared" si="43"/>
        <v>484944</v>
      </c>
      <c r="L158" s="106">
        <f t="shared" si="43"/>
        <v>166628</v>
      </c>
      <c r="M158" s="106">
        <f t="shared" si="43"/>
        <v>68743</v>
      </c>
      <c r="N158" s="106">
        <f t="shared" si="43"/>
        <v>243473</v>
      </c>
      <c r="O158" s="106">
        <f t="shared" si="43"/>
        <v>16028</v>
      </c>
      <c r="P158" s="106">
        <f t="shared" si="43"/>
        <v>29326</v>
      </c>
      <c r="Q158" s="106">
        <f t="shared" si="43"/>
        <v>9744</v>
      </c>
      <c r="R158" s="106">
        <f t="shared" si="43"/>
        <v>630</v>
      </c>
      <c r="S158" s="106">
        <f t="shared" si="43"/>
        <v>124895</v>
      </c>
      <c r="T158" s="106">
        <f t="shared" si="43"/>
        <v>581087</v>
      </c>
      <c r="U158" s="106">
        <f t="shared" si="43"/>
        <v>990085</v>
      </c>
      <c r="V158" s="106">
        <f t="shared" si="43"/>
        <v>102091</v>
      </c>
      <c r="W158" s="106">
        <f t="shared" si="43"/>
        <v>35368</v>
      </c>
      <c r="X158" s="106">
        <f t="shared" si="43"/>
        <v>268868</v>
      </c>
      <c r="Y158" s="106">
        <f t="shared" si="43"/>
        <v>0</v>
      </c>
      <c r="Z158" s="106">
        <f t="shared" si="43"/>
        <v>6330</v>
      </c>
      <c r="AA158" s="106">
        <f t="shared" si="43"/>
        <v>4678</v>
      </c>
      <c r="AB158" s="106">
        <f t="shared" si="43"/>
        <v>-2853</v>
      </c>
      <c r="AC158" s="106">
        <f t="shared" si="43"/>
        <v>112560</v>
      </c>
      <c r="AD158" s="106">
        <f t="shared" si="43"/>
        <v>1613863</v>
      </c>
      <c r="AE158" s="106">
        <f t="shared" si="43"/>
        <v>164228</v>
      </c>
      <c r="AF158" s="106">
        <f t="shared" si="43"/>
        <v>832230</v>
      </c>
      <c r="AG158" s="106">
        <f t="shared" si="43"/>
        <v>901</v>
      </c>
      <c r="AH158" s="106">
        <f t="shared" si="43"/>
        <v>0</v>
      </c>
      <c r="AI158" s="106">
        <f t="shared" si="43"/>
        <v>-2289</v>
      </c>
      <c r="AJ158" s="106">
        <f t="shared" si="43"/>
        <v>44582</v>
      </c>
      <c r="AK158" s="106">
        <f t="shared" si="43"/>
        <v>-294</v>
      </c>
      <c r="AL158" s="106">
        <f t="shared" si="43"/>
        <v>0</v>
      </c>
      <c r="AM158" s="106">
        <f t="shared" si="43"/>
        <v>-35</v>
      </c>
      <c r="AN158" s="106">
        <f t="shared" si="43"/>
        <v>0</v>
      </c>
      <c r="AO158" s="106">
        <f t="shared" si="43"/>
        <v>2239018</v>
      </c>
      <c r="AP158" s="106">
        <f t="shared" si="43"/>
        <v>1297492</v>
      </c>
      <c r="AQ158" s="106">
        <f t="shared" si="43"/>
        <v>762902</v>
      </c>
      <c r="AR158" s="106">
        <f t="shared" si="43"/>
        <v>1252</v>
      </c>
      <c r="AS158" s="106">
        <f t="shared" si="43"/>
        <v>-1</v>
      </c>
      <c r="AT158" s="106">
        <f t="shared" si="43"/>
        <v>0</v>
      </c>
      <c r="AU158" s="106">
        <f t="shared" si="43"/>
        <v>6032</v>
      </c>
      <c r="AV158" s="106">
        <f t="shared" si="43"/>
        <v>600140</v>
      </c>
      <c r="AW158" s="106"/>
      <c r="AX158" s="160">
        <f t="shared" si="43"/>
        <v>12577864</v>
      </c>
      <c r="AY158" s="106"/>
      <c r="AZ158" s="106"/>
    </row>
    <row r="159" spans="1:52" ht="11.25" customHeight="1" x14ac:dyDescent="0.25">
      <c r="C159" s="106"/>
      <c r="D159" s="106"/>
      <c r="E159" s="106"/>
      <c r="F159" s="106"/>
      <c r="G159" s="106"/>
      <c r="H159" s="106"/>
      <c r="I159" s="106"/>
      <c r="J159" s="106"/>
      <c r="K159" s="106"/>
      <c r="L159" s="278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  <c r="AA159" s="106"/>
      <c r="AB159" s="106"/>
      <c r="AC159" s="106"/>
      <c r="AD159" s="106"/>
      <c r="AE159" s="106"/>
      <c r="AF159" s="106"/>
      <c r="AG159" s="106"/>
      <c r="AH159" s="106"/>
      <c r="AI159" s="106"/>
      <c r="AJ159" s="106"/>
      <c r="AK159" s="106"/>
      <c r="AL159" s="106"/>
      <c r="AM159" s="106"/>
      <c r="AN159" s="106"/>
      <c r="AO159" s="106"/>
      <c r="AP159" s="106"/>
      <c r="AQ159" s="106"/>
      <c r="AR159" s="106"/>
      <c r="AS159" s="106"/>
      <c r="AT159" s="106"/>
      <c r="AU159" s="106"/>
      <c r="AV159" s="106"/>
      <c r="AZ159" s="106"/>
    </row>
    <row r="160" spans="1:52" ht="11.25" customHeight="1" x14ac:dyDescent="0.25">
      <c r="A160" s="321" t="s">
        <v>331</v>
      </c>
      <c r="C160" s="106">
        <v>72299</v>
      </c>
      <c r="D160" s="106">
        <v>45165</v>
      </c>
      <c r="E160" s="106">
        <v>8864</v>
      </c>
      <c r="F160" s="106">
        <v>144366</v>
      </c>
      <c r="G160" s="106">
        <v>212151</v>
      </c>
      <c r="H160" s="106">
        <v>329105</v>
      </c>
      <c r="I160" s="106">
        <v>0</v>
      </c>
      <c r="J160" s="106">
        <v>0</v>
      </c>
      <c r="K160" s="106">
        <v>0</v>
      </c>
      <c r="L160" s="93">
        <v>0</v>
      </c>
      <c r="M160" s="106">
        <v>269</v>
      </c>
      <c r="N160" s="106">
        <v>8110</v>
      </c>
      <c r="O160" s="106">
        <v>0</v>
      </c>
      <c r="P160" s="106">
        <v>0</v>
      </c>
      <c r="Q160" s="106">
        <v>0</v>
      </c>
      <c r="R160" s="106">
        <v>0</v>
      </c>
      <c r="S160" s="106">
        <v>0</v>
      </c>
      <c r="T160" s="106">
        <v>61942</v>
      </c>
      <c r="U160" s="106">
        <v>259127</v>
      </c>
      <c r="V160" s="106">
        <v>42111</v>
      </c>
      <c r="W160" s="106">
        <v>60812</v>
      </c>
      <c r="X160" s="106">
        <v>0</v>
      </c>
      <c r="Y160" s="106">
        <v>0</v>
      </c>
      <c r="Z160" s="106">
        <v>92740</v>
      </c>
      <c r="AA160" s="106">
        <v>22702</v>
      </c>
      <c r="AB160" s="106">
        <v>35700</v>
      </c>
      <c r="AC160" s="106">
        <v>54240</v>
      </c>
      <c r="AD160" s="106">
        <v>266929</v>
      </c>
      <c r="AE160" s="106">
        <v>7260</v>
      </c>
      <c r="AF160" s="106">
        <v>114169</v>
      </c>
      <c r="AG160" s="106">
        <v>0</v>
      </c>
      <c r="AH160" s="106">
        <v>0</v>
      </c>
      <c r="AI160" s="106">
        <v>2430</v>
      </c>
      <c r="AJ160" s="106">
        <v>179</v>
      </c>
      <c r="AK160" s="106">
        <v>2615</v>
      </c>
      <c r="AL160" s="106">
        <v>0</v>
      </c>
      <c r="AM160" s="106">
        <v>38</v>
      </c>
      <c r="AN160" s="106">
        <v>0</v>
      </c>
      <c r="AO160" s="106">
        <v>44231</v>
      </c>
      <c r="AP160" s="106">
        <v>19183</v>
      </c>
      <c r="AQ160" s="106">
        <v>6606</v>
      </c>
      <c r="AR160" s="106">
        <v>0</v>
      </c>
      <c r="AS160" s="106">
        <v>0</v>
      </c>
      <c r="AT160" s="106">
        <v>0</v>
      </c>
      <c r="AU160" s="106">
        <v>0</v>
      </c>
      <c r="AV160" s="106">
        <v>3201</v>
      </c>
      <c r="AX160" s="160">
        <f t="shared" ref="AX160" si="44">SUM(C160:AV160)</f>
        <v>1916544</v>
      </c>
      <c r="AZ160" s="106"/>
    </row>
    <row r="161" spans="1:52" ht="11.25" customHeight="1" x14ac:dyDescent="0.25">
      <c r="A161" s="322"/>
    </row>
    <row r="162" spans="1:52" ht="11.25" customHeight="1" x14ac:dyDescent="0.25">
      <c r="A162" s="323" t="s">
        <v>332</v>
      </c>
      <c r="C162" s="106">
        <f>+C158+C160</f>
        <v>945528</v>
      </c>
      <c r="D162" s="106">
        <f t="shared" ref="D162:AX162" si="45">+D158+D160</f>
        <v>448238</v>
      </c>
      <c r="E162" s="106">
        <f t="shared" si="45"/>
        <v>35833</v>
      </c>
      <c r="F162" s="106">
        <f t="shared" si="45"/>
        <v>877943</v>
      </c>
      <c r="G162" s="106">
        <f t="shared" si="45"/>
        <v>27038</v>
      </c>
      <c r="H162" s="106">
        <f t="shared" si="45"/>
        <v>63875</v>
      </c>
      <c r="I162" s="106">
        <f t="shared" si="45"/>
        <v>0</v>
      </c>
      <c r="J162" s="106">
        <f t="shared" si="45"/>
        <v>279626</v>
      </c>
      <c r="K162" s="106">
        <f t="shared" si="45"/>
        <v>484944</v>
      </c>
      <c r="L162" s="106">
        <f t="shared" si="45"/>
        <v>166628</v>
      </c>
      <c r="M162" s="106">
        <f t="shared" si="45"/>
        <v>69012</v>
      </c>
      <c r="N162" s="106">
        <f t="shared" si="45"/>
        <v>251583</v>
      </c>
      <c r="O162" s="106">
        <f t="shared" si="45"/>
        <v>16028</v>
      </c>
      <c r="P162" s="106">
        <f t="shared" si="45"/>
        <v>29326</v>
      </c>
      <c r="Q162" s="106">
        <f t="shared" si="45"/>
        <v>9744</v>
      </c>
      <c r="R162" s="106">
        <f t="shared" si="45"/>
        <v>630</v>
      </c>
      <c r="S162" s="106">
        <f t="shared" si="45"/>
        <v>124895</v>
      </c>
      <c r="T162" s="106">
        <f t="shared" si="45"/>
        <v>643029</v>
      </c>
      <c r="U162" s="106">
        <f t="shared" si="45"/>
        <v>1249212</v>
      </c>
      <c r="V162" s="106">
        <f t="shared" si="45"/>
        <v>144202</v>
      </c>
      <c r="W162" s="106">
        <f t="shared" si="45"/>
        <v>96180</v>
      </c>
      <c r="X162" s="106">
        <f t="shared" si="45"/>
        <v>268868</v>
      </c>
      <c r="Y162" s="106">
        <f t="shared" si="45"/>
        <v>0</v>
      </c>
      <c r="Z162" s="106">
        <f t="shared" si="45"/>
        <v>99070</v>
      </c>
      <c r="AA162" s="106">
        <f t="shared" si="45"/>
        <v>27380</v>
      </c>
      <c r="AB162" s="106">
        <f t="shared" si="45"/>
        <v>32847</v>
      </c>
      <c r="AC162" s="106">
        <f t="shared" si="45"/>
        <v>166800</v>
      </c>
      <c r="AD162" s="106">
        <f t="shared" si="45"/>
        <v>1880792</v>
      </c>
      <c r="AE162" s="106">
        <f t="shared" si="45"/>
        <v>171488</v>
      </c>
      <c r="AF162" s="106">
        <f t="shared" si="45"/>
        <v>946399</v>
      </c>
      <c r="AG162" s="106">
        <f t="shared" si="45"/>
        <v>901</v>
      </c>
      <c r="AH162" s="106">
        <f t="shared" si="45"/>
        <v>0</v>
      </c>
      <c r="AI162" s="106">
        <f t="shared" si="45"/>
        <v>141</v>
      </c>
      <c r="AJ162" s="106">
        <f t="shared" si="45"/>
        <v>44761</v>
      </c>
      <c r="AK162" s="106">
        <f t="shared" si="45"/>
        <v>2321</v>
      </c>
      <c r="AL162" s="106">
        <f t="shared" si="45"/>
        <v>0</v>
      </c>
      <c r="AM162" s="106">
        <f t="shared" si="45"/>
        <v>3</v>
      </c>
      <c r="AN162" s="106">
        <f t="shared" si="45"/>
        <v>0</v>
      </c>
      <c r="AO162" s="106">
        <f t="shared" si="45"/>
        <v>2283249</v>
      </c>
      <c r="AP162" s="106">
        <f t="shared" si="45"/>
        <v>1316675</v>
      </c>
      <c r="AQ162" s="106">
        <f t="shared" si="45"/>
        <v>769508</v>
      </c>
      <c r="AR162" s="106">
        <f t="shared" si="45"/>
        <v>1252</v>
      </c>
      <c r="AS162" s="106">
        <f t="shared" si="45"/>
        <v>-1</v>
      </c>
      <c r="AT162" s="106">
        <f t="shared" si="45"/>
        <v>0</v>
      </c>
      <c r="AU162" s="106">
        <f t="shared" si="45"/>
        <v>6032</v>
      </c>
      <c r="AV162" s="106">
        <f t="shared" si="45"/>
        <v>603341</v>
      </c>
      <c r="AW162" s="106"/>
      <c r="AX162" s="160">
        <f t="shared" si="45"/>
        <v>14494408</v>
      </c>
      <c r="AY162" s="106"/>
      <c r="AZ162" s="106"/>
    </row>
    <row r="163" spans="1:52" ht="11.25" customHeight="1" x14ac:dyDescent="0.25">
      <c r="A163" s="323"/>
      <c r="C163" s="106"/>
      <c r="D163" s="106"/>
      <c r="E163" s="106"/>
      <c r="F163" s="106"/>
      <c r="G163" s="106"/>
      <c r="H163" s="106"/>
      <c r="I163" s="106"/>
      <c r="J163" s="106"/>
      <c r="K163" s="106"/>
      <c r="L163" s="278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  <c r="AC163" s="106"/>
      <c r="AD163" s="106"/>
      <c r="AE163" s="106"/>
      <c r="AF163" s="106"/>
      <c r="AG163" s="106"/>
      <c r="AH163" s="106"/>
      <c r="AI163" s="106"/>
      <c r="AJ163" s="106"/>
      <c r="AK163" s="106"/>
      <c r="AL163" s="106"/>
      <c r="AM163" s="106"/>
      <c r="AN163" s="106"/>
      <c r="AO163" s="106"/>
      <c r="AP163" s="106"/>
      <c r="AQ163" s="106"/>
      <c r="AR163" s="106"/>
      <c r="AS163" s="106"/>
      <c r="AT163" s="106"/>
      <c r="AU163" s="106"/>
      <c r="AV163" s="106"/>
      <c r="AX163" s="160">
        <f>COUNTBLANK(C163:AV163)</f>
        <v>46</v>
      </c>
      <c r="AZ163" s="106"/>
    </row>
    <row r="164" spans="1:52" ht="11.25" customHeight="1" x14ac:dyDescent="0.25">
      <c r="A164" s="324" t="s">
        <v>537</v>
      </c>
      <c r="C164" s="106">
        <f>C65-C121</f>
        <v>0</v>
      </c>
      <c r="D164" s="106">
        <f t="shared" ref="D164:AX164" si="46">D65-D121</f>
        <v>0</v>
      </c>
      <c r="E164" s="106">
        <f t="shared" si="46"/>
        <v>0</v>
      </c>
      <c r="F164" s="106">
        <f t="shared" si="46"/>
        <v>0</v>
      </c>
      <c r="G164" s="106">
        <f t="shared" si="46"/>
        <v>3</v>
      </c>
      <c r="H164" s="106">
        <f t="shared" si="46"/>
        <v>-1</v>
      </c>
      <c r="I164" s="106">
        <f t="shared" si="46"/>
        <v>0</v>
      </c>
      <c r="J164" s="106">
        <f t="shared" si="46"/>
        <v>-1</v>
      </c>
      <c r="K164" s="106">
        <f t="shared" si="46"/>
        <v>0</v>
      </c>
      <c r="L164" s="106">
        <f t="shared" si="46"/>
        <v>0</v>
      </c>
      <c r="M164" s="106">
        <f t="shared" si="46"/>
        <v>0</v>
      </c>
      <c r="N164" s="106">
        <f t="shared" si="46"/>
        <v>0</v>
      </c>
      <c r="O164" s="106">
        <f t="shared" si="46"/>
        <v>0</v>
      </c>
      <c r="P164" s="106">
        <f t="shared" si="46"/>
        <v>0</v>
      </c>
      <c r="Q164" s="106">
        <f t="shared" si="46"/>
        <v>0</v>
      </c>
      <c r="R164" s="106">
        <f t="shared" si="46"/>
        <v>0</v>
      </c>
      <c r="S164" s="106">
        <f t="shared" si="46"/>
        <v>0</v>
      </c>
      <c r="T164" s="106">
        <f t="shared" si="46"/>
        <v>1</v>
      </c>
      <c r="U164" s="106">
        <f t="shared" si="46"/>
        <v>0</v>
      </c>
      <c r="V164" s="106">
        <f t="shared" si="46"/>
        <v>-1</v>
      </c>
      <c r="W164" s="106">
        <f t="shared" si="46"/>
        <v>-2</v>
      </c>
      <c r="X164" s="106">
        <f t="shared" si="46"/>
        <v>0</v>
      </c>
      <c r="Y164" s="106">
        <f t="shared" si="46"/>
        <v>0</v>
      </c>
      <c r="Z164" s="106">
        <f t="shared" si="46"/>
        <v>0</v>
      </c>
      <c r="AA164" s="106">
        <f t="shared" si="46"/>
        <v>0</v>
      </c>
      <c r="AB164" s="106">
        <f t="shared" si="46"/>
        <v>0</v>
      </c>
      <c r="AC164" s="106">
        <f t="shared" si="46"/>
        <v>0</v>
      </c>
      <c r="AD164" s="106">
        <f t="shared" si="46"/>
        <v>0</v>
      </c>
      <c r="AE164" s="106">
        <f t="shared" si="46"/>
        <v>0</v>
      </c>
      <c r="AF164" s="106">
        <f t="shared" si="46"/>
        <v>0</v>
      </c>
      <c r="AG164" s="106">
        <f t="shared" si="46"/>
        <v>0</v>
      </c>
      <c r="AH164" s="106">
        <f t="shared" si="46"/>
        <v>0</v>
      </c>
      <c r="AI164" s="106">
        <f t="shared" si="46"/>
        <v>1</v>
      </c>
      <c r="AJ164" s="106">
        <f t="shared" si="46"/>
        <v>0</v>
      </c>
      <c r="AK164" s="106">
        <f t="shared" si="46"/>
        <v>0</v>
      </c>
      <c r="AL164" s="106">
        <f t="shared" si="46"/>
        <v>0</v>
      </c>
      <c r="AM164" s="106">
        <f t="shared" si="46"/>
        <v>0</v>
      </c>
      <c r="AN164" s="106">
        <f t="shared" si="46"/>
        <v>-1</v>
      </c>
      <c r="AO164" s="106">
        <f t="shared" si="46"/>
        <v>0</v>
      </c>
      <c r="AP164" s="106">
        <f t="shared" si="46"/>
        <v>0</v>
      </c>
      <c r="AQ164" s="106">
        <f t="shared" si="46"/>
        <v>0</v>
      </c>
      <c r="AR164" s="106">
        <f t="shared" si="46"/>
        <v>0</v>
      </c>
      <c r="AS164" s="106">
        <f t="shared" si="46"/>
        <v>0</v>
      </c>
      <c r="AT164" s="106">
        <f t="shared" si="46"/>
        <v>3</v>
      </c>
      <c r="AU164" s="106">
        <f t="shared" si="46"/>
        <v>0</v>
      </c>
      <c r="AV164" s="106">
        <f t="shared" si="46"/>
        <v>0</v>
      </c>
      <c r="AW164" s="106"/>
      <c r="AX164" s="160">
        <f t="shared" si="46"/>
        <v>2</v>
      </c>
      <c r="AY164" s="106"/>
      <c r="AZ164" s="106"/>
    </row>
    <row r="165" spans="1:52" ht="11.25" customHeight="1" x14ac:dyDescent="0.25">
      <c r="A165" s="324" t="s">
        <v>538</v>
      </c>
      <c r="C165" s="106">
        <f>+C162-C98</f>
        <v>0</v>
      </c>
      <c r="D165" s="106">
        <f t="shared" ref="D165:AX165" si="47">+D162-D98</f>
        <v>0</v>
      </c>
      <c r="E165" s="106">
        <f t="shared" si="47"/>
        <v>0</v>
      </c>
      <c r="F165" s="106">
        <f t="shared" si="47"/>
        <v>0</v>
      </c>
      <c r="G165" s="106">
        <f t="shared" si="47"/>
        <v>27038</v>
      </c>
      <c r="H165" s="106">
        <f t="shared" si="47"/>
        <v>63875</v>
      </c>
      <c r="I165" s="106">
        <f t="shared" si="47"/>
        <v>0</v>
      </c>
      <c r="J165" s="106">
        <f t="shared" si="47"/>
        <v>-1</v>
      </c>
      <c r="K165" s="106">
        <f t="shared" si="47"/>
        <v>0</v>
      </c>
      <c r="L165" s="106">
        <f t="shared" si="47"/>
        <v>0</v>
      </c>
      <c r="M165" s="106">
        <f t="shared" si="47"/>
        <v>0</v>
      </c>
      <c r="N165" s="106">
        <f t="shared" si="47"/>
        <v>0</v>
      </c>
      <c r="O165" s="106">
        <f t="shared" si="47"/>
        <v>0</v>
      </c>
      <c r="P165" s="106">
        <f t="shared" si="47"/>
        <v>0</v>
      </c>
      <c r="Q165" s="106">
        <f t="shared" si="47"/>
        <v>0</v>
      </c>
      <c r="R165" s="106">
        <f t="shared" si="47"/>
        <v>0</v>
      </c>
      <c r="S165" s="106">
        <f t="shared" si="47"/>
        <v>0</v>
      </c>
      <c r="T165" s="106">
        <f t="shared" si="47"/>
        <v>-1</v>
      </c>
      <c r="U165" s="106">
        <f t="shared" si="47"/>
        <v>-1</v>
      </c>
      <c r="V165" s="106">
        <f t="shared" si="47"/>
        <v>-1</v>
      </c>
      <c r="W165" s="106">
        <f t="shared" si="47"/>
        <v>-1</v>
      </c>
      <c r="X165" s="106">
        <f t="shared" si="47"/>
        <v>0</v>
      </c>
      <c r="Y165" s="106">
        <f t="shared" si="47"/>
        <v>0</v>
      </c>
      <c r="Z165" s="106">
        <f t="shared" si="47"/>
        <v>0</v>
      </c>
      <c r="AA165" s="106">
        <f t="shared" si="47"/>
        <v>0</v>
      </c>
      <c r="AB165" s="106">
        <f t="shared" si="47"/>
        <v>0</v>
      </c>
      <c r="AC165" s="106">
        <f t="shared" si="47"/>
        <v>0</v>
      </c>
      <c r="AD165" s="106">
        <f t="shared" si="47"/>
        <v>0</v>
      </c>
      <c r="AE165" s="106">
        <f t="shared" si="47"/>
        <v>0</v>
      </c>
      <c r="AF165" s="106">
        <f t="shared" si="47"/>
        <v>0</v>
      </c>
      <c r="AG165" s="106">
        <f t="shared" si="47"/>
        <v>0</v>
      </c>
      <c r="AH165" s="106">
        <f t="shared" si="47"/>
        <v>0</v>
      </c>
      <c r="AI165" s="106">
        <f t="shared" si="47"/>
        <v>0</v>
      </c>
      <c r="AJ165" s="106">
        <f t="shared" si="47"/>
        <v>0</v>
      </c>
      <c r="AK165" s="106">
        <f t="shared" si="47"/>
        <v>0</v>
      </c>
      <c r="AL165" s="106">
        <f t="shared" si="47"/>
        <v>0</v>
      </c>
      <c r="AM165" s="106">
        <f t="shared" si="47"/>
        <v>-1</v>
      </c>
      <c r="AN165" s="106">
        <f t="shared" si="47"/>
        <v>-1</v>
      </c>
      <c r="AO165" s="106">
        <f t="shared" si="47"/>
        <v>0</v>
      </c>
      <c r="AP165" s="106">
        <f t="shared" si="47"/>
        <v>-1</v>
      </c>
      <c r="AQ165" s="106">
        <f t="shared" si="47"/>
        <v>0</v>
      </c>
      <c r="AR165" s="106">
        <f t="shared" si="47"/>
        <v>0</v>
      </c>
      <c r="AS165" s="106">
        <f t="shared" si="47"/>
        <v>-1</v>
      </c>
      <c r="AT165" s="106">
        <f t="shared" si="47"/>
        <v>0</v>
      </c>
      <c r="AU165" s="106">
        <f t="shared" si="47"/>
        <v>0</v>
      </c>
      <c r="AV165" s="106">
        <f t="shared" si="47"/>
        <v>0</v>
      </c>
      <c r="AW165" s="106"/>
      <c r="AX165" s="160">
        <f t="shared" si="47"/>
        <v>-9</v>
      </c>
      <c r="AY165" s="106"/>
      <c r="AZ165" s="106"/>
    </row>
    <row r="166" spans="1:52" ht="11.25" customHeight="1" x14ac:dyDescent="0.25">
      <c r="A166" s="258" t="s">
        <v>455</v>
      </c>
      <c r="C166" s="257" t="s">
        <v>539</v>
      </c>
      <c r="D166" s="257" t="s">
        <v>540</v>
      </c>
      <c r="E166" s="257" t="s">
        <v>541</v>
      </c>
      <c r="F166" s="257" t="s">
        <v>542</v>
      </c>
      <c r="G166" s="257" t="s">
        <v>543</v>
      </c>
      <c r="H166" s="257" t="s">
        <v>544</v>
      </c>
      <c r="I166" s="257" t="s">
        <v>545</v>
      </c>
      <c r="J166" s="325" t="s">
        <v>546</v>
      </c>
      <c r="K166" s="325" t="s">
        <v>547</v>
      </c>
      <c r="L166" s="325" t="s">
        <v>548</v>
      </c>
      <c r="M166" s="326" t="s">
        <v>549</v>
      </c>
      <c r="N166" s="326" t="s">
        <v>550</v>
      </c>
      <c r="O166" s="259" t="s">
        <v>551</v>
      </c>
      <c r="P166" s="259" t="s">
        <v>552</v>
      </c>
      <c r="Q166" s="259" t="s">
        <v>553</v>
      </c>
      <c r="R166" s="259" t="s">
        <v>554</v>
      </c>
      <c r="S166" s="259" t="s">
        <v>555</v>
      </c>
      <c r="T166" s="327" t="s">
        <v>556</v>
      </c>
      <c r="U166" s="327" t="s">
        <v>557</v>
      </c>
      <c r="V166" s="327" t="s">
        <v>558</v>
      </c>
      <c r="W166" s="327" t="s">
        <v>559</v>
      </c>
      <c r="X166" s="247" t="s">
        <v>560</v>
      </c>
      <c r="Y166" s="238" t="s">
        <v>561</v>
      </c>
      <c r="Z166" s="238" t="s">
        <v>562</v>
      </c>
      <c r="AA166" s="238" t="s">
        <v>563</v>
      </c>
      <c r="AB166" s="238" t="s">
        <v>564</v>
      </c>
      <c r="AC166" s="238" t="s">
        <v>565</v>
      </c>
      <c r="AD166" s="256" t="s">
        <v>566</v>
      </c>
      <c r="AE166" s="256" t="s">
        <v>567</v>
      </c>
      <c r="AF166" s="256" t="s">
        <v>568</v>
      </c>
      <c r="AG166" s="328" t="s">
        <v>569</v>
      </c>
      <c r="AH166" s="255" t="s">
        <v>570</v>
      </c>
      <c r="AI166" s="255" t="s">
        <v>571</v>
      </c>
      <c r="AJ166" s="254" t="s">
        <v>572</v>
      </c>
      <c r="AK166" s="254" t="s">
        <v>572</v>
      </c>
      <c r="AL166" s="254" t="s">
        <v>573</v>
      </c>
      <c r="AM166" s="253" t="s">
        <v>574</v>
      </c>
      <c r="AN166" s="253" t="s">
        <v>575</v>
      </c>
      <c r="AO166" s="252" t="s">
        <v>576</v>
      </c>
      <c r="AP166" s="252" t="s">
        <v>577</v>
      </c>
      <c r="AQ166" s="252" t="s">
        <v>578</v>
      </c>
      <c r="AR166" s="252" t="s">
        <v>579</v>
      </c>
      <c r="AS166" s="251" t="s">
        <v>580</v>
      </c>
      <c r="AT166" s="251" t="s">
        <v>581</v>
      </c>
      <c r="AU166" s="250" t="s">
        <v>582</v>
      </c>
      <c r="AV166" s="249" t="s">
        <v>583</v>
      </c>
    </row>
    <row r="168" spans="1:52" ht="11.25" customHeight="1" x14ac:dyDescent="0.25">
      <c r="M168" s="329"/>
      <c r="N168" s="330"/>
    </row>
    <row r="169" spans="1:52" ht="11.25" customHeight="1" x14ac:dyDescent="0.25">
      <c r="M169" s="329"/>
      <c r="N169" s="330"/>
    </row>
    <row r="170" spans="1:52" ht="11.25" customHeight="1" x14ac:dyDescent="0.25">
      <c r="M170" s="329"/>
      <c r="N170" s="330"/>
      <c r="O170" s="331"/>
    </row>
    <row r="171" spans="1:52" ht="11.25" customHeight="1" x14ac:dyDescent="0.25">
      <c r="M171" s="329"/>
      <c r="N171" s="330"/>
      <c r="O171" s="331"/>
    </row>
    <row r="172" spans="1:52" ht="11.25" customHeight="1" x14ac:dyDescent="0.25">
      <c r="M172" s="329"/>
      <c r="N172" s="330"/>
      <c r="O172" s="331"/>
    </row>
    <row r="173" spans="1:52" ht="11.25" customHeight="1" x14ac:dyDescent="0.25">
      <c r="M173" s="329"/>
      <c r="N173" s="330"/>
      <c r="O173" s="331"/>
    </row>
    <row r="174" spans="1:52" ht="11.25" customHeight="1" x14ac:dyDescent="0.25">
      <c r="M174" s="329"/>
      <c r="N174" s="330"/>
      <c r="O174" s="331"/>
    </row>
    <row r="175" spans="1:52" ht="11.25" customHeight="1" x14ac:dyDescent="0.25">
      <c r="M175" s="329"/>
      <c r="N175" s="330"/>
      <c r="O175" s="331"/>
    </row>
    <row r="176" spans="1:52" ht="11.25" customHeight="1" x14ac:dyDescent="0.25">
      <c r="M176" s="332"/>
      <c r="N176" s="332"/>
      <c r="O176" s="333"/>
    </row>
  </sheetData>
  <mergeCells count="12">
    <mergeCell ref="C4:E4"/>
    <mergeCell ref="G4:I4"/>
    <mergeCell ref="J4:L4"/>
    <mergeCell ref="M4:S4"/>
    <mergeCell ref="AX1:AX3"/>
    <mergeCell ref="T4:X4"/>
    <mergeCell ref="Y4:AC4"/>
    <mergeCell ref="AD4:AG4"/>
    <mergeCell ref="AJ4:AL4"/>
    <mergeCell ref="AM4:AN4"/>
    <mergeCell ref="AO4:AR4"/>
    <mergeCell ref="AS4:AT4"/>
  </mergeCells>
  <pageMargins left="0.47244094488188981" right="0.15748031496062992" top="0.85" bottom="0" header="0.23622047244094491" footer="0.11811023622047245"/>
  <pageSetup paperSize="9" scale="96" firstPageNumber="46" orientation="portrait" useFirstPageNumber="1" horizontalDpi="300" verticalDpi="300" r:id="rId1"/>
  <headerFooter alignWithMargins="0">
    <oddHeader>&amp;C &amp;"Times New Roman,Bold"&amp;12 5.1. SÉREIGNARDEILDIR
YFIRLIT, EFNAHAGSREIKNINGAR OG SJÓÐSTREYMI ÁRIÐ 2008</oddHeader>
    <oddFooter>&amp;R&amp;"Times New Roman,Regular"&amp;10&amp;P</oddFooter>
  </headerFooter>
  <colBreaks count="6" manualBreakCount="6">
    <brk id="9" max="161" man="1"/>
    <brk id="19" max="161" man="1"/>
    <brk id="29" max="161" man="1"/>
    <brk id="35" max="161" man="1"/>
    <brk id="40" max="161" man="1"/>
    <brk id="46" max="1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FC5E-AA0A-7847-9263-DB51B4E5F830}">
  <sheetPr>
    <tabColor theme="9"/>
  </sheetPr>
  <dimension ref="A1:CC123"/>
  <sheetViews>
    <sheetView workbookViewId="0">
      <selection activeCell="AH134" sqref="AH134"/>
    </sheetView>
  </sheetViews>
  <sheetFormatPr defaultColWidth="8.85546875" defaultRowHeight="15" x14ac:dyDescent="0.25"/>
  <cols>
    <col min="2" max="2" width="10.140625" bestFit="1" customWidth="1"/>
  </cols>
  <sheetData>
    <row r="1" spans="1:81" ht="43.5" x14ac:dyDescent="0.25">
      <c r="A1" t="s">
        <v>811</v>
      </c>
      <c r="B1" s="457">
        <v>39813</v>
      </c>
      <c r="C1">
        <v>0</v>
      </c>
      <c r="D1">
        <v>0</v>
      </c>
      <c r="E1" t="s">
        <v>810</v>
      </c>
      <c r="F1" s="453" t="s">
        <v>58</v>
      </c>
      <c r="G1" s="453" t="s">
        <v>58</v>
      </c>
      <c r="H1" s="453" t="s">
        <v>58</v>
      </c>
      <c r="I1" s="453" t="s">
        <v>497</v>
      </c>
      <c r="J1" s="453" t="s">
        <v>14</v>
      </c>
      <c r="K1" s="453" t="s">
        <v>14</v>
      </c>
      <c r="L1" s="453" t="s">
        <v>14</v>
      </c>
      <c r="M1" s="453" t="s">
        <v>41</v>
      </c>
      <c r="N1" s="453" t="s">
        <v>41</v>
      </c>
      <c r="O1" s="453" t="s">
        <v>41</v>
      </c>
      <c r="P1" s="453" t="s">
        <v>38</v>
      </c>
      <c r="Q1" s="453" t="s">
        <v>38</v>
      </c>
      <c r="R1" s="453" t="s">
        <v>38</v>
      </c>
      <c r="S1" s="453" t="s">
        <v>38</v>
      </c>
      <c r="T1" s="453" t="s">
        <v>38</v>
      </c>
      <c r="U1" s="453" t="s">
        <v>38</v>
      </c>
      <c r="V1" s="453" t="s">
        <v>38</v>
      </c>
      <c r="W1" s="453" t="s">
        <v>6</v>
      </c>
      <c r="X1" s="453" t="s">
        <v>6</v>
      </c>
      <c r="Y1" s="453" t="s">
        <v>6</v>
      </c>
      <c r="Z1" s="453" t="s">
        <v>6</v>
      </c>
      <c r="AA1" s="453" t="s">
        <v>6</v>
      </c>
      <c r="AB1" s="453" t="s">
        <v>39</v>
      </c>
      <c r="AC1" s="453" t="s">
        <v>39</v>
      </c>
      <c r="AD1" s="453" t="s">
        <v>39</v>
      </c>
      <c r="AE1" s="453" t="s">
        <v>39</v>
      </c>
      <c r="AF1" s="453" t="s">
        <v>39</v>
      </c>
      <c r="AG1" s="453" t="s">
        <v>13</v>
      </c>
      <c r="AH1" s="453" t="s">
        <v>13</v>
      </c>
      <c r="AI1" s="453" t="s">
        <v>13</v>
      </c>
      <c r="AJ1" s="453" t="s">
        <v>13</v>
      </c>
      <c r="AK1" s="453" t="s">
        <v>498</v>
      </c>
      <c r="AL1" s="453" t="s">
        <v>12</v>
      </c>
      <c r="AM1" s="453" t="s">
        <v>62</v>
      </c>
      <c r="AN1" s="453" t="s">
        <v>62</v>
      </c>
      <c r="AO1" s="453" t="s">
        <v>62</v>
      </c>
      <c r="AP1" s="453" t="s">
        <v>32</v>
      </c>
      <c r="AQ1" s="453" t="s">
        <v>32</v>
      </c>
      <c r="AR1" s="453" t="s">
        <v>15</v>
      </c>
      <c r="AS1" s="453" t="s">
        <v>15</v>
      </c>
      <c r="AT1" s="453" t="s">
        <v>15</v>
      </c>
      <c r="AU1" s="453" t="s">
        <v>15</v>
      </c>
      <c r="AV1" s="453" t="s">
        <v>36</v>
      </c>
      <c r="AW1" s="453" t="s">
        <v>36</v>
      </c>
      <c r="AX1" s="453" t="s">
        <v>499</v>
      </c>
      <c r="AY1" s="453" t="s">
        <v>642</v>
      </c>
    </row>
    <row r="2" spans="1:81" ht="23.25" x14ac:dyDescent="0.25">
      <c r="E2" t="s">
        <v>809</v>
      </c>
      <c r="F2" s="98" t="s">
        <v>501</v>
      </c>
      <c r="G2" s="98" t="s">
        <v>502</v>
      </c>
      <c r="H2" s="98" t="s">
        <v>503</v>
      </c>
      <c r="I2" s="98" t="s">
        <v>504</v>
      </c>
      <c r="J2" s="98" t="s">
        <v>505</v>
      </c>
      <c r="K2" s="98" t="s">
        <v>506</v>
      </c>
      <c r="L2" s="98" t="s">
        <v>507</v>
      </c>
      <c r="M2" s="98" t="s">
        <v>508</v>
      </c>
      <c r="N2" s="98" t="s">
        <v>509</v>
      </c>
      <c r="O2" s="176" t="s">
        <v>510</v>
      </c>
      <c r="P2" s="98" t="s">
        <v>511</v>
      </c>
      <c r="Q2" s="98" t="s">
        <v>512</v>
      </c>
      <c r="R2" s="98" t="s">
        <v>615</v>
      </c>
      <c r="S2" s="98" t="s">
        <v>617</v>
      </c>
      <c r="T2" s="98" t="s">
        <v>618</v>
      </c>
      <c r="U2" s="98" t="s">
        <v>619</v>
      </c>
      <c r="V2" s="98" t="s">
        <v>616</v>
      </c>
      <c r="W2" s="98" t="s">
        <v>518</v>
      </c>
      <c r="X2" s="98" t="s">
        <v>519</v>
      </c>
      <c r="Y2" s="98" t="s">
        <v>623</v>
      </c>
      <c r="Z2" s="98" t="s">
        <v>521</v>
      </c>
      <c r="AA2" s="98" t="s">
        <v>620</v>
      </c>
      <c r="AB2" s="98" t="s">
        <v>501</v>
      </c>
      <c r="AC2" s="98" t="s">
        <v>502</v>
      </c>
      <c r="AD2" s="98" t="s">
        <v>503</v>
      </c>
      <c r="AE2" s="98" t="s">
        <v>522</v>
      </c>
      <c r="AF2" s="98" t="s">
        <v>523</v>
      </c>
      <c r="AG2" s="98" t="s">
        <v>524</v>
      </c>
      <c r="AH2" s="98" t="s">
        <v>525</v>
      </c>
      <c r="AI2" s="98" t="s">
        <v>526</v>
      </c>
      <c r="AJ2" s="98" t="s">
        <v>621</v>
      </c>
      <c r="AK2" s="98" t="s">
        <v>504</v>
      </c>
      <c r="AL2" s="98" t="s">
        <v>528</v>
      </c>
      <c r="AM2" s="98" t="s">
        <v>501</v>
      </c>
      <c r="AN2" s="98" t="s">
        <v>502</v>
      </c>
      <c r="AO2" s="98" t="s">
        <v>503</v>
      </c>
      <c r="AP2" s="98" t="s">
        <v>527</v>
      </c>
      <c r="AQ2" s="98" t="s">
        <v>529</v>
      </c>
      <c r="AR2" s="98" t="s">
        <v>530</v>
      </c>
      <c r="AS2" s="98" t="s">
        <v>531</v>
      </c>
      <c r="AT2" s="98" t="s">
        <v>532</v>
      </c>
      <c r="AU2" s="98" t="s">
        <v>533</v>
      </c>
      <c r="AV2" s="98" t="s">
        <v>508</v>
      </c>
      <c r="AW2" s="98" t="s">
        <v>509</v>
      </c>
      <c r="AX2" s="98" t="s">
        <v>5</v>
      </c>
      <c r="AY2" s="98" t="s">
        <v>5</v>
      </c>
    </row>
    <row r="3" spans="1:81" x14ac:dyDescent="0.25">
      <c r="A3" s="456" t="s">
        <v>808</v>
      </c>
      <c r="B3" s="456" t="s">
        <v>807</v>
      </c>
      <c r="C3" s="456" t="s">
        <v>806</v>
      </c>
      <c r="D3" s="456" t="s">
        <v>805</v>
      </c>
      <c r="E3" s="456"/>
      <c r="F3" s="456" t="s">
        <v>804</v>
      </c>
      <c r="G3" s="456" t="s">
        <v>803</v>
      </c>
      <c r="H3" s="456" t="s">
        <v>802</v>
      </c>
      <c r="I3" s="456" t="s">
        <v>801</v>
      </c>
      <c r="J3" s="456" t="s">
        <v>800</v>
      </c>
      <c r="K3" s="456" t="s">
        <v>799</v>
      </c>
      <c r="L3" s="456" t="s">
        <v>798</v>
      </c>
      <c r="M3" s="456" t="s">
        <v>797</v>
      </c>
      <c r="N3" s="456" t="s">
        <v>796</v>
      </c>
      <c r="O3" s="456" t="s">
        <v>795</v>
      </c>
      <c r="P3" s="456" t="s">
        <v>794</v>
      </c>
      <c r="Q3" s="456" t="s">
        <v>793</v>
      </c>
      <c r="R3" s="456" t="s">
        <v>792</v>
      </c>
      <c r="S3" s="456" t="s">
        <v>791</v>
      </c>
      <c r="T3" s="456" t="s">
        <v>790</v>
      </c>
      <c r="U3" s="456" t="s">
        <v>789</v>
      </c>
      <c r="V3" s="456" t="s">
        <v>788</v>
      </c>
      <c r="W3" s="456" t="s">
        <v>787</v>
      </c>
      <c r="X3" s="456" t="s">
        <v>786</v>
      </c>
      <c r="Y3" s="456" t="s">
        <v>785</v>
      </c>
      <c r="Z3" s="456" t="s">
        <v>784</v>
      </c>
      <c r="AA3" s="456" t="s">
        <v>783</v>
      </c>
      <c r="AB3" s="456" t="s">
        <v>782</v>
      </c>
      <c r="AC3" s="456" t="s">
        <v>781</v>
      </c>
      <c r="AD3" s="456" t="s">
        <v>780</v>
      </c>
      <c r="AE3" s="456" t="s">
        <v>779</v>
      </c>
      <c r="AF3" s="456" t="s">
        <v>778</v>
      </c>
      <c r="AG3" s="456" t="s">
        <v>777</v>
      </c>
      <c r="AH3" s="456" t="s">
        <v>776</v>
      </c>
      <c r="AI3" s="456" t="s">
        <v>775</v>
      </c>
      <c r="AJ3" s="456" t="s">
        <v>774</v>
      </c>
      <c r="AK3" s="456" t="s">
        <v>773</v>
      </c>
      <c r="AL3" s="456" t="s">
        <v>772</v>
      </c>
      <c r="AM3" s="456" t="s">
        <v>771</v>
      </c>
      <c r="AN3" s="456" t="s">
        <v>770</v>
      </c>
      <c r="AO3" s="456" t="s">
        <v>769</v>
      </c>
      <c r="AP3" s="456" t="s">
        <v>768</v>
      </c>
      <c r="AQ3" s="456" t="s">
        <v>767</v>
      </c>
      <c r="AR3" s="456" t="s">
        <v>766</v>
      </c>
      <c r="AS3" s="456" t="s">
        <v>765</v>
      </c>
      <c r="AT3" s="456" t="s">
        <v>764</v>
      </c>
      <c r="AU3" s="456" t="s">
        <v>763</v>
      </c>
      <c r="AV3" s="456" t="s">
        <v>762</v>
      </c>
      <c r="AW3" s="456" t="s">
        <v>761</v>
      </c>
      <c r="AX3" s="456" t="s">
        <v>760</v>
      </c>
      <c r="AY3" s="455" t="s">
        <v>759</v>
      </c>
      <c r="AZ3" s="454"/>
      <c r="BA3" s="454"/>
      <c r="BB3" s="454"/>
      <c r="BC3" s="454"/>
      <c r="BD3" s="454"/>
      <c r="BE3" s="454"/>
      <c r="BF3" s="454"/>
      <c r="BG3" s="454"/>
      <c r="BH3" s="454"/>
      <c r="BI3" s="454"/>
      <c r="BJ3" s="454"/>
      <c r="BK3" s="454"/>
      <c r="BL3" s="454"/>
      <c r="BM3" s="454"/>
      <c r="BN3" s="454"/>
      <c r="BO3" s="454"/>
      <c r="BP3" s="454"/>
      <c r="BQ3" s="454"/>
      <c r="BR3" s="454"/>
      <c r="BS3" s="454"/>
      <c r="BT3" s="454"/>
      <c r="BU3" s="454"/>
      <c r="BV3" s="454"/>
      <c r="BW3" s="454"/>
      <c r="BX3" s="454"/>
      <c r="BY3" s="454"/>
      <c r="BZ3" s="454"/>
      <c r="CA3" s="454"/>
      <c r="CB3" s="454"/>
      <c r="CC3" s="454"/>
    </row>
    <row r="4" spans="1:81" x14ac:dyDescent="0.25">
      <c r="A4" t="s">
        <v>752</v>
      </c>
      <c r="B4" t="s">
        <v>257</v>
      </c>
      <c r="C4" t="s">
        <v>258</v>
      </c>
      <c r="F4">
        <v>269141</v>
      </c>
      <c r="G4">
        <v>108231</v>
      </c>
      <c r="H4">
        <v>173822</v>
      </c>
      <c r="I4">
        <v>258538</v>
      </c>
      <c r="J4">
        <v>64295</v>
      </c>
      <c r="K4">
        <v>66225</v>
      </c>
      <c r="L4">
        <v>3148</v>
      </c>
      <c r="M4">
        <v>27032</v>
      </c>
      <c r="N4">
        <v>83532</v>
      </c>
      <c r="O4">
        <v>1470</v>
      </c>
      <c r="P4">
        <v>14186</v>
      </c>
      <c r="Q4">
        <v>122860</v>
      </c>
      <c r="R4">
        <v>15377</v>
      </c>
      <c r="S4">
        <v>18332</v>
      </c>
      <c r="T4">
        <v>8165</v>
      </c>
      <c r="U4">
        <v>615</v>
      </c>
      <c r="V4">
        <v>40843</v>
      </c>
      <c r="W4">
        <v>914878</v>
      </c>
      <c r="X4">
        <v>837869</v>
      </c>
      <c r="Y4">
        <v>130835</v>
      </c>
      <c r="Z4">
        <v>38877</v>
      </c>
      <c r="AA4">
        <v>645529</v>
      </c>
      <c r="AB4">
        <v>3322</v>
      </c>
      <c r="AC4">
        <v>65616</v>
      </c>
      <c r="AD4">
        <v>5302</v>
      </c>
      <c r="AE4">
        <v>12710</v>
      </c>
      <c r="AF4">
        <v>46915</v>
      </c>
      <c r="AG4">
        <v>1521068</v>
      </c>
      <c r="AH4">
        <v>97854</v>
      </c>
      <c r="AI4">
        <v>117995</v>
      </c>
      <c r="AJ4">
        <v>773</v>
      </c>
      <c r="AK4">
        <v>23489</v>
      </c>
      <c r="AL4">
        <v>5470</v>
      </c>
      <c r="AM4">
        <v>47315</v>
      </c>
      <c r="AN4">
        <v>11021</v>
      </c>
      <c r="AO4">
        <v>50033</v>
      </c>
      <c r="AP4">
        <v>116324</v>
      </c>
      <c r="AQ4">
        <v>15666</v>
      </c>
      <c r="AR4">
        <v>1493253</v>
      </c>
      <c r="AS4">
        <v>491091</v>
      </c>
      <c r="AT4">
        <v>241445</v>
      </c>
      <c r="AU4">
        <v>255973</v>
      </c>
      <c r="AV4">
        <v>3997</v>
      </c>
      <c r="AW4">
        <v>11193</v>
      </c>
      <c r="AX4">
        <v>12949</v>
      </c>
      <c r="AY4">
        <v>28841</v>
      </c>
    </row>
    <row r="5" spans="1:81" x14ac:dyDescent="0.25">
      <c r="A5" t="s">
        <v>752</v>
      </c>
      <c r="B5" t="s">
        <v>257</v>
      </c>
      <c r="C5" t="s">
        <v>259</v>
      </c>
      <c r="F5">
        <v>171992</v>
      </c>
      <c r="G5">
        <v>61565</v>
      </c>
      <c r="H5">
        <v>106583</v>
      </c>
      <c r="I5">
        <v>366810</v>
      </c>
      <c r="J5">
        <v>44397</v>
      </c>
      <c r="K5">
        <v>52539</v>
      </c>
      <c r="L5">
        <v>39277</v>
      </c>
      <c r="M5">
        <v>20420</v>
      </c>
      <c r="N5">
        <v>62503</v>
      </c>
      <c r="O5">
        <v>827</v>
      </c>
      <c r="P5">
        <v>9575</v>
      </c>
      <c r="Q5">
        <v>104629</v>
      </c>
      <c r="R5">
        <v>12763</v>
      </c>
      <c r="S5">
        <v>15010</v>
      </c>
      <c r="T5">
        <v>6190</v>
      </c>
      <c r="U5">
        <v>626</v>
      </c>
      <c r="V5">
        <v>33409</v>
      </c>
      <c r="W5">
        <v>1055995</v>
      </c>
      <c r="X5">
        <v>1182325</v>
      </c>
      <c r="Y5">
        <v>141615</v>
      </c>
      <c r="Z5">
        <v>53178</v>
      </c>
      <c r="AA5">
        <v>810575</v>
      </c>
      <c r="AB5">
        <v>3591</v>
      </c>
      <c r="AC5">
        <v>59496</v>
      </c>
      <c r="AD5">
        <v>6073</v>
      </c>
      <c r="AE5">
        <v>14986</v>
      </c>
      <c r="AF5">
        <v>43442</v>
      </c>
      <c r="AG5">
        <v>2273518</v>
      </c>
      <c r="AH5">
        <v>140903</v>
      </c>
      <c r="AI5">
        <v>182185</v>
      </c>
      <c r="AJ5">
        <v>1309</v>
      </c>
      <c r="AK5">
        <v>20181</v>
      </c>
      <c r="AL5">
        <v>20233</v>
      </c>
      <c r="AM5">
        <v>0</v>
      </c>
      <c r="AN5">
        <v>0</v>
      </c>
      <c r="AO5">
        <v>0</v>
      </c>
      <c r="AP5">
        <v>514156</v>
      </c>
      <c r="AQ5">
        <v>61122</v>
      </c>
      <c r="AR5">
        <v>1534612</v>
      </c>
      <c r="AS5">
        <v>505430</v>
      </c>
      <c r="AT5">
        <v>272538</v>
      </c>
      <c r="AU5">
        <v>198804</v>
      </c>
      <c r="AV5">
        <v>2693</v>
      </c>
      <c r="AW5">
        <v>7179</v>
      </c>
      <c r="AX5">
        <v>9302</v>
      </c>
      <c r="AY5">
        <v>49356</v>
      </c>
    </row>
    <row r="6" spans="1:81" x14ac:dyDescent="0.25">
      <c r="A6" t="s">
        <v>752</v>
      </c>
      <c r="B6" t="s">
        <v>257</v>
      </c>
      <c r="C6" t="s">
        <v>260</v>
      </c>
      <c r="F6">
        <v>-274424</v>
      </c>
      <c r="G6">
        <v>-117735</v>
      </c>
      <c r="H6">
        <v>348660</v>
      </c>
      <c r="I6">
        <v>0</v>
      </c>
      <c r="J6">
        <v>-119730</v>
      </c>
      <c r="K6">
        <v>-108271</v>
      </c>
      <c r="L6">
        <v>218351</v>
      </c>
      <c r="M6">
        <v>105525</v>
      </c>
      <c r="N6">
        <v>-270365</v>
      </c>
      <c r="O6">
        <v>160152</v>
      </c>
      <c r="P6">
        <v>-12513</v>
      </c>
      <c r="Q6">
        <v>18834</v>
      </c>
      <c r="R6">
        <v>-5196</v>
      </c>
      <c r="S6">
        <v>-20070</v>
      </c>
      <c r="T6">
        <v>-3621</v>
      </c>
      <c r="U6">
        <v>0</v>
      </c>
      <c r="V6">
        <v>26223</v>
      </c>
      <c r="W6">
        <v>-1257538</v>
      </c>
      <c r="X6">
        <v>-2592956</v>
      </c>
      <c r="Y6">
        <v>650342</v>
      </c>
      <c r="Z6">
        <v>743982</v>
      </c>
      <c r="AA6">
        <v>1627783</v>
      </c>
      <c r="AB6">
        <v>466439</v>
      </c>
      <c r="AC6">
        <v>-141824</v>
      </c>
      <c r="AD6">
        <v>-21999</v>
      </c>
      <c r="AE6">
        <v>-26452</v>
      </c>
      <c r="AF6">
        <v>-293066</v>
      </c>
      <c r="AG6">
        <v>-2451119</v>
      </c>
      <c r="AH6">
        <v>-207833</v>
      </c>
      <c r="AI6">
        <v>1943017</v>
      </c>
      <c r="AJ6">
        <v>3543</v>
      </c>
      <c r="AK6">
        <v>-3053</v>
      </c>
      <c r="AL6">
        <v>-5709</v>
      </c>
      <c r="AM6">
        <v>0</v>
      </c>
      <c r="AN6">
        <v>0</v>
      </c>
      <c r="AO6">
        <v>0</v>
      </c>
      <c r="AP6">
        <v>-33696</v>
      </c>
      <c r="AQ6">
        <v>-5907</v>
      </c>
      <c r="AR6">
        <v>-379712</v>
      </c>
      <c r="AS6">
        <v>-23111</v>
      </c>
      <c r="AT6">
        <v>-67783</v>
      </c>
      <c r="AU6">
        <v>156116</v>
      </c>
      <c r="AV6">
        <v>-564</v>
      </c>
      <c r="AW6">
        <v>-3891</v>
      </c>
      <c r="AX6">
        <v>0</v>
      </c>
      <c r="AY6">
        <v>10000</v>
      </c>
    </row>
    <row r="7" spans="1:81" x14ac:dyDescent="0.25">
      <c r="A7" t="s">
        <v>752</v>
      </c>
      <c r="B7" t="s">
        <v>257</v>
      </c>
      <c r="C7" t="s">
        <v>261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81" x14ac:dyDescent="0.25">
      <c r="A8" t="s">
        <v>752</v>
      </c>
      <c r="B8" t="s">
        <v>257</v>
      </c>
      <c r="C8" t="s">
        <v>758</v>
      </c>
      <c r="F8">
        <v>166709</v>
      </c>
      <c r="G8">
        <v>52061</v>
      </c>
      <c r="H8">
        <v>629065</v>
      </c>
      <c r="I8">
        <v>625348</v>
      </c>
      <c r="J8">
        <v>-11038</v>
      </c>
      <c r="K8">
        <v>10493</v>
      </c>
      <c r="L8">
        <v>260776</v>
      </c>
      <c r="M8">
        <v>152977</v>
      </c>
      <c r="N8">
        <v>-124330</v>
      </c>
      <c r="O8">
        <v>162449</v>
      </c>
      <c r="P8">
        <v>11248</v>
      </c>
      <c r="Q8">
        <v>246323</v>
      </c>
      <c r="R8">
        <v>22944</v>
      </c>
      <c r="S8">
        <v>13272</v>
      </c>
      <c r="T8">
        <v>10734</v>
      </c>
      <c r="U8">
        <v>1241</v>
      </c>
      <c r="V8">
        <v>100475</v>
      </c>
      <c r="W8">
        <v>713335</v>
      </c>
      <c r="X8">
        <v>-572762</v>
      </c>
      <c r="Y8">
        <v>922792</v>
      </c>
      <c r="Z8">
        <v>836037</v>
      </c>
      <c r="AA8">
        <v>3083887</v>
      </c>
      <c r="AB8">
        <v>473352</v>
      </c>
      <c r="AC8">
        <v>-16712</v>
      </c>
      <c r="AD8">
        <v>-10624</v>
      </c>
      <c r="AE8">
        <v>1244</v>
      </c>
      <c r="AF8">
        <v>-202709</v>
      </c>
      <c r="AG8">
        <v>1343467</v>
      </c>
      <c r="AH8">
        <v>30924</v>
      </c>
      <c r="AI8">
        <v>2243197</v>
      </c>
      <c r="AJ8">
        <v>5625</v>
      </c>
      <c r="AK8">
        <v>40617</v>
      </c>
      <c r="AL8">
        <v>19994</v>
      </c>
      <c r="AM8">
        <v>47315</v>
      </c>
      <c r="AN8">
        <v>11021</v>
      </c>
      <c r="AO8">
        <v>50033</v>
      </c>
      <c r="AP8">
        <v>596784</v>
      </c>
      <c r="AQ8">
        <v>70881</v>
      </c>
      <c r="AR8">
        <v>2648153</v>
      </c>
      <c r="AS8">
        <v>973410</v>
      </c>
      <c r="AT8">
        <v>446200</v>
      </c>
      <c r="AU8">
        <v>610893</v>
      </c>
      <c r="AV8">
        <v>6126</v>
      </c>
      <c r="AW8">
        <v>14481</v>
      </c>
      <c r="AX8">
        <v>22251</v>
      </c>
      <c r="AY8">
        <v>88197</v>
      </c>
    </row>
    <row r="9" spans="1:81" x14ac:dyDescent="0.25">
      <c r="A9" t="s">
        <v>752</v>
      </c>
      <c r="B9" t="s">
        <v>263</v>
      </c>
      <c r="C9" t="s">
        <v>264</v>
      </c>
      <c r="F9">
        <v>55012</v>
      </c>
      <c r="G9">
        <v>64801</v>
      </c>
      <c r="H9">
        <v>83275</v>
      </c>
      <c r="I9">
        <v>180321</v>
      </c>
      <c r="J9">
        <v>10583</v>
      </c>
      <c r="K9">
        <v>54079</v>
      </c>
      <c r="L9">
        <v>2994</v>
      </c>
      <c r="M9">
        <v>32190</v>
      </c>
      <c r="N9">
        <v>5898</v>
      </c>
      <c r="O9">
        <v>3576</v>
      </c>
      <c r="P9">
        <v>14529</v>
      </c>
      <c r="Q9">
        <v>85799</v>
      </c>
      <c r="R9">
        <v>0</v>
      </c>
      <c r="S9">
        <v>1232</v>
      </c>
      <c r="T9">
        <v>3614</v>
      </c>
      <c r="U9">
        <v>0</v>
      </c>
      <c r="V9">
        <v>617</v>
      </c>
      <c r="W9">
        <v>52777</v>
      </c>
      <c r="X9">
        <v>398986</v>
      </c>
      <c r="Y9">
        <v>298518</v>
      </c>
      <c r="Z9">
        <v>359169</v>
      </c>
      <c r="AA9">
        <v>25185</v>
      </c>
      <c r="AB9">
        <v>4403</v>
      </c>
      <c r="AC9">
        <v>19364</v>
      </c>
      <c r="AD9">
        <v>2694</v>
      </c>
      <c r="AE9">
        <v>3028</v>
      </c>
      <c r="AF9">
        <v>109022</v>
      </c>
      <c r="AG9">
        <v>504445</v>
      </c>
      <c r="AH9">
        <v>177600</v>
      </c>
      <c r="AI9">
        <v>419652</v>
      </c>
      <c r="AJ9">
        <v>0</v>
      </c>
      <c r="AK9">
        <v>11422</v>
      </c>
      <c r="AL9">
        <v>507</v>
      </c>
      <c r="AM9">
        <v>17719</v>
      </c>
      <c r="AN9">
        <v>4214</v>
      </c>
      <c r="AO9">
        <v>4700</v>
      </c>
      <c r="AP9">
        <v>13760</v>
      </c>
      <c r="AQ9">
        <v>0</v>
      </c>
      <c r="AR9">
        <v>12002</v>
      </c>
      <c r="AS9">
        <v>29889</v>
      </c>
      <c r="AT9">
        <v>152601</v>
      </c>
      <c r="AU9">
        <v>296400</v>
      </c>
      <c r="AV9">
        <v>1734</v>
      </c>
      <c r="AW9">
        <v>2794</v>
      </c>
      <c r="AX9">
        <v>6772</v>
      </c>
      <c r="AY9">
        <v>144812</v>
      </c>
    </row>
    <row r="10" spans="1:81" x14ac:dyDescent="0.25">
      <c r="A10" t="s">
        <v>752</v>
      </c>
      <c r="B10" t="s">
        <v>263</v>
      </c>
      <c r="C10" t="s">
        <v>265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20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81" x14ac:dyDescent="0.25">
      <c r="A11" t="s">
        <v>752</v>
      </c>
      <c r="B11" t="s">
        <v>263</v>
      </c>
      <c r="C11" t="s">
        <v>266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81" x14ac:dyDescent="0.25">
      <c r="A12" t="s">
        <v>752</v>
      </c>
      <c r="B12" t="s">
        <v>263</v>
      </c>
      <c r="C12" t="s">
        <v>267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81" x14ac:dyDescent="0.25">
      <c r="A13" t="s">
        <v>752</v>
      </c>
      <c r="B13" t="s">
        <v>263</v>
      </c>
      <c r="C13" t="s">
        <v>757</v>
      </c>
      <c r="F13">
        <v>55012</v>
      </c>
      <c r="G13">
        <v>64801</v>
      </c>
      <c r="H13">
        <v>83275</v>
      </c>
      <c r="I13">
        <v>180321</v>
      </c>
      <c r="J13">
        <v>10583</v>
      </c>
      <c r="K13">
        <v>54079</v>
      </c>
      <c r="L13">
        <v>2994</v>
      </c>
      <c r="M13">
        <v>32190</v>
      </c>
      <c r="N13">
        <v>5898</v>
      </c>
      <c r="O13">
        <v>3576</v>
      </c>
      <c r="P13">
        <v>14529</v>
      </c>
      <c r="Q13">
        <v>85799</v>
      </c>
      <c r="R13">
        <v>0</v>
      </c>
      <c r="S13">
        <v>1232</v>
      </c>
      <c r="T13">
        <v>3614</v>
      </c>
      <c r="U13">
        <v>0</v>
      </c>
      <c r="V13">
        <v>617</v>
      </c>
      <c r="W13">
        <v>52777</v>
      </c>
      <c r="X13">
        <v>398986</v>
      </c>
      <c r="Y13">
        <v>298518</v>
      </c>
      <c r="Z13">
        <v>359169</v>
      </c>
      <c r="AA13">
        <v>25185</v>
      </c>
      <c r="AB13">
        <v>4403</v>
      </c>
      <c r="AC13">
        <v>19364</v>
      </c>
      <c r="AD13">
        <v>2694</v>
      </c>
      <c r="AE13">
        <v>3028</v>
      </c>
      <c r="AF13">
        <v>109022</v>
      </c>
      <c r="AG13">
        <v>504445</v>
      </c>
      <c r="AH13">
        <v>177600</v>
      </c>
      <c r="AI13">
        <v>419652</v>
      </c>
      <c r="AJ13">
        <v>0</v>
      </c>
      <c r="AK13">
        <v>11442</v>
      </c>
      <c r="AL13">
        <v>507</v>
      </c>
      <c r="AM13">
        <v>17719</v>
      </c>
      <c r="AN13">
        <v>4214</v>
      </c>
      <c r="AO13">
        <v>4700</v>
      </c>
      <c r="AP13">
        <v>13760</v>
      </c>
      <c r="AQ13">
        <v>0</v>
      </c>
      <c r="AR13">
        <v>12002</v>
      </c>
      <c r="AS13">
        <v>29889</v>
      </c>
      <c r="AT13">
        <v>152601</v>
      </c>
      <c r="AU13">
        <v>296400</v>
      </c>
      <c r="AV13">
        <v>1734</v>
      </c>
      <c r="AW13">
        <v>2794</v>
      </c>
      <c r="AX13">
        <v>6772</v>
      </c>
      <c r="AY13">
        <v>144812</v>
      </c>
    </row>
    <row r="14" spans="1:81" x14ac:dyDescent="0.25">
      <c r="A14" t="s">
        <v>752</v>
      </c>
      <c r="B14" t="s">
        <v>269</v>
      </c>
      <c r="C14" t="s">
        <v>270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81" x14ac:dyDescent="0.25">
      <c r="A15" t="s">
        <v>752</v>
      </c>
      <c r="B15" t="s">
        <v>269</v>
      </c>
      <c r="C15" t="s">
        <v>271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81" x14ac:dyDescent="0.25">
      <c r="A16" t="s">
        <v>752</v>
      </c>
      <c r="B16" t="s">
        <v>269</v>
      </c>
      <c r="C16" t="s">
        <v>272</v>
      </c>
      <c r="F16">
        <v>-613761</v>
      </c>
      <c r="G16">
        <v>-105659</v>
      </c>
      <c r="H16">
        <v>0</v>
      </c>
      <c r="I16">
        <v>-1103845</v>
      </c>
      <c r="J16">
        <v>2297</v>
      </c>
      <c r="K16">
        <v>2436</v>
      </c>
      <c r="L16">
        <v>0</v>
      </c>
      <c r="M16">
        <v>-13014</v>
      </c>
      <c r="N16">
        <v>-73741</v>
      </c>
      <c r="O16">
        <v>0</v>
      </c>
      <c r="P16">
        <v>-53572</v>
      </c>
      <c r="Q16">
        <v>0</v>
      </c>
      <c r="R16">
        <v>-11746</v>
      </c>
      <c r="S16">
        <v>-13198</v>
      </c>
      <c r="T16">
        <v>0</v>
      </c>
      <c r="U16">
        <v>0</v>
      </c>
      <c r="V16">
        <v>0</v>
      </c>
      <c r="W16">
        <v>-727531</v>
      </c>
      <c r="X16">
        <v>-1376641</v>
      </c>
      <c r="Y16">
        <v>-80828</v>
      </c>
      <c r="Z16">
        <v>0</v>
      </c>
      <c r="AA16">
        <v>0</v>
      </c>
      <c r="AB16">
        <v>0</v>
      </c>
      <c r="AC16">
        <v>0</v>
      </c>
      <c r="AD16">
        <v>-20952</v>
      </c>
      <c r="AE16">
        <v>-47443</v>
      </c>
      <c r="AF16">
        <v>-294742</v>
      </c>
      <c r="AG16">
        <v>-861279</v>
      </c>
      <c r="AH16">
        <v>3310</v>
      </c>
      <c r="AI16">
        <v>0</v>
      </c>
      <c r="AJ16">
        <v>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-282221</v>
      </c>
      <c r="AQ16">
        <v>-35530</v>
      </c>
      <c r="AR16">
        <v>691</v>
      </c>
      <c r="AS16">
        <v>1120</v>
      </c>
      <c r="AT16">
        <v>420</v>
      </c>
      <c r="AU16">
        <v>0</v>
      </c>
      <c r="AV16">
        <v>0</v>
      </c>
      <c r="AW16">
        <v>0</v>
      </c>
      <c r="AX16">
        <v>3055</v>
      </c>
      <c r="AY16">
        <v>937</v>
      </c>
    </row>
    <row r="17" spans="1:51" x14ac:dyDescent="0.25">
      <c r="A17" t="s">
        <v>752</v>
      </c>
      <c r="B17" t="s">
        <v>269</v>
      </c>
      <c r="C17" t="s">
        <v>273</v>
      </c>
      <c r="F17">
        <v>0</v>
      </c>
      <c r="G17">
        <v>0</v>
      </c>
      <c r="H17">
        <v>0</v>
      </c>
      <c r="I17">
        <v>-48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1298</v>
      </c>
      <c r="AI17">
        <v>747</v>
      </c>
      <c r="AJ17">
        <v>14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752</v>
      </c>
      <c r="B18" t="s">
        <v>269</v>
      </c>
      <c r="C18" t="s">
        <v>274</v>
      </c>
      <c r="F18">
        <v>60228</v>
      </c>
      <c r="G18">
        <v>76678</v>
      </c>
      <c r="H18">
        <v>167200</v>
      </c>
      <c r="I18">
        <v>542917</v>
      </c>
      <c r="J18">
        <v>65032</v>
      </c>
      <c r="K18">
        <v>166504</v>
      </c>
      <c r="L18">
        <v>10492</v>
      </c>
      <c r="M18">
        <v>195897</v>
      </c>
      <c r="N18">
        <v>631207</v>
      </c>
      <c r="O18">
        <v>4877</v>
      </c>
      <c r="P18">
        <v>104522</v>
      </c>
      <c r="Q18">
        <v>490938</v>
      </c>
      <c r="R18">
        <v>29882</v>
      </c>
      <c r="S18">
        <v>71042</v>
      </c>
      <c r="T18">
        <v>30200</v>
      </c>
      <c r="U18">
        <v>1823</v>
      </c>
      <c r="V18">
        <v>25477</v>
      </c>
      <c r="W18">
        <v>-2132132</v>
      </c>
      <c r="X18">
        <v>153654</v>
      </c>
      <c r="Y18">
        <v>-58086</v>
      </c>
      <c r="Z18">
        <v>-23218</v>
      </c>
      <c r="AA18">
        <v>72221</v>
      </c>
      <c r="AB18">
        <v>23309</v>
      </c>
      <c r="AC18">
        <v>38500</v>
      </c>
      <c r="AD18">
        <v>5574</v>
      </c>
      <c r="AE18">
        <v>-3264</v>
      </c>
      <c r="AF18">
        <v>266471</v>
      </c>
      <c r="AG18">
        <v>-1641232</v>
      </c>
      <c r="AH18">
        <v>353694</v>
      </c>
      <c r="AI18">
        <v>1187354</v>
      </c>
      <c r="AJ18">
        <v>-339</v>
      </c>
      <c r="AK18">
        <v>17871</v>
      </c>
      <c r="AL18">
        <v>-240</v>
      </c>
      <c r="AM18">
        <v>0</v>
      </c>
      <c r="AN18">
        <v>0</v>
      </c>
      <c r="AO18">
        <v>0</v>
      </c>
      <c r="AP18">
        <v>12105</v>
      </c>
      <c r="AQ18">
        <v>761</v>
      </c>
      <c r="AR18">
        <v>-1367127</v>
      </c>
      <c r="AS18">
        <v>-483825</v>
      </c>
      <c r="AT18">
        <v>116680</v>
      </c>
      <c r="AU18">
        <v>139560</v>
      </c>
      <c r="AV18">
        <v>3076</v>
      </c>
      <c r="AW18">
        <v>8458</v>
      </c>
      <c r="AX18">
        <v>22136</v>
      </c>
      <c r="AY18">
        <v>-3384</v>
      </c>
    </row>
    <row r="19" spans="1:51" x14ac:dyDescent="0.25">
      <c r="A19" t="s">
        <v>752</v>
      </c>
      <c r="B19" t="s">
        <v>269</v>
      </c>
      <c r="C19" t="s">
        <v>275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5">
      <c r="A20" t="s">
        <v>752</v>
      </c>
      <c r="B20" t="s">
        <v>269</v>
      </c>
      <c r="C20" t="s">
        <v>276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752</v>
      </c>
      <c r="B21" t="s">
        <v>269</v>
      </c>
      <c r="C21" t="s">
        <v>277</v>
      </c>
      <c r="F21">
        <v>-76382</v>
      </c>
      <c r="G21">
        <v>-29754</v>
      </c>
      <c r="H21">
        <v>0</v>
      </c>
      <c r="I21">
        <v>-250542</v>
      </c>
      <c r="J21">
        <v>-56845</v>
      </c>
      <c r="K21">
        <v>-124518</v>
      </c>
      <c r="L21">
        <v>0</v>
      </c>
      <c r="M21">
        <v>0</v>
      </c>
      <c r="N21">
        <v>0</v>
      </c>
      <c r="O21">
        <v>0</v>
      </c>
      <c r="P21">
        <v>-50405</v>
      </c>
      <c r="Q21">
        <v>-548119</v>
      </c>
      <c r="R21">
        <v>-13059</v>
      </c>
      <c r="S21">
        <v>-40018</v>
      </c>
      <c r="T21">
        <v>-21823</v>
      </c>
      <c r="U21">
        <v>-1411</v>
      </c>
      <c r="V21">
        <v>0</v>
      </c>
      <c r="W21">
        <v>-500220</v>
      </c>
      <c r="X21">
        <v>-3473933</v>
      </c>
      <c r="Y21">
        <v>-566452</v>
      </c>
      <c r="Z21">
        <v>-166195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-182739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-2039556</v>
      </c>
      <c r="AS21">
        <v>-1326925</v>
      </c>
      <c r="AT21">
        <v>-1248117</v>
      </c>
      <c r="AU21">
        <v>-820066</v>
      </c>
      <c r="AV21">
        <v>0</v>
      </c>
      <c r="AW21">
        <v>0</v>
      </c>
      <c r="AX21">
        <v>0</v>
      </c>
      <c r="AY21">
        <v>-408405</v>
      </c>
    </row>
    <row r="22" spans="1:51" x14ac:dyDescent="0.25">
      <c r="A22" t="s">
        <v>752</v>
      </c>
      <c r="B22" t="s">
        <v>269</v>
      </c>
      <c r="C22" t="s">
        <v>278</v>
      </c>
      <c r="F22">
        <v>-119171</v>
      </c>
      <c r="G22">
        <v>-18955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t="s">
        <v>818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-9471</v>
      </c>
      <c r="AN22">
        <v>14579</v>
      </c>
      <c r="AO22">
        <v>14601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752</v>
      </c>
      <c r="B23" t="s">
        <v>269</v>
      </c>
      <c r="C23" t="s">
        <v>756</v>
      </c>
      <c r="F23">
        <v>-749086</v>
      </c>
      <c r="G23">
        <v>-77690</v>
      </c>
      <c r="H23">
        <v>167200</v>
      </c>
      <c r="I23">
        <v>-811518</v>
      </c>
      <c r="J23">
        <v>10484</v>
      </c>
      <c r="K23">
        <v>44422</v>
      </c>
      <c r="L23">
        <v>10492</v>
      </c>
      <c r="M23">
        <v>182883</v>
      </c>
      <c r="N23">
        <v>557466</v>
      </c>
      <c r="O23">
        <v>4877</v>
      </c>
      <c r="P23">
        <v>545</v>
      </c>
      <c r="Q23">
        <v>-57181</v>
      </c>
      <c r="R23">
        <v>5077</v>
      </c>
      <c r="S23">
        <v>17826</v>
      </c>
      <c r="T23">
        <v>8377</v>
      </c>
      <c r="U23">
        <v>412</v>
      </c>
      <c r="V23">
        <v>25477</v>
      </c>
      <c r="W23">
        <v>-3359883</v>
      </c>
      <c r="X23">
        <v>-4696920</v>
      </c>
      <c r="Y23">
        <v>-705366</v>
      </c>
      <c r="Z23">
        <v>-189413</v>
      </c>
      <c r="AA23">
        <v>72221</v>
      </c>
      <c r="AB23">
        <v>23309</v>
      </c>
      <c r="AC23">
        <v>38500</v>
      </c>
      <c r="AD23">
        <v>-15378</v>
      </c>
      <c r="AE23">
        <v>-50707</v>
      </c>
      <c r="AF23">
        <v>-211010</v>
      </c>
      <c r="AG23">
        <v>-2502511</v>
      </c>
      <c r="AH23">
        <v>358302</v>
      </c>
      <c r="AI23">
        <v>1188101</v>
      </c>
      <c r="AJ23">
        <v>-323</v>
      </c>
      <c r="AK23">
        <v>17871</v>
      </c>
      <c r="AL23">
        <v>-240</v>
      </c>
      <c r="AM23">
        <v>-9471</v>
      </c>
      <c r="AN23">
        <v>14579</v>
      </c>
      <c r="AO23">
        <v>14601</v>
      </c>
      <c r="AP23">
        <v>-270116</v>
      </c>
      <c r="AQ23">
        <v>-34769</v>
      </c>
      <c r="AR23">
        <v>-3405992</v>
      </c>
      <c r="AS23">
        <v>-1809630</v>
      </c>
      <c r="AT23">
        <v>-1131017</v>
      </c>
      <c r="AU23">
        <v>-680506</v>
      </c>
      <c r="AV23">
        <v>3076</v>
      </c>
      <c r="AW23">
        <v>8458</v>
      </c>
      <c r="AX23">
        <v>25191</v>
      </c>
      <c r="AY23">
        <v>-410852</v>
      </c>
    </row>
    <row r="24" spans="1:51" x14ac:dyDescent="0.25">
      <c r="A24" t="s">
        <v>752</v>
      </c>
      <c r="B24" t="s">
        <v>280</v>
      </c>
      <c r="C24" t="s">
        <v>281</v>
      </c>
      <c r="F24">
        <v>1456</v>
      </c>
      <c r="G24">
        <v>529</v>
      </c>
      <c r="H24">
        <v>149</v>
      </c>
      <c r="I24">
        <v>2105</v>
      </c>
      <c r="J24">
        <v>145</v>
      </c>
      <c r="K24">
        <v>214</v>
      </c>
      <c r="L24">
        <v>0</v>
      </c>
      <c r="M24">
        <v>1390</v>
      </c>
      <c r="N24">
        <v>3500</v>
      </c>
      <c r="O24">
        <v>257</v>
      </c>
      <c r="P24">
        <v>283</v>
      </c>
      <c r="Q24">
        <v>2191</v>
      </c>
      <c r="R24">
        <v>86</v>
      </c>
      <c r="S24">
        <v>191</v>
      </c>
      <c r="T24">
        <v>82</v>
      </c>
      <c r="U24">
        <v>5</v>
      </c>
      <c r="V24">
        <v>110</v>
      </c>
      <c r="W24">
        <v>8555</v>
      </c>
      <c r="X24">
        <v>25150</v>
      </c>
      <c r="Y24">
        <v>2757</v>
      </c>
      <c r="Z24">
        <v>3024</v>
      </c>
      <c r="AA24">
        <v>5</v>
      </c>
      <c r="AB24">
        <v>113</v>
      </c>
      <c r="AC24">
        <v>2401</v>
      </c>
      <c r="AD24">
        <v>487</v>
      </c>
      <c r="AE24">
        <v>333</v>
      </c>
      <c r="AF24">
        <v>6370</v>
      </c>
      <c r="AG24">
        <v>71495</v>
      </c>
      <c r="AH24">
        <v>5143</v>
      </c>
      <c r="AI24">
        <v>6745</v>
      </c>
      <c r="AJ24">
        <v>8</v>
      </c>
      <c r="AK24">
        <v>750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4200</v>
      </c>
      <c r="AS24">
        <v>2632</v>
      </c>
      <c r="AT24">
        <v>1806</v>
      </c>
      <c r="AU24">
        <v>1071</v>
      </c>
      <c r="AV24">
        <v>135</v>
      </c>
      <c r="AW24">
        <v>451</v>
      </c>
      <c r="AX24">
        <v>0</v>
      </c>
      <c r="AY24">
        <v>4615</v>
      </c>
    </row>
    <row r="25" spans="1:51" x14ac:dyDescent="0.25">
      <c r="A25" t="s">
        <v>752</v>
      </c>
      <c r="B25" t="s">
        <v>280</v>
      </c>
      <c r="C25" t="s">
        <v>282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7226</v>
      </c>
      <c r="X25">
        <v>11728</v>
      </c>
      <c r="Y25">
        <v>566</v>
      </c>
      <c r="Z25">
        <v>10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2898</v>
      </c>
      <c r="AS25">
        <v>875</v>
      </c>
      <c r="AT25">
        <v>167</v>
      </c>
      <c r="AU25">
        <v>0</v>
      </c>
      <c r="AV25">
        <v>0</v>
      </c>
      <c r="AW25">
        <v>0</v>
      </c>
      <c r="AX25">
        <v>0</v>
      </c>
      <c r="AY25">
        <v>32</v>
      </c>
    </row>
    <row r="26" spans="1:51" x14ac:dyDescent="0.25">
      <c r="A26" t="s">
        <v>752</v>
      </c>
      <c r="B26" t="s">
        <v>280</v>
      </c>
      <c r="C26" t="s">
        <v>283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5">
      <c r="A27" t="s">
        <v>752</v>
      </c>
      <c r="B27" t="s">
        <v>280</v>
      </c>
      <c r="C27" t="s">
        <v>284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752</v>
      </c>
      <c r="B28" t="s">
        <v>280</v>
      </c>
      <c r="C28" t="s">
        <v>285</v>
      </c>
      <c r="F28">
        <v>5</v>
      </c>
      <c r="G28">
        <v>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88661</v>
      </c>
      <c r="AH28">
        <v>5565</v>
      </c>
      <c r="AI28">
        <v>6745</v>
      </c>
      <c r="AJ28">
        <v>8</v>
      </c>
      <c r="AK28">
        <v>0</v>
      </c>
      <c r="AL28">
        <v>358</v>
      </c>
      <c r="AM28">
        <v>1368</v>
      </c>
      <c r="AN28">
        <v>206</v>
      </c>
      <c r="AO28">
        <v>0</v>
      </c>
      <c r="AP28">
        <v>1871</v>
      </c>
      <c r="AQ28">
        <v>97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365</v>
      </c>
    </row>
    <row r="29" spans="1:51" x14ac:dyDescent="0.25">
      <c r="A29" t="s">
        <v>752</v>
      </c>
      <c r="B29" t="s">
        <v>280</v>
      </c>
      <c r="C29" t="s">
        <v>755</v>
      </c>
      <c r="F29">
        <v>1461</v>
      </c>
      <c r="G29">
        <v>532</v>
      </c>
      <c r="H29">
        <v>149</v>
      </c>
      <c r="I29">
        <v>2105</v>
      </c>
      <c r="J29">
        <v>145</v>
      </c>
      <c r="K29">
        <v>214</v>
      </c>
      <c r="L29">
        <v>0</v>
      </c>
      <c r="M29">
        <v>1390</v>
      </c>
      <c r="N29">
        <v>3500</v>
      </c>
      <c r="O29">
        <v>257</v>
      </c>
      <c r="P29">
        <v>283</v>
      </c>
      <c r="Q29">
        <v>2191</v>
      </c>
      <c r="R29">
        <v>86</v>
      </c>
      <c r="S29">
        <v>191</v>
      </c>
      <c r="T29">
        <v>82</v>
      </c>
      <c r="U29">
        <v>5</v>
      </c>
      <c r="V29">
        <v>110</v>
      </c>
      <c r="W29">
        <v>15781</v>
      </c>
      <c r="X29">
        <v>36878</v>
      </c>
      <c r="Y29">
        <v>3323</v>
      </c>
      <c r="Z29">
        <v>3034</v>
      </c>
      <c r="AA29">
        <v>6</v>
      </c>
      <c r="AB29">
        <v>113</v>
      </c>
      <c r="AC29">
        <v>2401</v>
      </c>
      <c r="AD29">
        <v>487</v>
      </c>
      <c r="AE29">
        <v>333</v>
      </c>
      <c r="AF29">
        <v>6370</v>
      </c>
      <c r="AG29">
        <v>160156</v>
      </c>
      <c r="AH29">
        <v>10708</v>
      </c>
      <c r="AI29">
        <v>13490</v>
      </c>
      <c r="AJ29">
        <v>16</v>
      </c>
      <c r="AK29">
        <v>750</v>
      </c>
      <c r="AL29">
        <v>358</v>
      </c>
      <c r="AM29">
        <v>1368</v>
      </c>
      <c r="AN29">
        <v>206</v>
      </c>
      <c r="AO29">
        <v>0</v>
      </c>
      <c r="AP29">
        <v>1871</v>
      </c>
      <c r="AQ29">
        <v>97</v>
      </c>
      <c r="AR29">
        <v>7098</v>
      </c>
      <c r="AS29">
        <v>3507</v>
      </c>
      <c r="AT29">
        <v>1973</v>
      </c>
      <c r="AU29">
        <v>1071</v>
      </c>
      <c r="AV29">
        <v>135</v>
      </c>
      <c r="AW29">
        <v>451</v>
      </c>
      <c r="AX29">
        <v>0</v>
      </c>
      <c r="AY29">
        <v>5012</v>
      </c>
    </row>
    <row r="30" spans="1:51" x14ac:dyDescent="0.25">
      <c r="A30" t="s">
        <v>752</v>
      </c>
      <c r="B30" t="s">
        <v>287</v>
      </c>
      <c r="C30" t="s">
        <v>281</v>
      </c>
      <c r="F30">
        <v>3125</v>
      </c>
      <c r="G30">
        <v>1135</v>
      </c>
      <c r="H30">
        <v>605</v>
      </c>
      <c r="I30">
        <v>1927</v>
      </c>
      <c r="J30">
        <v>3997</v>
      </c>
      <c r="K30">
        <v>5799</v>
      </c>
      <c r="L30">
        <v>0</v>
      </c>
      <c r="M30">
        <v>2803</v>
      </c>
      <c r="N30">
        <v>7058</v>
      </c>
      <c r="O30">
        <v>519</v>
      </c>
      <c r="P30">
        <v>282</v>
      </c>
      <c r="Q30">
        <v>2187</v>
      </c>
      <c r="R30">
        <v>86</v>
      </c>
      <c r="S30">
        <v>191</v>
      </c>
      <c r="T30">
        <v>81</v>
      </c>
      <c r="U30">
        <v>5</v>
      </c>
      <c r="V30">
        <v>110</v>
      </c>
      <c r="W30">
        <v>11900</v>
      </c>
      <c r="X30">
        <v>33106</v>
      </c>
      <c r="Y30">
        <v>3549</v>
      </c>
      <c r="Z30">
        <v>3681</v>
      </c>
      <c r="AA30">
        <v>63</v>
      </c>
      <c r="AB30">
        <v>139</v>
      </c>
      <c r="AC30">
        <v>2947</v>
      </c>
      <c r="AD30">
        <v>598</v>
      </c>
      <c r="AE30">
        <v>408</v>
      </c>
      <c r="AF30">
        <v>14657</v>
      </c>
      <c r="AG30">
        <v>64134</v>
      </c>
      <c r="AH30">
        <v>4579</v>
      </c>
      <c r="AI30">
        <v>6455</v>
      </c>
      <c r="AJ30">
        <v>7</v>
      </c>
      <c r="AK30">
        <v>0</v>
      </c>
      <c r="AL30">
        <v>120</v>
      </c>
      <c r="AM30">
        <v>100</v>
      </c>
      <c r="AN30">
        <v>100</v>
      </c>
      <c r="AO30">
        <v>100</v>
      </c>
      <c r="AP30">
        <v>1871</v>
      </c>
      <c r="AQ30">
        <v>97</v>
      </c>
      <c r="AR30">
        <v>10044</v>
      </c>
      <c r="AS30">
        <v>6320</v>
      </c>
      <c r="AT30">
        <v>4356</v>
      </c>
      <c r="AU30">
        <v>2493</v>
      </c>
      <c r="AV30">
        <v>45</v>
      </c>
      <c r="AW30">
        <v>150</v>
      </c>
      <c r="AX30">
        <v>1076</v>
      </c>
      <c r="AY30">
        <v>0</v>
      </c>
    </row>
    <row r="31" spans="1:51" x14ac:dyDescent="0.25">
      <c r="A31" t="s">
        <v>752</v>
      </c>
      <c r="B31" t="s">
        <v>287</v>
      </c>
      <c r="C31" t="s">
        <v>288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25">
      <c r="A32" t="s">
        <v>752</v>
      </c>
      <c r="B32" t="s">
        <v>287</v>
      </c>
      <c r="C32" t="s">
        <v>754</v>
      </c>
      <c r="F32">
        <v>3125</v>
      </c>
      <c r="G32">
        <v>1135</v>
      </c>
      <c r="H32">
        <v>605</v>
      </c>
      <c r="I32">
        <v>1927</v>
      </c>
      <c r="J32">
        <v>3997</v>
      </c>
      <c r="K32">
        <v>5799</v>
      </c>
      <c r="L32">
        <v>0</v>
      </c>
      <c r="M32">
        <v>2803</v>
      </c>
      <c r="N32">
        <v>7058</v>
      </c>
      <c r="O32">
        <v>519</v>
      </c>
      <c r="P32">
        <v>282</v>
      </c>
      <c r="Q32">
        <v>2187</v>
      </c>
      <c r="R32">
        <v>86</v>
      </c>
      <c r="S32">
        <v>191</v>
      </c>
      <c r="T32">
        <v>81</v>
      </c>
      <c r="U32">
        <v>5</v>
      </c>
      <c r="V32">
        <v>110</v>
      </c>
      <c r="W32">
        <v>11900</v>
      </c>
      <c r="X32">
        <v>33106</v>
      </c>
      <c r="Y32">
        <v>3549</v>
      </c>
      <c r="Z32">
        <v>3681</v>
      </c>
      <c r="AA32">
        <v>63</v>
      </c>
      <c r="AB32">
        <v>139</v>
      </c>
      <c r="AC32">
        <v>2947</v>
      </c>
      <c r="AD32">
        <v>598</v>
      </c>
      <c r="AE32">
        <v>408</v>
      </c>
      <c r="AF32">
        <v>14657</v>
      </c>
      <c r="AG32">
        <v>64134</v>
      </c>
      <c r="AH32">
        <v>4579</v>
      </c>
      <c r="AI32">
        <v>6455</v>
      </c>
      <c r="AJ32">
        <v>7</v>
      </c>
      <c r="AK32">
        <v>0</v>
      </c>
      <c r="AL32">
        <v>120</v>
      </c>
      <c r="AM32">
        <v>100</v>
      </c>
      <c r="AN32">
        <v>100</v>
      </c>
      <c r="AO32">
        <v>100</v>
      </c>
      <c r="AP32">
        <v>1871</v>
      </c>
      <c r="AQ32">
        <v>97</v>
      </c>
      <c r="AR32">
        <v>10044</v>
      </c>
      <c r="AS32">
        <v>6320</v>
      </c>
      <c r="AT32">
        <v>4356</v>
      </c>
      <c r="AU32">
        <v>2493</v>
      </c>
      <c r="AV32">
        <v>45</v>
      </c>
      <c r="AW32">
        <v>150</v>
      </c>
      <c r="AX32">
        <v>1076</v>
      </c>
      <c r="AY32">
        <v>0</v>
      </c>
    </row>
    <row r="33" spans="1:51" x14ac:dyDescent="0.25">
      <c r="A33" t="s">
        <v>752</v>
      </c>
      <c r="B33" t="s">
        <v>290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 t="s">
        <v>752</v>
      </c>
      <c r="B34" t="s">
        <v>291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25">
      <c r="A35" t="s">
        <v>752</v>
      </c>
      <c r="B35" t="s">
        <v>753</v>
      </c>
      <c r="F35">
        <v>-641975</v>
      </c>
      <c r="G35">
        <v>-92097</v>
      </c>
      <c r="H35">
        <v>712236</v>
      </c>
      <c r="I35">
        <v>-370523</v>
      </c>
      <c r="J35">
        <v>-15279</v>
      </c>
      <c r="K35">
        <v>-5177</v>
      </c>
      <c r="L35">
        <v>268274</v>
      </c>
      <c r="M35">
        <v>299477</v>
      </c>
      <c r="N35">
        <v>416680</v>
      </c>
      <c r="O35">
        <v>162974</v>
      </c>
      <c r="P35">
        <v>-3301</v>
      </c>
      <c r="Q35">
        <v>98965</v>
      </c>
      <c r="R35">
        <v>27849</v>
      </c>
      <c r="S35">
        <v>29484</v>
      </c>
      <c r="T35">
        <v>15334</v>
      </c>
      <c r="U35">
        <v>1643</v>
      </c>
      <c r="V35">
        <v>125115</v>
      </c>
      <c r="W35">
        <v>-2727006</v>
      </c>
      <c r="X35">
        <v>-5738652</v>
      </c>
      <c r="Y35">
        <v>-87964</v>
      </c>
      <c r="Z35">
        <v>280740</v>
      </c>
      <c r="AA35">
        <v>3130854</v>
      </c>
      <c r="AB35">
        <v>492006</v>
      </c>
      <c r="AC35">
        <v>-2924</v>
      </c>
      <c r="AD35">
        <v>-29781</v>
      </c>
      <c r="AE35">
        <v>-53232</v>
      </c>
      <c r="AF35">
        <v>-543768</v>
      </c>
      <c r="AG35">
        <v>-1887779</v>
      </c>
      <c r="AH35">
        <v>196339</v>
      </c>
      <c r="AI35">
        <v>2991701</v>
      </c>
      <c r="AJ35">
        <v>5279</v>
      </c>
      <c r="AK35">
        <v>46296</v>
      </c>
      <c r="AL35">
        <v>18769</v>
      </c>
      <c r="AM35">
        <v>18657</v>
      </c>
      <c r="AN35">
        <v>21080</v>
      </c>
      <c r="AO35">
        <v>59834</v>
      </c>
      <c r="AP35">
        <v>309166</v>
      </c>
      <c r="AQ35">
        <v>35918</v>
      </c>
      <c r="AR35">
        <v>-786983</v>
      </c>
      <c r="AS35">
        <v>-875936</v>
      </c>
      <c r="AT35">
        <v>-843747</v>
      </c>
      <c r="AU35">
        <v>-369577</v>
      </c>
      <c r="AV35">
        <v>7288</v>
      </c>
      <c r="AW35">
        <v>19544</v>
      </c>
      <c r="AX35">
        <v>39594</v>
      </c>
      <c r="AY35">
        <v>-472479</v>
      </c>
    </row>
    <row r="36" spans="1:51" x14ac:dyDescent="0.25">
      <c r="A36" t="s">
        <v>752</v>
      </c>
      <c r="B36" t="s">
        <v>294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25">
      <c r="A37" t="s">
        <v>752</v>
      </c>
      <c r="B37" t="s">
        <v>294</v>
      </c>
      <c r="C37" t="s">
        <v>295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 t="s">
        <v>752</v>
      </c>
      <c r="B38" t="s">
        <v>294</v>
      </c>
      <c r="C38" t="s">
        <v>296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25">
      <c r="A39" t="s">
        <v>752</v>
      </c>
      <c r="B39" t="s">
        <v>297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25">
      <c r="A40" t="s">
        <v>752</v>
      </c>
      <c r="B40" t="s">
        <v>298</v>
      </c>
      <c r="F40">
        <v>-641975</v>
      </c>
      <c r="G40">
        <v>-92097</v>
      </c>
      <c r="H40">
        <v>712236</v>
      </c>
      <c r="I40">
        <v>-370523</v>
      </c>
      <c r="J40">
        <v>-15279</v>
      </c>
      <c r="K40">
        <v>-5177</v>
      </c>
      <c r="L40">
        <v>268274</v>
      </c>
      <c r="M40">
        <v>299477</v>
      </c>
      <c r="N40">
        <v>416680</v>
      </c>
      <c r="O40">
        <v>162974</v>
      </c>
      <c r="P40">
        <v>-3301</v>
      </c>
      <c r="Q40">
        <v>98965</v>
      </c>
      <c r="R40">
        <v>27849</v>
      </c>
      <c r="S40">
        <v>29484</v>
      </c>
      <c r="T40">
        <v>15334</v>
      </c>
      <c r="U40">
        <v>1643</v>
      </c>
      <c r="V40">
        <v>125115</v>
      </c>
      <c r="W40">
        <v>-2727006</v>
      </c>
      <c r="X40">
        <v>-5738652</v>
      </c>
      <c r="Y40">
        <v>-87964</v>
      </c>
      <c r="Z40">
        <v>280740</v>
      </c>
      <c r="AA40">
        <v>3130854</v>
      </c>
      <c r="AB40">
        <v>492006</v>
      </c>
      <c r="AC40">
        <v>-2924</v>
      </c>
      <c r="AD40">
        <v>-29781</v>
      </c>
      <c r="AE40">
        <v>-53232</v>
      </c>
      <c r="AF40">
        <v>-543768</v>
      </c>
      <c r="AG40">
        <v>-1887779</v>
      </c>
      <c r="AH40">
        <v>196339</v>
      </c>
      <c r="AI40">
        <v>2991701</v>
      </c>
      <c r="AJ40">
        <v>5279</v>
      </c>
      <c r="AK40">
        <v>46296</v>
      </c>
      <c r="AL40">
        <v>18769</v>
      </c>
      <c r="AM40">
        <v>18657</v>
      </c>
      <c r="AN40">
        <v>21080</v>
      </c>
      <c r="AO40">
        <v>59834</v>
      </c>
      <c r="AP40">
        <v>309166</v>
      </c>
      <c r="AQ40">
        <v>35918</v>
      </c>
      <c r="AR40">
        <v>-786983</v>
      </c>
      <c r="AS40">
        <v>-875936</v>
      </c>
      <c r="AT40">
        <v>-843747</v>
      </c>
      <c r="AU40">
        <v>-369577</v>
      </c>
      <c r="AV40">
        <v>7288</v>
      </c>
      <c r="AW40">
        <v>19544</v>
      </c>
      <c r="AX40">
        <v>39594</v>
      </c>
      <c r="AY40">
        <v>-472479</v>
      </c>
    </row>
    <row r="41" spans="1:51" x14ac:dyDescent="0.25">
      <c r="A41" t="s">
        <v>752</v>
      </c>
      <c r="B41" t="s">
        <v>299</v>
      </c>
      <c r="F41">
        <v>4478071</v>
      </c>
      <c r="G41">
        <v>1559057</v>
      </c>
      <c r="H41">
        <v>543171</v>
      </c>
      <c r="I41">
        <v>6459948</v>
      </c>
      <c r="J41">
        <v>906845</v>
      </c>
      <c r="K41">
        <v>1311281</v>
      </c>
      <c r="L41">
        <v>21944</v>
      </c>
      <c r="M41">
        <v>642955</v>
      </c>
      <c r="N41">
        <v>1962633</v>
      </c>
      <c r="O41">
        <v>0</v>
      </c>
      <c r="P41">
        <v>363750</v>
      </c>
      <c r="Q41">
        <v>2463924</v>
      </c>
      <c r="R41">
        <v>80948</v>
      </c>
      <c r="S41">
        <v>216698</v>
      </c>
      <c r="T41">
        <v>91517</v>
      </c>
      <c r="U41">
        <v>4937</v>
      </c>
      <c r="V41">
        <v>0</v>
      </c>
      <c r="W41">
        <v>12837426</v>
      </c>
      <c r="X41">
        <v>34114128</v>
      </c>
      <c r="Y41">
        <v>3678524</v>
      </c>
      <c r="Z41">
        <v>2142623</v>
      </c>
      <c r="AA41">
        <v>0</v>
      </c>
      <c r="AB41">
        <v>13584</v>
      </c>
      <c r="AC41">
        <v>940891</v>
      </c>
      <c r="AD41">
        <v>217385</v>
      </c>
      <c r="AE41">
        <v>156857</v>
      </c>
      <c r="AF41">
        <v>2158599</v>
      </c>
      <c r="AG41">
        <v>45518639</v>
      </c>
      <c r="AH41">
        <v>3090467</v>
      </c>
      <c r="AI41">
        <v>4778289</v>
      </c>
      <c r="AJ41">
        <v>0</v>
      </c>
      <c r="AK41">
        <v>384381</v>
      </c>
      <c r="AL41">
        <v>130634</v>
      </c>
      <c r="AM41">
        <v>675296</v>
      </c>
      <c r="AN41">
        <v>105681</v>
      </c>
      <c r="AO41">
        <v>53451</v>
      </c>
      <c r="AP41">
        <v>1949594</v>
      </c>
      <c r="AQ41">
        <v>99507</v>
      </c>
      <c r="AR41">
        <v>11664800</v>
      </c>
      <c r="AS41">
        <v>7488082</v>
      </c>
      <c r="AT41">
        <v>5197014</v>
      </c>
      <c r="AU41">
        <v>2973377</v>
      </c>
      <c r="AV41">
        <v>40718</v>
      </c>
      <c r="AW41">
        <v>138790</v>
      </c>
      <c r="AX41">
        <v>364924</v>
      </c>
      <c r="AY41">
        <v>2482829</v>
      </c>
    </row>
    <row r="42" spans="1:51" x14ac:dyDescent="0.25">
      <c r="A42" t="s">
        <v>752</v>
      </c>
      <c r="B42" t="s">
        <v>744</v>
      </c>
      <c r="F42">
        <v>3836096</v>
      </c>
      <c r="G42">
        <v>1466960</v>
      </c>
      <c r="H42">
        <v>1255407</v>
      </c>
      <c r="I42">
        <v>6089425</v>
      </c>
      <c r="J42">
        <v>891566</v>
      </c>
      <c r="K42">
        <v>1306104</v>
      </c>
      <c r="L42">
        <v>290218</v>
      </c>
      <c r="M42">
        <v>942432</v>
      </c>
      <c r="N42">
        <v>2379313</v>
      </c>
      <c r="O42">
        <v>162974</v>
      </c>
      <c r="P42">
        <v>360449</v>
      </c>
      <c r="Q42">
        <v>2562889</v>
      </c>
      <c r="R42">
        <v>108797</v>
      </c>
      <c r="S42">
        <v>246182</v>
      </c>
      <c r="T42">
        <v>106851</v>
      </c>
      <c r="U42">
        <v>6580</v>
      </c>
      <c r="V42">
        <v>125115</v>
      </c>
      <c r="W42">
        <v>10110420</v>
      </c>
      <c r="X42">
        <v>28375476</v>
      </c>
      <c r="Y42">
        <v>3590560</v>
      </c>
      <c r="Z42">
        <v>2423363</v>
      </c>
      <c r="AA42">
        <v>3130854</v>
      </c>
      <c r="AB42">
        <v>505590</v>
      </c>
      <c r="AC42">
        <v>937967</v>
      </c>
      <c r="AD42">
        <v>187604</v>
      </c>
      <c r="AE42">
        <v>103625</v>
      </c>
      <c r="AF42">
        <v>1614831</v>
      </c>
      <c r="AG42">
        <v>43630860</v>
      </c>
      <c r="AH42">
        <v>3286806</v>
      </c>
      <c r="AI42">
        <v>7769990</v>
      </c>
      <c r="AJ42">
        <v>5279</v>
      </c>
      <c r="AK42">
        <v>430677</v>
      </c>
      <c r="AL42">
        <v>149403</v>
      </c>
      <c r="AM42">
        <v>693953</v>
      </c>
      <c r="AN42">
        <v>126761</v>
      </c>
      <c r="AO42">
        <v>113285</v>
      </c>
      <c r="AP42">
        <v>2258760</v>
      </c>
      <c r="AQ42">
        <v>135425</v>
      </c>
      <c r="AR42">
        <v>10877817</v>
      </c>
      <c r="AS42">
        <v>6612146</v>
      </c>
      <c r="AT42">
        <v>4353267</v>
      </c>
      <c r="AU42">
        <v>2603800</v>
      </c>
      <c r="AV42">
        <v>48006</v>
      </c>
      <c r="AW42">
        <v>158334</v>
      </c>
      <c r="AX42">
        <v>404518</v>
      </c>
      <c r="AY42">
        <v>2010350</v>
      </c>
    </row>
    <row r="43" spans="1:51" x14ac:dyDescent="0.25">
      <c r="A43" t="s">
        <v>442</v>
      </c>
      <c r="B43" t="s">
        <v>443</v>
      </c>
      <c r="F43">
        <v>3961110</v>
      </c>
      <c r="G43">
        <v>1492196</v>
      </c>
      <c r="H43">
        <v>1260845</v>
      </c>
      <c r="I43">
        <v>6484667</v>
      </c>
      <c r="J43">
        <v>891563</v>
      </c>
      <c r="K43">
        <v>1306105</v>
      </c>
      <c r="L43">
        <v>290218</v>
      </c>
      <c r="M43">
        <v>942433</v>
      </c>
      <c r="N43">
        <v>2379313</v>
      </c>
      <c r="O43">
        <v>162974</v>
      </c>
      <c r="P43">
        <v>360449</v>
      </c>
      <c r="Q43">
        <v>2562889</v>
      </c>
      <c r="R43">
        <v>108797</v>
      </c>
      <c r="S43">
        <v>246182</v>
      </c>
      <c r="T43">
        <v>106851</v>
      </c>
      <c r="U43">
        <v>6580</v>
      </c>
      <c r="V43">
        <v>125115</v>
      </c>
      <c r="W43">
        <v>11263325</v>
      </c>
      <c r="X43">
        <v>30845912</v>
      </c>
      <c r="Y43">
        <v>3751481</v>
      </c>
      <c r="Z43">
        <v>2527815</v>
      </c>
      <c r="AA43">
        <v>3139923</v>
      </c>
      <c r="AB43">
        <v>505590</v>
      </c>
      <c r="AC43">
        <v>937967</v>
      </c>
      <c r="AD43">
        <v>187604</v>
      </c>
      <c r="AE43">
        <v>103625</v>
      </c>
      <c r="AF43">
        <v>1639825</v>
      </c>
      <c r="AG43">
        <v>44335123</v>
      </c>
      <c r="AH43">
        <v>3327096</v>
      </c>
      <c r="AI43">
        <v>7813749</v>
      </c>
      <c r="AJ43">
        <v>5358</v>
      </c>
      <c r="AK43">
        <v>442849</v>
      </c>
      <c r="AL43">
        <v>149402</v>
      </c>
      <c r="AM43">
        <v>696515</v>
      </c>
      <c r="AN43">
        <v>127177</v>
      </c>
      <c r="AO43">
        <v>114520</v>
      </c>
      <c r="AP43">
        <v>2235993</v>
      </c>
      <c r="AQ43">
        <v>133131</v>
      </c>
      <c r="AR43">
        <v>11011458</v>
      </c>
      <c r="AS43">
        <v>6642574</v>
      </c>
      <c r="AT43">
        <v>4369021</v>
      </c>
      <c r="AU43">
        <v>2634975</v>
      </c>
      <c r="AV43">
        <v>48006</v>
      </c>
      <c r="AW43">
        <v>158331</v>
      </c>
      <c r="AX43">
        <v>404518</v>
      </c>
      <c r="AY43">
        <v>2076686</v>
      </c>
    </row>
    <row r="44" spans="1:51" x14ac:dyDescent="0.25">
      <c r="A44" t="s">
        <v>442</v>
      </c>
      <c r="B44" t="s">
        <v>443</v>
      </c>
      <c r="C44" t="s">
        <v>215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</row>
    <row r="45" spans="1:51" x14ac:dyDescent="0.25">
      <c r="A45" t="s">
        <v>442</v>
      </c>
      <c r="B45" t="s">
        <v>443</v>
      </c>
      <c r="C45" t="s">
        <v>216</v>
      </c>
      <c r="D45" t="s">
        <v>217</v>
      </c>
      <c r="F45">
        <v>0</v>
      </c>
      <c r="G45">
        <v>0</v>
      </c>
      <c r="H45">
        <v>0</v>
      </c>
      <c r="I45">
        <v>6602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1663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</row>
    <row r="46" spans="1:51" x14ac:dyDescent="0.25">
      <c r="A46" t="s">
        <v>442</v>
      </c>
      <c r="B46" t="s">
        <v>443</v>
      </c>
      <c r="C46" t="s">
        <v>216</v>
      </c>
      <c r="D46" t="s">
        <v>751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</row>
    <row r="47" spans="1:51" x14ac:dyDescent="0.25">
      <c r="A47" t="s">
        <v>442</v>
      </c>
      <c r="B47" t="s">
        <v>443</v>
      </c>
      <c r="C47" t="s">
        <v>216</v>
      </c>
      <c r="D47" t="s">
        <v>219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</row>
    <row r="48" spans="1:51" x14ac:dyDescent="0.25">
      <c r="A48" t="s">
        <v>442</v>
      </c>
      <c r="B48" t="s">
        <v>443</v>
      </c>
      <c r="C48" t="s">
        <v>216</v>
      </c>
      <c r="D48" t="s">
        <v>220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</row>
    <row r="49" spans="1:51" x14ac:dyDescent="0.25">
      <c r="A49" t="s">
        <v>442</v>
      </c>
      <c r="B49" t="s">
        <v>443</v>
      </c>
      <c r="C49" t="s">
        <v>216</v>
      </c>
      <c r="D49" t="s">
        <v>221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</row>
    <row r="50" spans="1:51" x14ac:dyDescent="0.25">
      <c r="A50" t="s">
        <v>442</v>
      </c>
      <c r="B50" t="s">
        <v>443</v>
      </c>
      <c r="C50" t="s">
        <v>216</v>
      </c>
      <c r="D50" t="s">
        <v>222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 t="s">
        <v>442</v>
      </c>
      <c r="B51" t="s">
        <v>443</v>
      </c>
      <c r="C51" t="s">
        <v>216</v>
      </c>
      <c r="D51" t="s">
        <v>224</v>
      </c>
      <c r="F51">
        <v>2876748</v>
      </c>
      <c r="G51">
        <v>989875</v>
      </c>
      <c r="H51">
        <v>0</v>
      </c>
      <c r="I51">
        <v>2242991</v>
      </c>
      <c r="J51">
        <v>200823</v>
      </c>
      <c r="K51">
        <v>201550</v>
      </c>
      <c r="L51">
        <v>0</v>
      </c>
      <c r="M51">
        <v>0</v>
      </c>
      <c r="N51">
        <v>639760</v>
      </c>
      <c r="O51">
        <v>0</v>
      </c>
      <c r="P51">
        <v>78728</v>
      </c>
      <c r="Q51">
        <v>0</v>
      </c>
      <c r="R51">
        <v>37636</v>
      </c>
      <c r="S51">
        <v>48044</v>
      </c>
      <c r="T51">
        <v>5097</v>
      </c>
      <c r="U51">
        <v>0</v>
      </c>
      <c r="V51">
        <v>0</v>
      </c>
      <c r="W51">
        <v>6143247</v>
      </c>
      <c r="X51">
        <v>15424398</v>
      </c>
      <c r="Y51">
        <v>1884267</v>
      </c>
      <c r="Z51">
        <v>601688</v>
      </c>
      <c r="AA51">
        <v>0</v>
      </c>
      <c r="AB51">
        <v>0</v>
      </c>
      <c r="AC51">
        <v>0</v>
      </c>
      <c r="AD51">
        <v>6886</v>
      </c>
      <c r="AE51">
        <v>12320</v>
      </c>
      <c r="AF51">
        <v>499703</v>
      </c>
      <c r="AG51">
        <v>23288434</v>
      </c>
      <c r="AH51">
        <v>1141472</v>
      </c>
      <c r="AI51">
        <v>1570386</v>
      </c>
      <c r="AJ51">
        <v>2039</v>
      </c>
      <c r="AK51">
        <v>442538</v>
      </c>
      <c r="AL51">
        <v>148990</v>
      </c>
      <c r="AM51">
        <v>487481</v>
      </c>
      <c r="AN51">
        <v>106599</v>
      </c>
      <c r="AO51">
        <v>0</v>
      </c>
      <c r="AP51">
        <v>2228232</v>
      </c>
      <c r="AQ51">
        <v>132221</v>
      </c>
      <c r="AR51">
        <v>5004542</v>
      </c>
      <c r="AS51">
        <v>3327440</v>
      </c>
      <c r="AT51">
        <v>2960837</v>
      </c>
      <c r="AU51">
        <v>1390169</v>
      </c>
      <c r="AV51">
        <v>6174</v>
      </c>
      <c r="AW51">
        <v>39327</v>
      </c>
      <c r="AX51">
        <v>303941</v>
      </c>
      <c r="AY51">
        <v>1304924</v>
      </c>
    </row>
    <row r="52" spans="1:51" x14ac:dyDescent="0.25">
      <c r="A52" t="s">
        <v>442</v>
      </c>
      <c r="B52" t="s">
        <v>443</v>
      </c>
      <c r="C52" t="s">
        <v>216</v>
      </c>
      <c r="D52" t="s">
        <v>225</v>
      </c>
      <c r="F52">
        <v>135402</v>
      </c>
      <c r="G52">
        <v>52160</v>
      </c>
      <c r="H52">
        <v>0</v>
      </c>
      <c r="I52">
        <v>2301421</v>
      </c>
      <c r="J52">
        <v>663542</v>
      </c>
      <c r="K52">
        <v>1036262</v>
      </c>
      <c r="L52">
        <v>0</v>
      </c>
      <c r="M52">
        <v>656168</v>
      </c>
      <c r="N52">
        <v>1220695</v>
      </c>
      <c r="O52">
        <v>0</v>
      </c>
      <c r="P52">
        <v>178568</v>
      </c>
      <c r="Q52">
        <v>1941814</v>
      </c>
      <c r="R52">
        <v>46263</v>
      </c>
      <c r="S52">
        <v>141773</v>
      </c>
      <c r="T52">
        <v>77311</v>
      </c>
      <c r="U52">
        <v>4999</v>
      </c>
      <c r="V52">
        <v>0</v>
      </c>
      <c r="W52">
        <v>2711765</v>
      </c>
      <c r="X52">
        <v>8084119</v>
      </c>
      <c r="Y52">
        <v>1246698</v>
      </c>
      <c r="Z52">
        <v>416794</v>
      </c>
      <c r="AA52">
        <v>0</v>
      </c>
      <c r="AB52">
        <v>0</v>
      </c>
      <c r="AC52">
        <v>227332</v>
      </c>
      <c r="AD52">
        <v>30988</v>
      </c>
      <c r="AE52">
        <v>30444</v>
      </c>
      <c r="AF52">
        <v>635544</v>
      </c>
      <c r="AG52">
        <v>18259702</v>
      </c>
      <c r="AH52">
        <v>2007143</v>
      </c>
      <c r="AI52">
        <v>3923011</v>
      </c>
      <c r="AJ52">
        <v>2417</v>
      </c>
      <c r="AK52">
        <v>0</v>
      </c>
      <c r="AL52">
        <v>0</v>
      </c>
      <c r="AM52">
        <v>163861</v>
      </c>
      <c r="AN52">
        <v>18229</v>
      </c>
      <c r="AO52">
        <v>0</v>
      </c>
      <c r="AP52">
        <v>0</v>
      </c>
      <c r="AQ52">
        <v>0</v>
      </c>
      <c r="AR52">
        <v>27216</v>
      </c>
      <c r="AS52">
        <v>140837</v>
      </c>
      <c r="AT52">
        <v>78951</v>
      </c>
      <c r="AU52">
        <v>21664</v>
      </c>
      <c r="AV52">
        <v>41490</v>
      </c>
      <c r="AW52">
        <v>118548</v>
      </c>
      <c r="AX52">
        <v>84516</v>
      </c>
      <c r="AY52">
        <v>13911</v>
      </c>
    </row>
    <row r="53" spans="1:51" x14ac:dyDescent="0.25">
      <c r="A53" t="s">
        <v>442</v>
      </c>
      <c r="B53" t="s">
        <v>443</v>
      </c>
      <c r="C53" t="s">
        <v>216</v>
      </c>
      <c r="D53" t="s">
        <v>226</v>
      </c>
      <c r="F53">
        <v>0</v>
      </c>
      <c r="G53">
        <v>0</v>
      </c>
      <c r="H53">
        <v>0</v>
      </c>
      <c r="I53">
        <v>1039535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33574</v>
      </c>
      <c r="Q53">
        <v>365099</v>
      </c>
      <c r="R53">
        <v>8698</v>
      </c>
      <c r="S53">
        <v>26656</v>
      </c>
      <c r="T53">
        <v>14536</v>
      </c>
      <c r="U53">
        <v>941</v>
      </c>
      <c r="V53">
        <v>0</v>
      </c>
      <c r="W53">
        <v>1409117</v>
      </c>
      <c r="X53">
        <v>5420788</v>
      </c>
      <c r="Y53">
        <v>386547</v>
      </c>
      <c r="Z53">
        <v>0</v>
      </c>
      <c r="AA53">
        <v>0</v>
      </c>
      <c r="AB53">
        <v>0</v>
      </c>
      <c r="AC53">
        <v>528238</v>
      </c>
      <c r="AD53">
        <v>72004</v>
      </c>
      <c r="AE53">
        <v>0</v>
      </c>
      <c r="AF53">
        <v>302768</v>
      </c>
      <c r="AG53">
        <v>811198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60026</v>
      </c>
    </row>
    <row r="54" spans="1:51" x14ac:dyDescent="0.25">
      <c r="A54" t="s">
        <v>442</v>
      </c>
      <c r="B54" t="s">
        <v>443</v>
      </c>
      <c r="C54" t="s">
        <v>216</v>
      </c>
      <c r="D54" t="s">
        <v>227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6222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</row>
    <row r="55" spans="1:51" x14ac:dyDescent="0.25">
      <c r="A55" t="s">
        <v>442</v>
      </c>
      <c r="B55" t="s">
        <v>443</v>
      </c>
      <c r="C55" t="s">
        <v>216</v>
      </c>
      <c r="D55" t="s">
        <v>228</v>
      </c>
      <c r="F55">
        <v>0</v>
      </c>
      <c r="G55">
        <v>0</v>
      </c>
      <c r="H55">
        <v>1224265</v>
      </c>
      <c r="I55">
        <v>11267</v>
      </c>
      <c r="J55">
        <v>27037</v>
      </c>
      <c r="K55">
        <v>63875</v>
      </c>
      <c r="L55">
        <v>279420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1377793</v>
      </c>
      <c r="AA55">
        <v>2871055</v>
      </c>
      <c r="AB55">
        <v>461156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1357738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114504</v>
      </c>
      <c r="AP55">
        <v>0</v>
      </c>
      <c r="AQ55">
        <v>0</v>
      </c>
      <c r="AR55">
        <v>3406370</v>
      </c>
      <c r="AS55">
        <v>1696946</v>
      </c>
      <c r="AT55">
        <v>500278</v>
      </c>
      <c r="AU55">
        <v>1220521</v>
      </c>
      <c r="AV55">
        <v>0</v>
      </c>
      <c r="AW55">
        <v>0</v>
      </c>
      <c r="AX55">
        <v>0</v>
      </c>
      <c r="AY55">
        <v>0</v>
      </c>
    </row>
    <row r="56" spans="1:51" x14ac:dyDescent="0.25">
      <c r="A56" t="s">
        <v>442</v>
      </c>
      <c r="B56" t="s">
        <v>443</v>
      </c>
      <c r="C56" t="s">
        <v>216</v>
      </c>
      <c r="D56" t="s">
        <v>223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57203</v>
      </c>
      <c r="AD56">
        <v>7797</v>
      </c>
      <c r="AE56">
        <v>0</v>
      </c>
      <c r="AF56">
        <v>261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</row>
    <row r="57" spans="1:51" x14ac:dyDescent="0.25">
      <c r="A57" t="s">
        <v>442</v>
      </c>
      <c r="B57" t="s">
        <v>443</v>
      </c>
      <c r="C57" t="s">
        <v>216</v>
      </c>
      <c r="D57" t="s">
        <v>750</v>
      </c>
      <c r="F57">
        <v>3012150</v>
      </c>
      <c r="G57">
        <v>1042035</v>
      </c>
      <c r="H57">
        <v>1224265</v>
      </c>
      <c r="I57">
        <v>5601816</v>
      </c>
      <c r="J57">
        <v>891402</v>
      </c>
      <c r="K57">
        <v>1301687</v>
      </c>
      <c r="L57">
        <v>279420</v>
      </c>
      <c r="M57">
        <v>656168</v>
      </c>
      <c r="N57">
        <v>1860455</v>
      </c>
      <c r="O57">
        <v>0</v>
      </c>
      <c r="P57">
        <v>290870</v>
      </c>
      <c r="Q57">
        <v>2306913</v>
      </c>
      <c r="R57">
        <v>92597</v>
      </c>
      <c r="S57">
        <v>216473</v>
      </c>
      <c r="T57">
        <v>96944</v>
      </c>
      <c r="U57">
        <v>5940</v>
      </c>
      <c r="V57">
        <v>0</v>
      </c>
      <c r="W57">
        <v>10264129</v>
      </c>
      <c r="X57">
        <v>28929305</v>
      </c>
      <c r="Y57">
        <v>3517512</v>
      </c>
      <c r="Z57">
        <v>2396275</v>
      </c>
      <c r="AA57">
        <v>2871055</v>
      </c>
      <c r="AB57">
        <v>461156</v>
      </c>
      <c r="AC57">
        <v>812773</v>
      </c>
      <c r="AD57">
        <v>117675</v>
      </c>
      <c r="AE57">
        <v>42764</v>
      </c>
      <c r="AF57">
        <v>1446161</v>
      </c>
      <c r="AG57">
        <v>42359334</v>
      </c>
      <c r="AH57">
        <v>3148615</v>
      </c>
      <c r="AI57">
        <v>6851135</v>
      </c>
      <c r="AJ57">
        <v>4456</v>
      </c>
      <c r="AK57">
        <v>442538</v>
      </c>
      <c r="AL57">
        <v>148990</v>
      </c>
      <c r="AM57">
        <v>651342</v>
      </c>
      <c r="AN57">
        <v>124828</v>
      </c>
      <c r="AO57">
        <v>114504</v>
      </c>
      <c r="AP57">
        <v>2228232</v>
      </c>
      <c r="AQ57">
        <v>132221</v>
      </c>
      <c r="AR57">
        <v>8438128</v>
      </c>
      <c r="AS57">
        <v>5165223</v>
      </c>
      <c r="AT57">
        <v>3540066</v>
      </c>
      <c r="AU57">
        <v>2632354</v>
      </c>
      <c r="AV57">
        <v>47664</v>
      </c>
      <c r="AW57">
        <v>157875</v>
      </c>
      <c r="AX57">
        <v>388457</v>
      </c>
      <c r="AY57">
        <v>1378861</v>
      </c>
    </row>
    <row r="58" spans="1:51" x14ac:dyDescent="0.25">
      <c r="A58" t="s">
        <v>442</v>
      </c>
      <c r="B58" t="s">
        <v>443</v>
      </c>
      <c r="C58" t="s">
        <v>231</v>
      </c>
      <c r="D58" t="s">
        <v>232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</row>
    <row r="59" spans="1:51" x14ac:dyDescent="0.25">
      <c r="A59" t="s">
        <v>442</v>
      </c>
      <c r="B59" t="s">
        <v>443</v>
      </c>
      <c r="C59" t="s">
        <v>231</v>
      </c>
      <c r="D59" t="s">
        <v>233</v>
      </c>
      <c r="F59">
        <v>0</v>
      </c>
      <c r="G59">
        <v>0</v>
      </c>
      <c r="H59">
        <v>0</v>
      </c>
      <c r="I59">
        <v>0</v>
      </c>
      <c r="J59">
        <v>161</v>
      </c>
      <c r="K59">
        <v>4418</v>
      </c>
      <c r="L59">
        <v>10798</v>
      </c>
      <c r="M59">
        <v>4770</v>
      </c>
      <c r="N59">
        <v>16958</v>
      </c>
      <c r="O59">
        <v>343</v>
      </c>
      <c r="P59">
        <v>567</v>
      </c>
      <c r="Q59">
        <v>4393</v>
      </c>
      <c r="R59">
        <v>172</v>
      </c>
      <c r="S59">
        <v>383</v>
      </c>
      <c r="T59">
        <v>163</v>
      </c>
      <c r="U59">
        <v>10</v>
      </c>
      <c r="V59">
        <v>220</v>
      </c>
      <c r="W59">
        <v>0</v>
      </c>
      <c r="X59">
        <v>0</v>
      </c>
      <c r="Y59">
        <v>0</v>
      </c>
      <c r="Z59">
        <v>0</v>
      </c>
      <c r="AA59">
        <v>0</v>
      </c>
      <c r="AB59">
        <v>660</v>
      </c>
      <c r="AC59">
        <v>7915</v>
      </c>
      <c r="AD59">
        <v>-170</v>
      </c>
      <c r="AE59">
        <v>1407</v>
      </c>
      <c r="AF59">
        <v>4745</v>
      </c>
      <c r="AG59">
        <v>89783</v>
      </c>
      <c r="AH59">
        <v>6741</v>
      </c>
      <c r="AI59">
        <v>15937</v>
      </c>
      <c r="AJ59">
        <v>0</v>
      </c>
      <c r="AK59">
        <v>0</v>
      </c>
      <c r="AL59">
        <v>271</v>
      </c>
      <c r="AM59">
        <v>0</v>
      </c>
      <c r="AN59">
        <v>0</v>
      </c>
      <c r="AO59">
        <v>0</v>
      </c>
      <c r="AP59">
        <v>7757</v>
      </c>
      <c r="AQ59">
        <v>909</v>
      </c>
      <c r="AR59">
        <v>16202</v>
      </c>
      <c r="AS59">
        <v>7185</v>
      </c>
      <c r="AT59">
        <v>4720</v>
      </c>
      <c r="AU59">
        <v>904</v>
      </c>
      <c r="AV59">
        <v>342</v>
      </c>
      <c r="AW59">
        <v>456</v>
      </c>
      <c r="AX59">
        <v>5477</v>
      </c>
      <c r="AY59">
        <v>4649</v>
      </c>
    </row>
    <row r="60" spans="1:51" x14ac:dyDescent="0.25">
      <c r="A60" t="s">
        <v>442</v>
      </c>
      <c r="B60" t="s">
        <v>443</v>
      </c>
      <c r="C60" t="s">
        <v>231</v>
      </c>
      <c r="D60" t="s">
        <v>234</v>
      </c>
      <c r="F60">
        <v>3432</v>
      </c>
      <c r="G60">
        <v>1923</v>
      </c>
      <c r="H60">
        <v>747</v>
      </c>
      <c r="I60">
        <v>3101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356166</v>
      </c>
      <c r="X60">
        <v>667394</v>
      </c>
      <c r="Y60">
        <v>89766</v>
      </c>
      <c r="Z60">
        <v>35359</v>
      </c>
      <c r="AA60">
        <v>0</v>
      </c>
      <c r="AB60">
        <v>43774</v>
      </c>
      <c r="AC60">
        <v>18209</v>
      </c>
      <c r="AD60">
        <v>42719</v>
      </c>
      <c r="AE60">
        <v>26607</v>
      </c>
      <c r="AF60">
        <v>21578</v>
      </c>
      <c r="AG60">
        <v>5214</v>
      </c>
      <c r="AH60">
        <v>252</v>
      </c>
      <c r="AI60">
        <v>278</v>
      </c>
      <c r="AJ60">
        <v>1</v>
      </c>
      <c r="AK60">
        <v>311</v>
      </c>
      <c r="AL60">
        <v>0</v>
      </c>
      <c r="AM60">
        <v>412</v>
      </c>
      <c r="AN60">
        <v>28</v>
      </c>
      <c r="AO60">
        <v>16</v>
      </c>
      <c r="AP60">
        <v>0</v>
      </c>
      <c r="AQ60">
        <v>0</v>
      </c>
      <c r="AR60">
        <v>273879</v>
      </c>
      <c r="AS60">
        <v>153490</v>
      </c>
      <c r="AT60">
        <v>54727</v>
      </c>
      <c r="AU60">
        <v>465</v>
      </c>
      <c r="AV60">
        <v>0</v>
      </c>
      <c r="AW60">
        <v>0</v>
      </c>
      <c r="AX60">
        <v>4552</v>
      </c>
      <c r="AY60">
        <v>39987</v>
      </c>
    </row>
    <row r="61" spans="1:51" x14ac:dyDescent="0.25">
      <c r="A61" t="s">
        <v>442</v>
      </c>
      <c r="B61" t="s">
        <v>443</v>
      </c>
      <c r="C61" t="s">
        <v>231</v>
      </c>
      <c r="D61" t="s">
        <v>749</v>
      </c>
      <c r="F61">
        <v>3432</v>
      </c>
      <c r="G61">
        <v>1923</v>
      </c>
      <c r="H61">
        <v>747</v>
      </c>
      <c r="I61">
        <v>3101</v>
      </c>
      <c r="J61">
        <v>161</v>
      </c>
      <c r="K61">
        <v>4418</v>
      </c>
      <c r="L61">
        <v>10798</v>
      </c>
      <c r="M61">
        <v>4770</v>
      </c>
      <c r="N61">
        <v>16958</v>
      </c>
      <c r="O61">
        <v>343</v>
      </c>
      <c r="P61">
        <v>567</v>
      </c>
      <c r="Q61">
        <v>4393</v>
      </c>
      <c r="R61">
        <v>172</v>
      </c>
      <c r="S61">
        <v>383</v>
      </c>
      <c r="T61">
        <v>163</v>
      </c>
      <c r="U61">
        <v>10</v>
      </c>
      <c r="V61">
        <v>220</v>
      </c>
      <c r="W61">
        <v>356166</v>
      </c>
      <c r="X61">
        <v>667394</v>
      </c>
      <c r="Y61">
        <v>89766</v>
      </c>
      <c r="Z61">
        <v>35359</v>
      </c>
      <c r="AA61">
        <v>0</v>
      </c>
      <c r="AB61">
        <v>44434</v>
      </c>
      <c r="AC61">
        <v>26124</v>
      </c>
      <c r="AD61">
        <v>42549</v>
      </c>
      <c r="AE61">
        <v>28014</v>
      </c>
      <c r="AF61">
        <v>26323</v>
      </c>
      <c r="AG61">
        <v>94997</v>
      </c>
      <c r="AH61">
        <v>6993</v>
      </c>
      <c r="AI61">
        <v>16215</v>
      </c>
      <c r="AJ61">
        <v>1</v>
      </c>
      <c r="AK61">
        <v>311</v>
      </c>
      <c r="AL61">
        <v>271</v>
      </c>
      <c r="AM61">
        <v>412</v>
      </c>
      <c r="AN61">
        <v>28</v>
      </c>
      <c r="AO61">
        <v>16</v>
      </c>
      <c r="AP61">
        <v>7757</v>
      </c>
      <c r="AQ61">
        <v>909</v>
      </c>
      <c r="AR61">
        <v>290081</v>
      </c>
      <c r="AS61">
        <v>160675</v>
      </c>
      <c r="AT61">
        <v>59447</v>
      </c>
      <c r="AU61">
        <v>1369</v>
      </c>
      <c r="AV61">
        <v>342</v>
      </c>
      <c r="AW61">
        <v>456</v>
      </c>
      <c r="AX61">
        <v>10029</v>
      </c>
      <c r="AY61">
        <v>44636</v>
      </c>
    </row>
    <row r="62" spans="1:51" x14ac:dyDescent="0.25">
      <c r="A62" t="s">
        <v>442</v>
      </c>
      <c r="B62" t="s">
        <v>443</v>
      </c>
      <c r="C62" t="s">
        <v>236</v>
      </c>
      <c r="D62" t="s">
        <v>237</v>
      </c>
      <c r="F62">
        <v>0</v>
      </c>
      <c r="G62">
        <v>0</v>
      </c>
      <c r="H62">
        <v>0</v>
      </c>
      <c r="I62">
        <v>1807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541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5">
      <c r="A63" t="s">
        <v>442</v>
      </c>
      <c r="B63" t="s">
        <v>443</v>
      </c>
      <c r="C63" t="s">
        <v>236</v>
      </c>
      <c r="D63" t="s">
        <v>238</v>
      </c>
      <c r="F63">
        <v>945528</v>
      </c>
      <c r="G63">
        <v>448238</v>
      </c>
      <c r="H63">
        <v>35833</v>
      </c>
      <c r="I63">
        <v>877943</v>
      </c>
      <c r="J63">
        <v>0</v>
      </c>
      <c r="K63">
        <v>0</v>
      </c>
      <c r="L63">
        <v>0</v>
      </c>
      <c r="M63">
        <v>279627</v>
      </c>
      <c r="N63">
        <v>484944</v>
      </c>
      <c r="O63">
        <v>166628</v>
      </c>
      <c r="P63">
        <v>69012</v>
      </c>
      <c r="Q63">
        <v>251583</v>
      </c>
      <c r="R63">
        <v>16028</v>
      </c>
      <c r="S63">
        <v>29326</v>
      </c>
      <c r="T63">
        <v>9744</v>
      </c>
      <c r="U63">
        <v>630</v>
      </c>
      <c r="V63">
        <v>124895</v>
      </c>
      <c r="W63">
        <v>643030</v>
      </c>
      <c r="X63">
        <v>1249213</v>
      </c>
      <c r="Y63">
        <v>144203</v>
      </c>
      <c r="Z63">
        <v>96181</v>
      </c>
      <c r="AA63">
        <v>268868</v>
      </c>
      <c r="AB63">
        <v>0</v>
      </c>
      <c r="AC63">
        <v>99070</v>
      </c>
      <c r="AD63">
        <v>27380</v>
      </c>
      <c r="AE63">
        <v>32847</v>
      </c>
      <c r="AF63">
        <v>166800</v>
      </c>
      <c r="AG63">
        <v>1880792</v>
      </c>
      <c r="AH63">
        <v>171488</v>
      </c>
      <c r="AI63">
        <v>946399</v>
      </c>
      <c r="AJ63">
        <v>901</v>
      </c>
      <c r="AK63">
        <v>0</v>
      </c>
      <c r="AL63">
        <v>141</v>
      </c>
      <c r="AM63">
        <v>44761</v>
      </c>
      <c r="AN63">
        <v>2321</v>
      </c>
      <c r="AO63">
        <v>0</v>
      </c>
      <c r="AP63">
        <v>4</v>
      </c>
      <c r="AQ63">
        <v>1</v>
      </c>
      <c r="AR63">
        <v>2283249</v>
      </c>
      <c r="AS63">
        <v>1316676</v>
      </c>
      <c r="AT63">
        <v>769508</v>
      </c>
      <c r="AU63">
        <v>1252</v>
      </c>
      <c r="AV63">
        <v>0</v>
      </c>
      <c r="AW63">
        <v>0</v>
      </c>
      <c r="AX63">
        <v>6032</v>
      </c>
      <c r="AY63">
        <v>603341</v>
      </c>
    </row>
    <row r="64" spans="1:51" x14ac:dyDescent="0.25">
      <c r="A64" t="s">
        <v>442</v>
      </c>
      <c r="B64" t="s">
        <v>443</v>
      </c>
      <c r="C64" t="s">
        <v>236</v>
      </c>
      <c r="D64" t="s">
        <v>239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1868</v>
      </c>
      <c r="N64">
        <v>16956</v>
      </c>
      <c r="O64">
        <v>-3997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49848</v>
      </c>
    </row>
    <row r="65" spans="1:51" x14ac:dyDescent="0.25">
      <c r="A65" t="s">
        <v>442</v>
      </c>
      <c r="B65" t="s">
        <v>443</v>
      </c>
      <c r="C65" t="s">
        <v>236</v>
      </c>
      <c r="D65" t="s">
        <v>748</v>
      </c>
      <c r="F65">
        <v>945528</v>
      </c>
      <c r="G65">
        <v>448238</v>
      </c>
      <c r="H65">
        <v>35833</v>
      </c>
      <c r="I65">
        <v>879750</v>
      </c>
      <c r="J65">
        <v>0</v>
      </c>
      <c r="K65">
        <v>0</v>
      </c>
      <c r="L65">
        <v>0</v>
      </c>
      <c r="M65">
        <v>281495</v>
      </c>
      <c r="N65">
        <v>501900</v>
      </c>
      <c r="O65">
        <v>162631</v>
      </c>
      <c r="P65">
        <v>69012</v>
      </c>
      <c r="Q65">
        <v>251583</v>
      </c>
      <c r="R65">
        <v>16028</v>
      </c>
      <c r="S65">
        <v>29326</v>
      </c>
      <c r="T65">
        <v>9744</v>
      </c>
      <c r="U65">
        <v>630</v>
      </c>
      <c r="V65">
        <v>124895</v>
      </c>
      <c r="W65">
        <v>643030</v>
      </c>
      <c r="X65">
        <v>1249213</v>
      </c>
      <c r="Y65">
        <v>144203</v>
      </c>
      <c r="Z65">
        <v>96181</v>
      </c>
      <c r="AA65">
        <v>268868</v>
      </c>
      <c r="AB65">
        <v>0</v>
      </c>
      <c r="AC65">
        <v>99070</v>
      </c>
      <c r="AD65">
        <v>27380</v>
      </c>
      <c r="AE65">
        <v>32847</v>
      </c>
      <c r="AF65">
        <v>167341</v>
      </c>
      <c r="AG65">
        <v>1880792</v>
      </c>
      <c r="AH65">
        <v>171488</v>
      </c>
      <c r="AI65">
        <v>946399</v>
      </c>
      <c r="AJ65">
        <v>901</v>
      </c>
      <c r="AK65">
        <v>0</v>
      </c>
      <c r="AL65">
        <v>141</v>
      </c>
      <c r="AM65">
        <v>44761</v>
      </c>
      <c r="AN65">
        <v>2321</v>
      </c>
      <c r="AO65">
        <v>0</v>
      </c>
      <c r="AP65">
        <v>4</v>
      </c>
      <c r="AQ65">
        <v>1</v>
      </c>
      <c r="AR65">
        <v>2283249</v>
      </c>
      <c r="AS65">
        <v>1316676</v>
      </c>
      <c r="AT65">
        <v>769508</v>
      </c>
      <c r="AU65">
        <v>1252</v>
      </c>
      <c r="AV65">
        <v>0</v>
      </c>
      <c r="AW65">
        <v>0</v>
      </c>
      <c r="AX65">
        <v>6032</v>
      </c>
      <c r="AY65">
        <v>653189</v>
      </c>
    </row>
    <row r="66" spans="1:51" x14ac:dyDescent="0.25">
      <c r="A66" t="s">
        <v>442</v>
      </c>
      <c r="B66" t="s">
        <v>443</v>
      </c>
      <c r="C66" t="s">
        <v>444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</row>
    <row r="67" spans="1:51" x14ac:dyDescent="0.25">
      <c r="A67" t="s">
        <v>442</v>
      </c>
      <c r="B67" t="s">
        <v>443</v>
      </c>
      <c r="C67" t="s">
        <v>747</v>
      </c>
      <c r="F67">
        <v>3961110</v>
      </c>
      <c r="G67">
        <v>1492196</v>
      </c>
      <c r="H67">
        <v>1260845</v>
      </c>
      <c r="I67">
        <v>6484667</v>
      </c>
      <c r="J67">
        <v>891563</v>
      </c>
      <c r="K67">
        <v>1306105</v>
      </c>
      <c r="L67">
        <v>290218</v>
      </c>
      <c r="M67">
        <v>942433</v>
      </c>
      <c r="N67">
        <v>2379313</v>
      </c>
      <c r="O67">
        <v>162974</v>
      </c>
      <c r="P67">
        <v>360449</v>
      </c>
      <c r="Q67">
        <v>2562889</v>
      </c>
      <c r="R67">
        <v>108797</v>
      </c>
      <c r="S67">
        <v>246182</v>
      </c>
      <c r="T67">
        <v>106851</v>
      </c>
      <c r="U67">
        <v>6580</v>
      </c>
      <c r="V67">
        <v>125115</v>
      </c>
      <c r="W67">
        <v>11263325</v>
      </c>
      <c r="X67">
        <v>30845912</v>
      </c>
      <c r="Y67">
        <v>3751481</v>
      </c>
      <c r="Z67">
        <v>2527815</v>
      </c>
      <c r="AA67">
        <v>3139923</v>
      </c>
      <c r="AB67">
        <v>505590</v>
      </c>
      <c r="AC67">
        <v>937967</v>
      </c>
      <c r="AD67">
        <v>187604</v>
      </c>
      <c r="AE67">
        <v>103625</v>
      </c>
      <c r="AF67">
        <v>1639825</v>
      </c>
      <c r="AG67">
        <v>44335123</v>
      </c>
      <c r="AH67">
        <v>3327096</v>
      </c>
      <c r="AI67">
        <v>7813749</v>
      </c>
      <c r="AJ67">
        <v>5358</v>
      </c>
      <c r="AK67">
        <v>442849</v>
      </c>
      <c r="AL67">
        <v>149402</v>
      </c>
      <c r="AM67">
        <v>696515</v>
      </c>
      <c r="AN67">
        <v>127177</v>
      </c>
      <c r="AO67">
        <v>114520</v>
      </c>
      <c r="AP67">
        <v>2235993</v>
      </c>
      <c r="AQ67">
        <v>133131</v>
      </c>
      <c r="AR67">
        <v>11011458</v>
      </c>
      <c r="AS67">
        <v>6642574</v>
      </c>
      <c r="AT67">
        <v>4369021</v>
      </c>
      <c r="AU67">
        <v>2634975</v>
      </c>
      <c r="AV67">
        <v>48006</v>
      </c>
      <c r="AW67">
        <v>158331</v>
      </c>
      <c r="AX67">
        <v>404518</v>
      </c>
      <c r="AY67">
        <v>2076686</v>
      </c>
    </row>
    <row r="68" spans="1:51" x14ac:dyDescent="0.25">
      <c r="A68" t="s">
        <v>442</v>
      </c>
      <c r="B68" t="s">
        <v>446</v>
      </c>
      <c r="C68" t="s">
        <v>244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</row>
    <row r="69" spans="1:51" x14ac:dyDescent="0.25">
      <c r="A69" t="s">
        <v>442</v>
      </c>
      <c r="B69" t="s">
        <v>446</v>
      </c>
      <c r="C69" t="s">
        <v>447</v>
      </c>
      <c r="D69" t="s">
        <v>246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-22767</v>
      </c>
      <c r="AQ69">
        <v>-2295</v>
      </c>
      <c r="AR69">
        <v>-7474</v>
      </c>
      <c r="AS69">
        <v>9783</v>
      </c>
      <c r="AT69">
        <v>3481</v>
      </c>
      <c r="AU69">
        <v>-2629</v>
      </c>
      <c r="AV69">
        <v>0</v>
      </c>
      <c r="AW69">
        <v>0</v>
      </c>
      <c r="AX69">
        <v>0</v>
      </c>
      <c r="AY69">
        <v>0</v>
      </c>
    </row>
    <row r="70" spans="1:51" x14ac:dyDescent="0.25">
      <c r="A70" t="s">
        <v>442</v>
      </c>
      <c r="B70" t="s">
        <v>446</v>
      </c>
      <c r="C70" t="s">
        <v>447</v>
      </c>
      <c r="D70" t="s">
        <v>247</v>
      </c>
      <c r="F70">
        <v>0</v>
      </c>
      <c r="G70">
        <v>0</v>
      </c>
      <c r="H70">
        <v>0</v>
      </c>
      <c r="I70">
        <v>386623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535533</v>
      </c>
      <c r="AH70">
        <v>20826</v>
      </c>
      <c r="AI70">
        <v>0</v>
      </c>
      <c r="AJ70">
        <v>74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41931</v>
      </c>
    </row>
    <row r="71" spans="1:51" x14ac:dyDescent="0.25">
      <c r="A71" t="s">
        <v>442</v>
      </c>
      <c r="B71" t="s">
        <v>446</v>
      </c>
      <c r="C71" t="s">
        <v>447</v>
      </c>
      <c r="D71" t="s">
        <v>248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</row>
    <row r="72" spans="1:51" x14ac:dyDescent="0.25">
      <c r="A72" t="s">
        <v>442</v>
      </c>
      <c r="B72" t="s">
        <v>446</v>
      </c>
      <c r="C72" t="s">
        <v>447</v>
      </c>
      <c r="D72" t="s">
        <v>249</v>
      </c>
      <c r="F72">
        <v>125014</v>
      </c>
      <c r="G72">
        <v>25236</v>
      </c>
      <c r="H72">
        <v>5438</v>
      </c>
      <c r="I72">
        <v>8619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1152906</v>
      </c>
      <c r="X72">
        <v>2470436</v>
      </c>
      <c r="Y72">
        <v>160920</v>
      </c>
      <c r="Z72">
        <v>104450</v>
      </c>
      <c r="AA72">
        <v>9069</v>
      </c>
      <c r="AB72">
        <v>0</v>
      </c>
      <c r="AC72">
        <v>0</v>
      </c>
      <c r="AD72">
        <v>0</v>
      </c>
      <c r="AE72">
        <v>0</v>
      </c>
      <c r="AF72">
        <v>24994</v>
      </c>
      <c r="AG72">
        <v>168730</v>
      </c>
      <c r="AH72">
        <v>19464</v>
      </c>
      <c r="AI72">
        <v>43759</v>
      </c>
      <c r="AJ72">
        <v>5</v>
      </c>
      <c r="AK72">
        <v>12172</v>
      </c>
      <c r="AL72">
        <v>0</v>
      </c>
      <c r="AM72">
        <v>2562</v>
      </c>
      <c r="AN72">
        <v>416</v>
      </c>
      <c r="AO72">
        <v>1235</v>
      </c>
      <c r="AP72">
        <v>0</v>
      </c>
      <c r="AQ72">
        <v>0</v>
      </c>
      <c r="AR72">
        <v>37843</v>
      </c>
      <c r="AS72">
        <v>20645</v>
      </c>
      <c r="AT72">
        <v>12273</v>
      </c>
      <c r="AU72">
        <v>33804</v>
      </c>
      <c r="AV72">
        <v>0</v>
      </c>
      <c r="AW72">
        <v>0</v>
      </c>
      <c r="AX72">
        <v>0</v>
      </c>
      <c r="AY72">
        <v>24405</v>
      </c>
    </row>
    <row r="73" spans="1:51" x14ac:dyDescent="0.25">
      <c r="A73" t="s">
        <v>442</v>
      </c>
      <c r="B73" t="s">
        <v>446</v>
      </c>
      <c r="C73" t="s">
        <v>447</v>
      </c>
      <c r="D73" t="s">
        <v>746</v>
      </c>
      <c r="F73">
        <v>125014</v>
      </c>
      <c r="G73">
        <v>25236</v>
      </c>
      <c r="H73">
        <v>5438</v>
      </c>
      <c r="I73">
        <v>395242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1152906</v>
      </c>
      <c r="X73">
        <v>2470436</v>
      </c>
      <c r="Y73">
        <v>160920</v>
      </c>
      <c r="Z73">
        <v>104450</v>
      </c>
      <c r="AA73">
        <v>9069</v>
      </c>
      <c r="AB73">
        <v>0</v>
      </c>
      <c r="AC73">
        <v>0</v>
      </c>
      <c r="AD73">
        <v>0</v>
      </c>
      <c r="AE73">
        <v>0</v>
      </c>
      <c r="AF73">
        <v>24994</v>
      </c>
      <c r="AG73">
        <v>704263</v>
      </c>
      <c r="AH73">
        <v>40290</v>
      </c>
      <c r="AI73">
        <v>43759</v>
      </c>
      <c r="AJ73">
        <v>79</v>
      </c>
      <c r="AK73">
        <v>12172</v>
      </c>
      <c r="AL73">
        <v>0</v>
      </c>
      <c r="AM73">
        <v>2562</v>
      </c>
      <c r="AN73">
        <v>416</v>
      </c>
      <c r="AO73">
        <v>1235</v>
      </c>
      <c r="AP73">
        <v>-22767</v>
      </c>
      <c r="AQ73">
        <v>-2295</v>
      </c>
      <c r="AR73">
        <v>30369</v>
      </c>
      <c r="AS73">
        <v>30428</v>
      </c>
      <c r="AT73">
        <v>15754</v>
      </c>
      <c r="AU73">
        <v>31175</v>
      </c>
      <c r="AV73">
        <v>0</v>
      </c>
      <c r="AW73">
        <v>0</v>
      </c>
      <c r="AX73">
        <v>0</v>
      </c>
      <c r="AY73">
        <v>66336</v>
      </c>
    </row>
    <row r="74" spans="1:51" x14ac:dyDescent="0.25">
      <c r="A74" t="s">
        <v>442</v>
      </c>
      <c r="B74" t="s">
        <v>446</v>
      </c>
      <c r="C74" t="s">
        <v>448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103272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</row>
    <row r="75" spans="1:51" x14ac:dyDescent="0.25">
      <c r="A75" t="s">
        <v>442</v>
      </c>
      <c r="B75" t="s">
        <v>446</v>
      </c>
      <c r="C75" t="s">
        <v>745</v>
      </c>
      <c r="F75">
        <v>125014</v>
      </c>
      <c r="G75">
        <v>25236</v>
      </c>
      <c r="H75">
        <v>5438</v>
      </c>
      <c r="I75">
        <v>395242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1152906</v>
      </c>
      <c r="X75">
        <v>2470436</v>
      </c>
      <c r="Y75">
        <v>160920</v>
      </c>
      <c r="Z75">
        <v>104450</v>
      </c>
      <c r="AA75">
        <v>9069</v>
      </c>
      <c r="AB75">
        <v>0</v>
      </c>
      <c r="AC75">
        <v>0</v>
      </c>
      <c r="AD75">
        <v>0</v>
      </c>
      <c r="AE75">
        <v>0</v>
      </c>
      <c r="AF75">
        <v>24994</v>
      </c>
      <c r="AG75">
        <v>704263</v>
      </c>
      <c r="AH75">
        <v>40290</v>
      </c>
      <c r="AI75">
        <v>43759</v>
      </c>
      <c r="AJ75">
        <v>79</v>
      </c>
      <c r="AK75">
        <v>12172</v>
      </c>
      <c r="AL75">
        <v>0</v>
      </c>
      <c r="AM75">
        <v>2562</v>
      </c>
      <c r="AN75">
        <v>416</v>
      </c>
      <c r="AO75">
        <v>1235</v>
      </c>
      <c r="AP75">
        <v>-22767</v>
      </c>
      <c r="AQ75">
        <v>-2295</v>
      </c>
      <c r="AR75">
        <v>133641</v>
      </c>
      <c r="AS75">
        <v>30428</v>
      </c>
      <c r="AT75">
        <v>15754</v>
      </c>
      <c r="AU75">
        <v>31175</v>
      </c>
      <c r="AV75">
        <v>0</v>
      </c>
      <c r="AW75">
        <v>0</v>
      </c>
      <c r="AX75">
        <v>0</v>
      </c>
      <c r="AY75">
        <v>66336</v>
      </c>
    </row>
    <row r="76" spans="1:51" x14ac:dyDescent="0.25">
      <c r="A76" t="s">
        <v>442</v>
      </c>
      <c r="B76" t="s">
        <v>744</v>
      </c>
      <c r="F76">
        <v>3836096</v>
      </c>
      <c r="G76">
        <v>1466960</v>
      </c>
      <c r="H76">
        <v>1255407</v>
      </c>
      <c r="I76">
        <v>6089425</v>
      </c>
      <c r="J76">
        <v>891563</v>
      </c>
      <c r="K76">
        <v>1306105</v>
      </c>
      <c r="L76">
        <v>290218</v>
      </c>
      <c r="M76">
        <v>942433</v>
      </c>
      <c r="N76">
        <v>2379313</v>
      </c>
      <c r="O76">
        <v>162974</v>
      </c>
      <c r="P76">
        <v>360449</v>
      </c>
      <c r="Q76">
        <v>2562889</v>
      </c>
      <c r="R76">
        <v>108797</v>
      </c>
      <c r="S76">
        <v>246182</v>
      </c>
      <c r="T76">
        <v>106851</v>
      </c>
      <c r="U76">
        <v>6580</v>
      </c>
      <c r="V76">
        <v>125115</v>
      </c>
      <c r="W76">
        <v>10110419</v>
      </c>
      <c r="X76">
        <v>28375476</v>
      </c>
      <c r="Y76">
        <v>3590561</v>
      </c>
      <c r="Z76">
        <v>2423365</v>
      </c>
      <c r="AA76">
        <v>3130854</v>
      </c>
      <c r="AB76">
        <v>505590</v>
      </c>
      <c r="AC76">
        <v>937967</v>
      </c>
      <c r="AD76">
        <v>187604</v>
      </c>
      <c r="AE76">
        <v>103625</v>
      </c>
      <c r="AF76">
        <v>1614831</v>
      </c>
      <c r="AG76">
        <v>43630860</v>
      </c>
      <c r="AH76">
        <v>3286806</v>
      </c>
      <c r="AI76">
        <v>7769990</v>
      </c>
      <c r="AJ76">
        <v>5279</v>
      </c>
      <c r="AK76">
        <v>430677</v>
      </c>
      <c r="AL76">
        <v>149402</v>
      </c>
      <c r="AM76">
        <v>693953</v>
      </c>
      <c r="AN76">
        <v>126761</v>
      </c>
      <c r="AO76">
        <v>113285</v>
      </c>
      <c r="AP76">
        <v>2258760</v>
      </c>
      <c r="AQ76">
        <v>135426</v>
      </c>
      <c r="AR76">
        <v>10877817</v>
      </c>
      <c r="AS76">
        <v>6612146</v>
      </c>
      <c r="AT76">
        <v>4353267</v>
      </c>
      <c r="AU76">
        <v>2603800</v>
      </c>
      <c r="AV76">
        <v>48006</v>
      </c>
      <c r="AW76">
        <v>158331</v>
      </c>
      <c r="AX76">
        <v>404518</v>
      </c>
      <c r="AY76">
        <v>2010350</v>
      </c>
    </row>
    <row r="77" spans="1:51" x14ac:dyDescent="0.25">
      <c r="A77" t="s">
        <v>450</v>
      </c>
      <c r="B77" t="s">
        <v>303</v>
      </c>
      <c r="C77" t="s">
        <v>304</v>
      </c>
      <c r="F77">
        <v>166709</v>
      </c>
      <c r="G77">
        <v>52060</v>
      </c>
      <c r="H77">
        <v>629066</v>
      </c>
      <c r="I77">
        <v>625348</v>
      </c>
      <c r="J77">
        <v>-11042</v>
      </c>
      <c r="K77">
        <v>10274</v>
      </c>
      <c r="L77">
        <v>260996</v>
      </c>
      <c r="M77">
        <v>153473</v>
      </c>
      <c r="N77">
        <v>-123006</v>
      </c>
      <c r="O77">
        <v>162106</v>
      </c>
      <c r="P77">
        <v>11248</v>
      </c>
      <c r="Q77">
        <v>246323</v>
      </c>
      <c r="R77">
        <v>22944</v>
      </c>
      <c r="S77">
        <v>13272</v>
      </c>
      <c r="T77">
        <v>10734</v>
      </c>
      <c r="U77">
        <v>1241</v>
      </c>
      <c r="V77">
        <v>100475</v>
      </c>
      <c r="W77">
        <v>713335</v>
      </c>
      <c r="X77">
        <v>-572763</v>
      </c>
      <c r="Y77">
        <v>922792</v>
      </c>
      <c r="Z77">
        <v>836037</v>
      </c>
      <c r="AA77">
        <v>3083888</v>
      </c>
      <c r="AB77">
        <v>429353</v>
      </c>
      <c r="AC77">
        <v>-17443</v>
      </c>
      <c r="AD77">
        <v>-9702</v>
      </c>
      <c r="AE77">
        <v>1059</v>
      </c>
      <c r="AF77">
        <v>-196855</v>
      </c>
      <c r="AG77">
        <v>1343466</v>
      </c>
      <c r="AH77">
        <v>30923</v>
      </c>
      <c r="AI77">
        <v>2243197</v>
      </c>
      <c r="AJ77">
        <v>5625</v>
      </c>
      <c r="AK77">
        <v>40619</v>
      </c>
      <c r="AL77">
        <v>22170</v>
      </c>
      <c r="AM77">
        <v>337968</v>
      </c>
      <c r="AN77">
        <v>54056</v>
      </c>
      <c r="AO77">
        <v>64642</v>
      </c>
      <c r="AP77">
        <v>593550</v>
      </c>
      <c r="AQ77">
        <v>70506</v>
      </c>
      <c r="AR77">
        <v>2659203</v>
      </c>
      <c r="AS77">
        <v>985787</v>
      </c>
      <c r="AT77">
        <v>447208</v>
      </c>
      <c r="AU77">
        <v>611697</v>
      </c>
      <c r="AV77">
        <v>6085</v>
      </c>
      <c r="AW77">
        <v>14566</v>
      </c>
      <c r="AX77">
        <v>23981</v>
      </c>
      <c r="AY77">
        <v>88197</v>
      </c>
    </row>
    <row r="78" spans="1:51" x14ac:dyDescent="0.25">
      <c r="A78" t="s">
        <v>450</v>
      </c>
      <c r="B78" t="s">
        <v>303</v>
      </c>
      <c r="C78" t="s">
        <v>305</v>
      </c>
      <c r="F78">
        <v>96056</v>
      </c>
      <c r="G78">
        <v>56746</v>
      </c>
      <c r="H78">
        <v>167201</v>
      </c>
      <c r="I78">
        <v>155777</v>
      </c>
      <c r="J78">
        <v>67328</v>
      </c>
      <c r="K78">
        <v>168940</v>
      </c>
      <c r="L78">
        <v>10492</v>
      </c>
      <c r="M78">
        <v>277711</v>
      </c>
      <c r="N78">
        <v>491055</v>
      </c>
      <c r="O78">
        <v>170625</v>
      </c>
      <c r="P78">
        <v>39502</v>
      </c>
      <c r="Q78">
        <v>254314</v>
      </c>
      <c r="R78">
        <v>-25924</v>
      </c>
      <c r="S78">
        <v>299</v>
      </c>
      <c r="T78">
        <v>6298</v>
      </c>
      <c r="U78">
        <v>-173</v>
      </c>
      <c r="V78">
        <v>25257</v>
      </c>
      <c r="W78">
        <v>142429</v>
      </c>
      <c r="X78">
        <v>666502</v>
      </c>
      <c r="Y78">
        <v>109219</v>
      </c>
      <c r="Z78">
        <v>190966</v>
      </c>
      <c r="AA78">
        <v>72221</v>
      </c>
      <c r="AB78">
        <v>23309</v>
      </c>
      <c r="AC78">
        <v>50539</v>
      </c>
      <c r="AD78">
        <v>23870</v>
      </c>
      <c r="AE78">
        <v>6065</v>
      </c>
      <c r="AF78">
        <v>309202</v>
      </c>
      <c r="AG78">
        <v>-3038044</v>
      </c>
      <c r="AH78">
        <v>337476</v>
      </c>
      <c r="AI78">
        <v>1188101</v>
      </c>
      <c r="AJ78">
        <v>-396</v>
      </c>
      <c r="AK78">
        <v>17871</v>
      </c>
      <c r="AL78">
        <v>0</v>
      </c>
      <c r="AM78">
        <v>0</v>
      </c>
      <c r="AN78">
        <v>0</v>
      </c>
      <c r="AO78">
        <v>0</v>
      </c>
      <c r="AP78">
        <v>12105</v>
      </c>
      <c r="AQ78">
        <v>761</v>
      </c>
      <c r="AR78">
        <v>615711</v>
      </c>
      <c r="AS78">
        <v>282078</v>
      </c>
      <c r="AT78">
        <v>110945</v>
      </c>
      <c r="AU78">
        <v>32214</v>
      </c>
      <c r="AV78">
        <v>60</v>
      </c>
      <c r="AW78">
        <v>172</v>
      </c>
      <c r="AX78">
        <v>8340</v>
      </c>
      <c r="AY78">
        <v>48662</v>
      </c>
    </row>
    <row r="79" spans="1:51" x14ac:dyDescent="0.25">
      <c r="A79" t="s">
        <v>450</v>
      </c>
      <c r="B79" t="s">
        <v>303</v>
      </c>
      <c r="C79" t="s">
        <v>306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</row>
    <row r="80" spans="1:51" x14ac:dyDescent="0.25">
      <c r="A80" t="s">
        <v>450</v>
      </c>
      <c r="B80" t="s">
        <v>303</v>
      </c>
      <c r="C80" t="s">
        <v>307</v>
      </c>
      <c r="F80">
        <v>0</v>
      </c>
      <c r="G80">
        <v>0</v>
      </c>
      <c r="H80">
        <v>0</v>
      </c>
      <c r="I80">
        <v>135920</v>
      </c>
      <c r="J80">
        <v>13258</v>
      </c>
      <c r="K80">
        <v>23499</v>
      </c>
      <c r="L80">
        <v>0</v>
      </c>
      <c r="M80">
        <v>0</v>
      </c>
      <c r="N80">
        <v>0</v>
      </c>
      <c r="O80">
        <v>0</v>
      </c>
      <c r="P80">
        <v>48142</v>
      </c>
      <c r="Q80">
        <v>523514</v>
      </c>
      <c r="R80">
        <v>12473</v>
      </c>
      <c r="S80">
        <v>38221</v>
      </c>
      <c r="T80">
        <v>20842</v>
      </c>
      <c r="U80">
        <v>1348</v>
      </c>
      <c r="V80">
        <v>0</v>
      </c>
      <c r="W80">
        <v>173966</v>
      </c>
      <c r="X80">
        <v>733404</v>
      </c>
      <c r="Y80">
        <v>62485</v>
      </c>
      <c r="Z80">
        <v>110590</v>
      </c>
      <c r="AA80">
        <v>0</v>
      </c>
      <c r="AB80">
        <v>0</v>
      </c>
      <c r="AC80">
        <v>128657</v>
      </c>
      <c r="AD80">
        <v>17537</v>
      </c>
      <c r="AE80">
        <v>27243</v>
      </c>
      <c r="AF80">
        <v>317871</v>
      </c>
      <c r="AG80">
        <v>1170022</v>
      </c>
      <c r="AH80">
        <v>151422</v>
      </c>
      <c r="AI80">
        <v>444130</v>
      </c>
      <c r="AJ80">
        <v>93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2132</v>
      </c>
      <c r="AU80">
        <v>0</v>
      </c>
      <c r="AV80">
        <v>0</v>
      </c>
      <c r="AW80">
        <v>0</v>
      </c>
      <c r="AX80">
        <v>0</v>
      </c>
      <c r="AY80">
        <v>10188</v>
      </c>
    </row>
    <row r="81" spans="1:51" x14ac:dyDescent="0.25">
      <c r="A81" t="s">
        <v>450</v>
      </c>
      <c r="B81" t="s">
        <v>303</v>
      </c>
      <c r="C81" t="s">
        <v>308</v>
      </c>
      <c r="F81">
        <v>1211257</v>
      </c>
      <c r="G81">
        <v>26334</v>
      </c>
      <c r="H81">
        <v>0</v>
      </c>
      <c r="I81">
        <v>898220</v>
      </c>
      <c r="J81">
        <v>191596</v>
      </c>
      <c r="K81">
        <v>177704</v>
      </c>
      <c r="L81">
        <v>0</v>
      </c>
      <c r="M81">
        <v>286982</v>
      </c>
      <c r="N81">
        <v>2376121</v>
      </c>
      <c r="O81">
        <v>3576</v>
      </c>
      <c r="P81">
        <v>153064</v>
      </c>
      <c r="Q81">
        <v>0</v>
      </c>
      <c r="R81">
        <v>73172</v>
      </c>
      <c r="S81">
        <v>93408</v>
      </c>
      <c r="T81">
        <v>9910</v>
      </c>
      <c r="U81">
        <v>0</v>
      </c>
      <c r="V81">
        <v>0</v>
      </c>
      <c r="W81">
        <v>4112180</v>
      </c>
      <c r="X81">
        <v>10978493</v>
      </c>
      <c r="Y81">
        <v>1288962</v>
      </c>
      <c r="Z81">
        <v>1860531</v>
      </c>
      <c r="AA81">
        <v>0</v>
      </c>
      <c r="AB81">
        <v>0</v>
      </c>
      <c r="AC81">
        <v>0</v>
      </c>
      <c r="AD81">
        <v>46102</v>
      </c>
      <c r="AE81">
        <v>53040</v>
      </c>
      <c r="AF81">
        <v>570753</v>
      </c>
      <c r="AG81">
        <v>23220117</v>
      </c>
      <c r="AH81">
        <v>953946</v>
      </c>
      <c r="AI81">
        <v>1863481</v>
      </c>
      <c r="AJ81">
        <v>3720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5331</v>
      </c>
      <c r="AQ81">
        <v>637</v>
      </c>
      <c r="AR81">
        <v>17353564</v>
      </c>
      <c r="AS81">
        <v>5628829</v>
      </c>
      <c r="AT81">
        <v>5403628</v>
      </c>
      <c r="AU81">
        <v>4521339</v>
      </c>
      <c r="AV81">
        <v>38447</v>
      </c>
      <c r="AW81">
        <v>107438</v>
      </c>
      <c r="AX81">
        <v>48185</v>
      </c>
      <c r="AY81">
        <v>2607095</v>
      </c>
    </row>
    <row r="82" spans="1:51" x14ac:dyDescent="0.25">
      <c r="A82" t="s">
        <v>450</v>
      </c>
      <c r="B82" t="s">
        <v>303</v>
      </c>
      <c r="C82" t="s">
        <v>309</v>
      </c>
      <c r="F82">
        <v>117799</v>
      </c>
      <c r="G82">
        <v>473392</v>
      </c>
      <c r="H82">
        <v>0</v>
      </c>
      <c r="I82">
        <v>46886</v>
      </c>
      <c r="J82">
        <v>77647</v>
      </c>
      <c r="K82">
        <v>93316</v>
      </c>
      <c r="L82">
        <v>0</v>
      </c>
      <c r="M82">
        <v>1042140</v>
      </c>
      <c r="N82">
        <v>2061940</v>
      </c>
      <c r="O82">
        <v>0</v>
      </c>
      <c r="P82">
        <v>62</v>
      </c>
      <c r="Q82">
        <v>676</v>
      </c>
      <c r="R82">
        <v>16</v>
      </c>
      <c r="S82">
        <v>49</v>
      </c>
      <c r="T82">
        <v>27</v>
      </c>
      <c r="U82">
        <v>3</v>
      </c>
      <c r="V82">
        <v>0</v>
      </c>
      <c r="W82">
        <v>1105916</v>
      </c>
      <c r="X82">
        <v>4064111</v>
      </c>
      <c r="Y82">
        <v>525334</v>
      </c>
      <c r="Z82">
        <v>583242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2241530</v>
      </c>
      <c r="AH82">
        <v>452728</v>
      </c>
      <c r="AI82">
        <v>4416950</v>
      </c>
      <c r="AJ82">
        <v>-142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906475</v>
      </c>
      <c r="AS82">
        <v>4869646</v>
      </c>
      <c r="AT82">
        <v>428041</v>
      </c>
      <c r="AU82">
        <v>105000</v>
      </c>
      <c r="AV82">
        <v>27453</v>
      </c>
      <c r="AW82">
        <v>69907</v>
      </c>
      <c r="AX82">
        <v>0</v>
      </c>
      <c r="AY82">
        <v>241234</v>
      </c>
    </row>
    <row r="83" spans="1:51" x14ac:dyDescent="0.25">
      <c r="A83" t="s">
        <v>450</v>
      </c>
      <c r="B83" t="s">
        <v>303</v>
      </c>
      <c r="C83" t="s">
        <v>310</v>
      </c>
      <c r="F83">
        <v>0</v>
      </c>
      <c r="G83">
        <v>0</v>
      </c>
      <c r="H83">
        <v>0</v>
      </c>
      <c r="I83">
        <v>0</v>
      </c>
      <c r="J83">
        <v>-27038</v>
      </c>
      <c r="K83">
        <v>-63875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</row>
    <row r="84" spans="1:51" x14ac:dyDescent="0.25">
      <c r="A84" t="s">
        <v>450</v>
      </c>
      <c r="B84" t="s">
        <v>303</v>
      </c>
      <c r="C84" t="s">
        <v>311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</row>
    <row r="85" spans="1:51" x14ac:dyDescent="0.25">
      <c r="A85" t="s">
        <v>450</v>
      </c>
      <c r="B85" t="s">
        <v>303</v>
      </c>
      <c r="C85" t="s">
        <v>312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512</v>
      </c>
      <c r="Q85">
        <v>4064</v>
      </c>
      <c r="R85">
        <v>163</v>
      </c>
      <c r="S85">
        <v>381</v>
      </c>
      <c r="T85">
        <v>171</v>
      </c>
      <c r="U85">
        <v>11</v>
      </c>
      <c r="V85">
        <v>0</v>
      </c>
      <c r="W85">
        <v>1814</v>
      </c>
      <c r="X85">
        <v>32059</v>
      </c>
      <c r="Y85">
        <v>10701</v>
      </c>
      <c r="Z85">
        <v>37071</v>
      </c>
      <c r="AA85">
        <v>9062</v>
      </c>
      <c r="AB85">
        <v>0</v>
      </c>
      <c r="AC85">
        <v>14442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11011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-268806</v>
      </c>
      <c r="AS85">
        <v>-152653</v>
      </c>
      <c r="AT85">
        <v>-53443</v>
      </c>
      <c r="AU85">
        <v>0</v>
      </c>
      <c r="AV85">
        <v>0</v>
      </c>
      <c r="AW85">
        <v>0</v>
      </c>
      <c r="AX85">
        <v>0</v>
      </c>
      <c r="AY85">
        <v>-45201</v>
      </c>
    </row>
    <row r="86" spans="1:51" x14ac:dyDescent="0.25">
      <c r="A86" t="s">
        <v>450</v>
      </c>
      <c r="B86" t="s">
        <v>303</v>
      </c>
      <c r="C86" t="s">
        <v>743</v>
      </c>
      <c r="F86">
        <v>1591821</v>
      </c>
      <c r="G86">
        <v>608532</v>
      </c>
      <c r="H86">
        <v>796267</v>
      </c>
      <c r="I86">
        <v>1862151</v>
      </c>
      <c r="J86">
        <v>311749</v>
      </c>
      <c r="K86">
        <v>409858</v>
      </c>
      <c r="L86">
        <v>271488</v>
      </c>
      <c r="M86">
        <v>1760306</v>
      </c>
      <c r="N86">
        <v>4806110</v>
      </c>
      <c r="O86">
        <v>336307</v>
      </c>
      <c r="P86">
        <v>252530</v>
      </c>
      <c r="Q86">
        <v>1028891</v>
      </c>
      <c r="R86">
        <v>82844</v>
      </c>
      <c r="S86">
        <v>145630</v>
      </c>
      <c r="T86">
        <v>47982</v>
      </c>
      <c r="U86">
        <v>2430</v>
      </c>
      <c r="V86">
        <v>125732</v>
      </c>
      <c r="W86">
        <v>6249640</v>
      </c>
      <c r="X86">
        <v>15901806</v>
      </c>
      <c r="Y86">
        <v>2919493</v>
      </c>
      <c r="Z86">
        <v>3618437</v>
      </c>
      <c r="AA86">
        <v>3165171</v>
      </c>
      <c r="AB86">
        <v>452662</v>
      </c>
      <c r="AC86">
        <v>176195</v>
      </c>
      <c r="AD86">
        <v>77807</v>
      </c>
      <c r="AE86">
        <v>87407</v>
      </c>
      <c r="AF86">
        <v>1000971</v>
      </c>
      <c r="AG86">
        <v>24937091</v>
      </c>
      <c r="AH86">
        <v>1926495</v>
      </c>
      <c r="AI86">
        <v>10155859</v>
      </c>
      <c r="AJ86">
        <v>8900</v>
      </c>
      <c r="AK86">
        <v>69501</v>
      </c>
      <c r="AL86">
        <v>22170</v>
      </c>
      <c r="AM86">
        <v>337968</v>
      </c>
      <c r="AN86">
        <v>54056</v>
      </c>
      <c r="AO86">
        <v>64642</v>
      </c>
      <c r="AP86">
        <v>610986</v>
      </c>
      <c r="AQ86">
        <v>71904</v>
      </c>
      <c r="AR86">
        <v>21266147</v>
      </c>
      <c r="AS86">
        <v>11613687</v>
      </c>
      <c r="AT86">
        <v>6338511</v>
      </c>
      <c r="AU86">
        <v>5270250</v>
      </c>
      <c r="AV86">
        <v>72045</v>
      </c>
      <c r="AW86">
        <v>192083</v>
      </c>
      <c r="AX86">
        <v>80506</v>
      </c>
      <c r="AY86">
        <v>2950175</v>
      </c>
    </row>
    <row r="87" spans="1:51" x14ac:dyDescent="0.25">
      <c r="A87" t="s">
        <v>450</v>
      </c>
      <c r="B87" t="s">
        <v>314</v>
      </c>
      <c r="C87" t="s">
        <v>264</v>
      </c>
      <c r="F87">
        <v>54195</v>
      </c>
      <c r="G87">
        <v>63352</v>
      </c>
      <c r="H87">
        <v>81593</v>
      </c>
      <c r="I87">
        <v>180321</v>
      </c>
      <c r="J87">
        <v>10583</v>
      </c>
      <c r="K87">
        <v>53929</v>
      </c>
      <c r="L87">
        <v>3144</v>
      </c>
      <c r="M87">
        <v>32190</v>
      </c>
      <c r="N87">
        <v>5898</v>
      </c>
      <c r="O87">
        <v>3576</v>
      </c>
      <c r="P87">
        <v>14529</v>
      </c>
      <c r="Q87">
        <v>85799</v>
      </c>
      <c r="R87">
        <v>0</v>
      </c>
      <c r="S87">
        <v>1232</v>
      </c>
      <c r="T87">
        <v>3614</v>
      </c>
      <c r="U87">
        <v>0</v>
      </c>
      <c r="V87">
        <v>617</v>
      </c>
      <c r="W87">
        <v>52777</v>
      </c>
      <c r="X87">
        <v>398986</v>
      </c>
      <c r="Y87">
        <v>298518</v>
      </c>
      <c r="Z87">
        <v>359169</v>
      </c>
      <c r="AA87">
        <v>25185</v>
      </c>
      <c r="AB87">
        <v>4403</v>
      </c>
      <c r="AC87">
        <v>19364</v>
      </c>
      <c r="AD87">
        <v>2694</v>
      </c>
      <c r="AE87">
        <v>3028</v>
      </c>
      <c r="AF87">
        <v>109022</v>
      </c>
      <c r="AG87">
        <v>504445</v>
      </c>
      <c r="AH87">
        <v>177600</v>
      </c>
      <c r="AI87">
        <v>419652</v>
      </c>
      <c r="AJ87">
        <v>0</v>
      </c>
      <c r="AK87">
        <v>11442</v>
      </c>
      <c r="AL87">
        <v>507</v>
      </c>
      <c r="AM87">
        <v>18249</v>
      </c>
      <c r="AN87">
        <v>4547</v>
      </c>
      <c r="AO87">
        <v>3968</v>
      </c>
      <c r="AP87">
        <v>13705</v>
      </c>
      <c r="AQ87">
        <v>0</v>
      </c>
      <c r="AR87">
        <v>12559</v>
      </c>
      <c r="AS87">
        <v>31149</v>
      </c>
      <c r="AT87">
        <v>149258</v>
      </c>
      <c r="AU87">
        <v>297213</v>
      </c>
      <c r="AV87">
        <v>1734</v>
      </c>
      <c r="AW87">
        <v>2794</v>
      </c>
      <c r="AX87">
        <v>6772</v>
      </c>
      <c r="AY87">
        <v>129138</v>
      </c>
    </row>
    <row r="88" spans="1:51" x14ac:dyDescent="0.25">
      <c r="A88" t="s">
        <v>450</v>
      </c>
      <c r="B88" t="s">
        <v>314</v>
      </c>
      <c r="C88" t="s">
        <v>315</v>
      </c>
      <c r="F88">
        <v>1778</v>
      </c>
      <c r="G88">
        <v>430</v>
      </c>
      <c r="H88">
        <v>343</v>
      </c>
      <c r="I88">
        <v>2105</v>
      </c>
      <c r="J88">
        <v>145</v>
      </c>
      <c r="K88">
        <v>214</v>
      </c>
      <c r="L88">
        <v>0</v>
      </c>
      <c r="M88">
        <v>1390</v>
      </c>
      <c r="N88">
        <v>3500</v>
      </c>
      <c r="O88">
        <v>257</v>
      </c>
      <c r="P88">
        <v>283</v>
      </c>
      <c r="Q88">
        <v>2191</v>
      </c>
      <c r="R88">
        <v>86</v>
      </c>
      <c r="S88">
        <v>191</v>
      </c>
      <c r="T88">
        <v>82</v>
      </c>
      <c r="U88">
        <v>5</v>
      </c>
      <c r="V88">
        <v>110</v>
      </c>
      <c r="W88">
        <v>15781</v>
      </c>
      <c r="X88">
        <v>36878</v>
      </c>
      <c r="Y88">
        <v>3324</v>
      </c>
      <c r="Z88">
        <v>797</v>
      </c>
      <c r="AA88">
        <v>6</v>
      </c>
      <c r="AB88">
        <v>158</v>
      </c>
      <c r="AC88">
        <v>2401</v>
      </c>
      <c r="AD88">
        <v>487</v>
      </c>
      <c r="AE88">
        <v>333</v>
      </c>
      <c r="AF88">
        <v>6307</v>
      </c>
      <c r="AG88">
        <v>160156</v>
      </c>
      <c r="AH88">
        <v>10707</v>
      </c>
      <c r="AI88">
        <v>13490</v>
      </c>
      <c r="AJ88">
        <v>16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1871</v>
      </c>
      <c r="AQ88">
        <v>97</v>
      </c>
      <c r="AR88">
        <v>897995</v>
      </c>
      <c r="AS88">
        <v>454139</v>
      </c>
      <c r="AT88">
        <v>157141</v>
      </c>
      <c r="AU88">
        <v>7732</v>
      </c>
      <c r="AV88">
        <v>135</v>
      </c>
      <c r="AW88">
        <v>451</v>
      </c>
      <c r="AX88">
        <v>0</v>
      </c>
      <c r="AY88">
        <v>31</v>
      </c>
    </row>
    <row r="89" spans="1:51" x14ac:dyDescent="0.25">
      <c r="A89" t="s">
        <v>450</v>
      </c>
      <c r="B89" t="s">
        <v>314</v>
      </c>
      <c r="C89" t="s">
        <v>316</v>
      </c>
      <c r="F89">
        <v>3831</v>
      </c>
      <c r="G89">
        <v>907</v>
      </c>
      <c r="H89">
        <v>596</v>
      </c>
      <c r="I89">
        <v>1927</v>
      </c>
      <c r="J89">
        <v>145</v>
      </c>
      <c r="K89">
        <v>214</v>
      </c>
      <c r="L89">
        <v>0</v>
      </c>
      <c r="M89">
        <v>2803</v>
      </c>
      <c r="N89">
        <v>7058</v>
      </c>
      <c r="O89">
        <v>519</v>
      </c>
      <c r="P89">
        <v>282</v>
      </c>
      <c r="Q89">
        <v>2187</v>
      </c>
      <c r="R89">
        <v>86</v>
      </c>
      <c r="S89">
        <v>191</v>
      </c>
      <c r="T89">
        <v>81</v>
      </c>
      <c r="U89">
        <v>5</v>
      </c>
      <c r="V89">
        <v>110</v>
      </c>
      <c r="W89">
        <v>11900</v>
      </c>
      <c r="X89">
        <v>22212</v>
      </c>
      <c r="Y89">
        <v>3549</v>
      </c>
      <c r="Z89">
        <v>5909</v>
      </c>
      <c r="AA89">
        <v>57</v>
      </c>
      <c r="AB89">
        <v>186</v>
      </c>
      <c r="AC89">
        <v>2947</v>
      </c>
      <c r="AD89">
        <v>598</v>
      </c>
      <c r="AE89">
        <v>408</v>
      </c>
      <c r="AF89">
        <v>14367</v>
      </c>
      <c r="AG89">
        <v>64134</v>
      </c>
      <c r="AH89">
        <v>4579</v>
      </c>
      <c r="AI89">
        <v>6455</v>
      </c>
      <c r="AJ89">
        <v>7</v>
      </c>
      <c r="AK89">
        <v>750</v>
      </c>
      <c r="AL89">
        <v>86</v>
      </c>
      <c r="AM89">
        <v>0</v>
      </c>
      <c r="AN89">
        <v>0</v>
      </c>
      <c r="AO89">
        <v>0</v>
      </c>
      <c r="AP89">
        <v>1871</v>
      </c>
      <c r="AQ89">
        <v>97</v>
      </c>
      <c r="AR89">
        <v>42586</v>
      </c>
      <c r="AS89">
        <v>26246</v>
      </c>
      <c r="AT89">
        <v>17776</v>
      </c>
      <c r="AU89">
        <v>2</v>
      </c>
      <c r="AV89">
        <v>45</v>
      </c>
      <c r="AW89">
        <v>150</v>
      </c>
      <c r="AX89">
        <v>1076</v>
      </c>
      <c r="AY89">
        <v>4883</v>
      </c>
    </row>
    <row r="90" spans="1:51" x14ac:dyDescent="0.25">
      <c r="A90" t="s">
        <v>450</v>
      </c>
      <c r="B90" t="s">
        <v>314</v>
      </c>
      <c r="C90" t="s">
        <v>317</v>
      </c>
      <c r="F90">
        <v>0</v>
      </c>
      <c r="G90">
        <v>0</v>
      </c>
      <c r="H90">
        <v>0</v>
      </c>
      <c r="I90">
        <v>0</v>
      </c>
      <c r="J90">
        <v>3997</v>
      </c>
      <c r="K90">
        <v>5799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35684</v>
      </c>
      <c r="AH90">
        <v>3785</v>
      </c>
      <c r="AI90">
        <v>16256</v>
      </c>
      <c r="AJ90">
        <v>4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-48969</v>
      </c>
      <c r="AS90">
        <v>5624</v>
      </c>
      <c r="AT90">
        <v>12387</v>
      </c>
      <c r="AU90">
        <v>24890</v>
      </c>
      <c r="AV90">
        <v>0</v>
      </c>
      <c r="AW90">
        <v>0</v>
      </c>
      <c r="AX90">
        <v>0</v>
      </c>
      <c r="AY90">
        <v>0</v>
      </c>
    </row>
    <row r="91" spans="1:51" x14ac:dyDescent="0.25">
      <c r="A91" t="s">
        <v>450</v>
      </c>
      <c r="B91" t="s">
        <v>314</v>
      </c>
      <c r="C91" t="s">
        <v>318</v>
      </c>
      <c r="F91">
        <v>151110</v>
      </c>
      <c r="G91">
        <v>24579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-1731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757</v>
      </c>
      <c r="X91">
        <v>3476</v>
      </c>
      <c r="Y91">
        <v>1678</v>
      </c>
      <c r="Z91">
        <v>7564</v>
      </c>
      <c r="AA91">
        <v>0</v>
      </c>
      <c r="AB91">
        <v>0</v>
      </c>
      <c r="AC91">
        <v>0</v>
      </c>
      <c r="AD91">
        <v>0</v>
      </c>
      <c r="AE91">
        <v>2082</v>
      </c>
      <c r="AF91">
        <v>391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6807</v>
      </c>
      <c r="AQ91">
        <v>764</v>
      </c>
      <c r="AR91">
        <v>0</v>
      </c>
      <c r="AS91">
        <v>0</v>
      </c>
      <c r="AT91">
        <v>0</v>
      </c>
      <c r="AU91">
        <v>-28245</v>
      </c>
      <c r="AV91">
        <v>0</v>
      </c>
      <c r="AW91">
        <v>0</v>
      </c>
      <c r="AX91">
        <v>7448</v>
      </c>
      <c r="AY91">
        <v>0</v>
      </c>
    </row>
    <row r="92" spans="1:51" x14ac:dyDescent="0.25">
      <c r="A92" t="s">
        <v>450</v>
      </c>
      <c r="B92" t="s">
        <v>314</v>
      </c>
      <c r="C92" t="s">
        <v>742</v>
      </c>
      <c r="F92">
        <v>210914</v>
      </c>
      <c r="G92">
        <v>89268</v>
      </c>
      <c r="H92">
        <v>82532</v>
      </c>
      <c r="I92">
        <v>184353</v>
      </c>
      <c r="J92">
        <v>14870</v>
      </c>
      <c r="K92">
        <v>60156</v>
      </c>
      <c r="L92">
        <v>3144</v>
      </c>
      <c r="M92">
        <v>36383</v>
      </c>
      <c r="N92">
        <v>14725</v>
      </c>
      <c r="O92">
        <v>4352</v>
      </c>
      <c r="P92">
        <v>15094</v>
      </c>
      <c r="Q92">
        <v>90177</v>
      </c>
      <c r="R92">
        <v>172</v>
      </c>
      <c r="S92">
        <v>1614</v>
      </c>
      <c r="T92">
        <v>3777</v>
      </c>
      <c r="U92">
        <v>10</v>
      </c>
      <c r="V92">
        <v>837</v>
      </c>
      <c r="W92">
        <v>81215</v>
      </c>
      <c r="X92">
        <v>461552</v>
      </c>
      <c r="Y92">
        <v>307069</v>
      </c>
      <c r="Z92">
        <v>373439</v>
      </c>
      <c r="AA92">
        <v>25248</v>
      </c>
      <c r="AB92">
        <v>4747</v>
      </c>
      <c r="AC92">
        <v>24712</v>
      </c>
      <c r="AD92">
        <v>3779</v>
      </c>
      <c r="AE92">
        <v>5851</v>
      </c>
      <c r="AF92">
        <v>130087</v>
      </c>
      <c r="AG92">
        <v>764419</v>
      </c>
      <c r="AH92">
        <v>196671</v>
      </c>
      <c r="AI92">
        <v>455853</v>
      </c>
      <c r="AJ92">
        <v>27</v>
      </c>
      <c r="AK92">
        <v>12192</v>
      </c>
      <c r="AL92">
        <v>593</v>
      </c>
      <c r="AM92">
        <v>18249</v>
      </c>
      <c r="AN92">
        <v>4547</v>
      </c>
      <c r="AO92">
        <v>3968</v>
      </c>
      <c r="AP92">
        <v>24254</v>
      </c>
      <c r="AQ92">
        <v>958</v>
      </c>
      <c r="AR92">
        <v>904171</v>
      </c>
      <c r="AS92">
        <v>517158</v>
      </c>
      <c r="AT92">
        <v>336562</v>
      </c>
      <c r="AU92">
        <v>301592</v>
      </c>
      <c r="AV92">
        <v>1914</v>
      </c>
      <c r="AW92">
        <v>3395</v>
      </c>
      <c r="AX92">
        <v>15296</v>
      </c>
      <c r="AY92">
        <v>134052</v>
      </c>
    </row>
    <row r="93" spans="1:51" x14ac:dyDescent="0.25">
      <c r="A93" t="s">
        <v>450</v>
      </c>
      <c r="B93" t="s">
        <v>741</v>
      </c>
      <c r="F93">
        <v>1380907</v>
      </c>
      <c r="G93">
        <v>519264</v>
      </c>
      <c r="H93">
        <v>713735</v>
      </c>
      <c r="I93">
        <v>1677798</v>
      </c>
      <c r="J93">
        <v>323917</v>
      </c>
      <c r="K93">
        <v>413577</v>
      </c>
      <c r="L93">
        <v>268344</v>
      </c>
      <c r="M93">
        <v>1723923</v>
      </c>
      <c r="N93">
        <v>4791385</v>
      </c>
      <c r="O93">
        <v>331955</v>
      </c>
      <c r="P93">
        <v>237436</v>
      </c>
      <c r="Q93">
        <v>938714</v>
      </c>
      <c r="R93">
        <v>82672</v>
      </c>
      <c r="S93">
        <v>144016</v>
      </c>
      <c r="T93">
        <v>44205</v>
      </c>
      <c r="U93">
        <v>2420</v>
      </c>
      <c r="V93">
        <v>124895</v>
      </c>
      <c r="W93">
        <v>6168425</v>
      </c>
      <c r="X93">
        <v>15440254</v>
      </c>
      <c r="Y93">
        <v>2612424</v>
      </c>
      <c r="Z93">
        <v>3244998</v>
      </c>
      <c r="AA93">
        <v>3139923</v>
      </c>
      <c r="AB93">
        <v>447915</v>
      </c>
      <c r="AC93">
        <v>151483</v>
      </c>
      <c r="AD93">
        <v>74028</v>
      </c>
      <c r="AE93">
        <v>81556</v>
      </c>
      <c r="AF93">
        <v>870884</v>
      </c>
      <c r="AG93">
        <v>24172672</v>
      </c>
      <c r="AH93">
        <v>1729824</v>
      </c>
      <c r="AI93">
        <v>9700006</v>
      </c>
      <c r="AJ93">
        <v>8873</v>
      </c>
      <c r="AK93">
        <v>57309</v>
      </c>
      <c r="AL93">
        <v>21577</v>
      </c>
      <c r="AM93">
        <v>319719</v>
      </c>
      <c r="AN93">
        <v>49509</v>
      </c>
      <c r="AO93">
        <v>60674</v>
      </c>
      <c r="AP93">
        <v>586732</v>
      </c>
      <c r="AQ93">
        <v>70946</v>
      </c>
      <c r="AR93">
        <v>20361976</v>
      </c>
      <c r="AS93">
        <v>11096529</v>
      </c>
      <c r="AT93">
        <v>6001949</v>
      </c>
      <c r="AU93">
        <v>4968658</v>
      </c>
      <c r="AV93">
        <v>70131</v>
      </c>
      <c r="AW93">
        <v>188688</v>
      </c>
      <c r="AX93">
        <v>65210</v>
      </c>
      <c r="AY93">
        <v>2816123</v>
      </c>
    </row>
    <row r="94" spans="1:51" x14ac:dyDescent="0.25">
      <c r="A94" t="s">
        <v>450</v>
      </c>
      <c r="B94" t="s">
        <v>322</v>
      </c>
      <c r="C94" t="s">
        <v>323</v>
      </c>
      <c r="F94">
        <v>442562</v>
      </c>
      <c r="G94">
        <v>99078</v>
      </c>
      <c r="H94">
        <v>0</v>
      </c>
      <c r="I94">
        <v>526751</v>
      </c>
      <c r="J94">
        <v>172966</v>
      </c>
      <c r="K94">
        <v>251917</v>
      </c>
      <c r="L94">
        <v>0</v>
      </c>
      <c r="M94">
        <v>428835</v>
      </c>
      <c r="N94">
        <v>1220599</v>
      </c>
      <c r="O94">
        <v>0</v>
      </c>
      <c r="P94">
        <v>104759</v>
      </c>
      <c r="Q94">
        <v>0</v>
      </c>
      <c r="R94">
        <v>50080</v>
      </c>
      <c r="S94">
        <v>63930</v>
      </c>
      <c r="T94">
        <v>6782</v>
      </c>
      <c r="U94">
        <v>0</v>
      </c>
      <c r="V94">
        <v>0</v>
      </c>
      <c r="W94">
        <v>3469866</v>
      </c>
      <c r="X94">
        <v>7226394</v>
      </c>
      <c r="Y94">
        <v>1125556</v>
      </c>
      <c r="Z94">
        <v>1020469</v>
      </c>
      <c r="AA94">
        <v>0</v>
      </c>
      <c r="AB94">
        <v>0</v>
      </c>
      <c r="AC94">
        <v>0</v>
      </c>
      <c r="AD94">
        <v>49564</v>
      </c>
      <c r="AE94">
        <v>64056</v>
      </c>
      <c r="AF94">
        <v>490049</v>
      </c>
      <c r="AG94">
        <v>15365555</v>
      </c>
      <c r="AH94">
        <v>837018</v>
      </c>
      <c r="AI94">
        <v>3150578</v>
      </c>
      <c r="AJ94">
        <v>5816</v>
      </c>
      <c r="AK94">
        <v>57309</v>
      </c>
      <c r="AL94">
        <v>23866</v>
      </c>
      <c r="AM94">
        <v>0</v>
      </c>
      <c r="AN94">
        <v>0</v>
      </c>
      <c r="AO94">
        <v>0</v>
      </c>
      <c r="AP94">
        <v>586767</v>
      </c>
      <c r="AQ94">
        <v>70946</v>
      </c>
      <c r="AR94">
        <v>14478529</v>
      </c>
      <c r="AS94">
        <v>2882245</v>
      </c>
      <c r="AT94">
        <v>4646448</v>
      </c>
      <c r="AU94">
        <v>3842284</v>
      </c>
      <c r="AV94">
        <v>28516</v>
      </c>
      <c r="AW94">
        <v>76909</v>
      </c>
      <c r="AX94">
        <v>54418</v>
      </c>
      <c r="AY94">
        <v>2168371</v>
      </c>
    </row>
    <row r="95" spans="1:51" x14ac:dyDescent="0.25">
      <c r="A95" t="s">
        <v>450</v>
      </c>
      <c r="B95" t="s">
        <v>322</v>
      </c>
      <c r="C95" t="s">
        <v>324</v>
      </c>
      <c r="F95">
        <v>65116</v>
      </c>
      <c r="G95">
        <v>17113</v>
      </c>
      <c r="H95">
        <v>0</v>
      </c>
      <c r="I95">
        <v>259691</v>
      </c>
      <c r="J95">
        <v>336064</v>
      </c>
      <c r="K95">
        <v>426890</v>
      </c>
      <c r="L95">
        <v>0</v>
      </c>
      <c r="M95">
        <v>1015462</v>
      </c>
      <c r="N95">
        <v>3085842</v>
      </c>
      <c r="O95">
        <v>165327</v>
      </c>
      <c r="P95">
        <v>46340</v>
      </c>
      <c r="Q95">
        <v>503915</v>
      </c>
      <c r="R95">
        <v>12006</v>
      </c>
      <c r="S95">
        <v>36791</v>
      </c>
      <c r="T95">
        <v>20062</v>
      </c>
      <c r="U95">
        <v>1297</v>
      </c>
      <c r="V95">
        <v>0</v>
      </c>
      <c r="W95">
        <v>2117472</v>
      </c>
      <c r="X95">
        <v>7223775</v>
      </c>
      <c r="Y95">
        <v>1384777</v>
      </c>
      <c r="Z95">
        <v>771182</v>
      </c>
      <c r="AA95">
        <v>0</v>
      </c>
      <c r="AB95">
        <v>0</v>
      </c>
      <c r="AC95">
        <v>43881</v>
      </c>
      <c r="AD95">
        <v>5982</v>
      </c>
      <c r="AE95">
        <v>20353</v>
      </c>
      <c r="AF95">
        <v>207425</v>
      </c>
      <c r="AG95">
        <v>6819489</v>
      </c>
      <c r="AH95">
        <v>728578</v>
      </c>
      <c r="AI95">
        <v>4359460</v>
      </c>
      <c r="AJ95">
        <v>2156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238059</v>
      </c>
      <c r="AS95">
        <v>5219845</v>
      </c>
      <c r="AT95">
        <v>92321</v>
      </c>
      <c r="AU95">
        <v>0</v>
      </c>
      <c r="AV95">
        <v>41616</v>
      </c>
      <c r="AW95">
        <v>111779</v>
      </c>
      <c r="AX95">
        <v>4760</v>
      </c>
      <c r="AY95">
        <v>47612</v>
      </c>
    </row>
    <row r="96" spans="1:51" x14ac:dyDescent="0.25">
      <c r="A96" t="s">
        <v>450</v>
      </c>
      <c r="B96" t="s">
        <v>322</v>
      </c>
      <c r="C96" t="s">
        <v>325</v>
      </c>
      <c r="F96">
        <v>0</v>
      </c>
      <c r="G96">
        <v>0</v>
      </c>
      <c r="H96">
        <v>686766</v>
      </c>
      <c r="I96">
        <v>145460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17594</v>
      </c>
      <c r="Q96">
        <v>191326</v>
      </c>
      <c r="R96">
        <v>4558</v>
      </c>
      <c r="S96">
        <v>13969</v>
      </c>
      <c r="T96">
        <v>7617</v>
      </c>
      <c r="U96">
        <v>493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44069</v>
      </c>
      <c r="AD96">
        <v>6007</v>
      </c>
      <c r="AE96">
        <v>0</v>
      </c>
      <c r="AF96">
        <v>58182</v>
      </c>
      <c r="AG96">
        <v>373765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</row>
    <row r="97" spans="1:51" x14ac:dyDescent="0.25">
      <c r="A97" t="s">
        <v>450</v>
      </c>
      <c r="B97" t="s">
        <v>322</v>
      </c>
      <c r="C97" t="s">
        <v>326</v>
      </c>
      <c r="F97">
        <v>0</v>
      </c>
      <c r="G97">
        <v>0</v>
      </c>
      <c r="H97">
        <v>0</v>
      </c>
      <c r="I97">
        <v>11181</v>
      </c>
      <c r="J97">
        <v>0</v>
      </c>
      <c r="K97">
        <v>0</v>
      </c>
      <c r="L97">
        <v>268344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1376896</v>
      </c>
      <c r="AA97">
        <v>2871055</v>
      </c>
      <c r="AB97">
        <v>447915</v>
      </c>
      <c r="AC97">
        <v>0</v>
      </c>
      <c r="AD97">
        <v>0</v>
      </c>
      <c r="AE97">
        <v>0</v>
      </c>
      <c r="AF97">
        <v>2263</v>
      </c>
      <c r="AG97">
        <v>0</v>
      </c>
      <c r="AH97">
        <v>0</v>
      </c>
      <c r="AI97">
        <v>1357738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3406370</v>
      </c>
      <c r="AS97">
        <v>1696947</v>
      </c>
      <c r="AT97">
        <v>500278</v>
      </c>
      <c r="AU97">
        <v>1125122</v>
      </c>
      <c r="AV97">
        <v>0</v>
      </c>
      <c r="AW97">
        <v>0</v>
      </c>
      <c r="AX97">
        <v>0</v>
      </c>
      <c r="AY97">
        <v>0</v>
      </c>
    </row>
    <row r="98" spans="1:51" x14ac:dyDescent="0.25">
      <c r="A98" t="s">
        <v>450</v>
      </c>
      <c r="B98" t="s">
        <v>322</v>
      </c>
      <c r="C98" t="s">
        <v>327</v>
      </c>
      <c r="F98">
        <v>0</v>
      </c>
      <c r="G98">
        <v>0</v>
      </c>
      <c r="H98">
        <v>0</v>
      </c>
      <c r="I98">
        <v>1138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41083</v>
      </c>
      <c r="AA98">
        <v>0</v>
      </c>
      <c r="AB98">
        <v>0</v>
      </c>
      <c r="AC98">
        <v>57203</v>
      </c>
      <c r="AD98">
        <v>7797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275137</v>
      </c>
      <c r="AN98">
        <v>49803</v>
      </c>
      <c r="AO98">
        <v>60674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</row>
    <row r="99" spans="1:51" x14ac:dyDescent="0.25">
      <c r="A99" t="s">
        <v>450</v>
      </c>
      <c r="B99" t="s">
        <v>322</v>
      </c>
      <c r="C99" t="s">
        <v>328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405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</row>
    <row r="100" spans="1:51" x14ac:dyDescent="0.25">
      <c r="A100" t="s">
        <v>450</v>
      </c>
      <c r="B100" t="s">
        <v>322</v>
      </c>
      <c r="C100" t="s">
        <v>329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</row>
    <row r="101" spans="1:51" x14ac:dyDescent="0.25">
      <c r="A101" t="s">
        <v>450</v>
      </c>
      <c r="B101" t="s">
        <v>322</v>
      </c>
      <c r="C101" t="s">
        <v>740</v>
      </c>
      <c r="F101">
        <v>507678</v>
      </c>
      <c r="G101">
        <v>116191</v>
      </c>
      <c r="H101">
        <v>686766</v>
      </c>
      <c r="I101">
        <v>944221</v>
      </c>
      <c r="J101">
        <v>509030</v>
      </c>
      <c r="K101">
        <v>678807</v>
      </c>
      <c r="L101">
        <v>268344</v>
      </c>
      <c r="M101">
        <v>1444297</v>
      </c>
      <c r="N101">
        <v>4306441</v>
      </c>
      <c r="O101">
        <v>165327</v>
      </c>
      <c r="P101">
        <v>168693</v>
      </c>
      <c r="Q101">
        <v>695241</v>
      </c>
      <c r="R101">
        <v>66644</v>
      </c>
      <c r="S101">
        <v>114690</v>
      </c>
      <c r="T101">
        <v>34461</v>
      </c>
      <c r="U101">
        <v>1790</v>
      </c>
      <c r="V101">
        <v>0</v>
      </c>
      <c r="W101">
        <v>5587338</v>
      </c>
      <c r="X101">
        <v>14450169</v>
      </c>
      <c r="Y101">
        <v>2510333</v>
      </c>
      <c r="Z101">
        <v>3209630</v>
      </c>
      <c r="AA101">
        <v>2871055</v>
      </c>
      <c r="AB101">
        <v>447915</v>
      </c>
      <c r="AC101">
        <v>145153</v>
      </c>
      <c r="AD101">
        <v>69350</v>
      </c>
      <c r="AE101">
        <v>84409</v>
      </c>
      <c r="AF101">
        <v>758324</v>
      </c>
      <c r="AG101">
        <v>22558809</v>
      </c>
      <c r="AH101">
        <v>1565596</v>
      </c>
      <c r="AI101">
        <v>8867776</v>
      </c>
      <c r="AJ101">
        <v>7972</v>
      </c>
      <c r="AK101">
        <v>57309</v>
      </c>
      <c r="AL101">
        <v>23866</v>
      </c>
      <c r="AM101">
        <v>275137</v>
      </c>
      <c r="AN101">
        <v>49803</v>
      </c>
      <c r="AO101">
        <v>60674</v>
      </c>
      <c r="AP101">
        <v>586767</v>
      </c>
      <c r="AQ101">
        <v>70946</v>
      </c>
      <c r="AR101">
        <v>18122958</v>
      </c>
      <c r="AS101">
        <v>9799037</v>
      </c>
      <c r="AT101">
        <v>5239047</v>
      </c>
      <c r="AU101">
        <v>4967406</v>
      </c>
      <c r="AV101">
        <v>70132</v>
      </c>
      <c r="AW101">
        <v>188688</v>
      </c>
      <c r="AX101">
        <v>59178</v>
      </c>
      <c r="AY101">
        <v>2215983</v>
      </c>
    </row>
    <row r="102" spans="1:51" x14ac:dyDescent="0.25">
      <c r="A102" t="s">
        <v>450</v>
      </c>
      <c r="B102" t="s">
        <v>451</v>
      </c>
      <c r="F102">
        <v>873229</v>
      </c>
      <c r="G102">
        <v>403073</v>
      </c>
      <c r="H102">
        <v>26969</v>
      </c>
      <c r="I102">
        <v>733577</v>
      </c>
      <c r="J102">
        <v>-185113</v>
      </c>
      <c r="K102">
        <v>-265230</v>
      </c>
      <c r="L102">
        <v>0</v>
      </c>
      <c r="M102">
        <v>279626</v>
      </c>
      <c r="N102">
        <v>484944</v>
      </c>
      <c r="O102">
        <v>166628</v>
      </c>
      <c r="P102">
        <v>68743</v>
      </c>
      <c r="Q102">
        <v>243473</v>
      </c>
      <c r="R102">
        <v>16028</v>
      </c>
      <c r="S102">
        <v>29326</v>
      </c>
      <c r="T102">
        <v>9744</v>
      </c>
      <c r="U102">
        <v>630</v>
      </c>
      <c r="V102">
        <v>124895</v>
      </c>
      <c r="W102">
        <v>581087</v>
      </c>
      <c r="X102">
        <v>990085</v>
      </c>
      <c r="Y102">
        <v>102091</v>
      </c>
      <c r="Z102">
        <v>35368</v>
      </c>
      <c r="AA102">
        <v>268868</v>
      </c>
      <c r="AB102">
        <v>0</v>
      </c>
      <c r="AC102">
        <v>6330</v>
      </c>
      <c r="AD102">
        <v>4678</v>
      </c>
      <c r="AE102">
        <v>-2853</v>
      </c>
      <c r="AF102">
        <v>112560</v>
      </c>
      <c r="AG102">
        <v>1613863</v>
      </c>
      <c r="AH102">
        <v>164228</v>
      </c>
      <c r="AI102">
        <v>832230</v>
      </c>
      <c r="AJ102">
        <v>901</v>
      </c>
      <c r="AK102">
        <v>0</v>
      </c>
      <c r="AL102">
        <v>-2289</v>
      </c>
      <c r="AM102">
        <v>44582</v>
      </c>
      <c r="AN102">
        <v>-294</v>
      </c>
      <c r="AO102">
        <v>0</v>
      </c>
      <c r="AP102">
        <v>-35</v>
      </c>
      <c r="AQ102">
        <v>0</v>
      </c>
      <c r="AR102">
        <v>2239018</v>
      </c>
      <c r="AS102">
        <v>1297492</v>
      </c>
      <c r="AT102">
        <v>762902</v>
      </c>
      <c r="AU102">
        <v>1252</v>
      </c>
      <c r="AV102">
        <v>-1</v>
      </c>
      <c r="AW102">
        <v>0</v>
      </c>
      <c r="AX102">
        <v>6032</v>
      </c>
      <c r="AY102">
        <v>600140</v>
      </c>
    </row>
    <row r="103" spans="1:51" x14ac:dyDescent="0.25">
      <c r="A103" t="s">
        <v>450</v>
      </c>
      <c r="B103" t="s">
        <v>331</v>
      </c>
      <c r="F103">
        <v>72299</v>
      </c>
      <c r="G103">
        <v>45165</v>
      </c>
      <c r="H103">
        <v>8864</v>
      </c>
      <c r="I103">
        <v>144366</v>
      </c>
      <c r="J103">
        <v>212151</v>
      </c>
      <c r="K103">
        <v>329105</v>
      </c>
      <c r="L103">
        <v>0</v>
      </c>
      <c r="M103">
        <v>0</v>
      </c>
      <c r="N103">
        <v>0</v>
      </c>
      <c r="O103">
        <v>0</v>
      </c>
      <c r="P103">
        <v>269</v>
      </c>
      <c r="Q103">
        <v>8110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61942</v>
      </c>
      <c r="X103">
        <v>259127</v>
      </c>
      <c r="Y103">
        <v>42111</v>
      </c>
      <c r="Z103">
        <v>60812</v>
      </c>
      <c r="AA103">
        <v>0</v>
      </c>
      <c r="AB103">
        <v>0</v>
      </c>
      <c r="AC103">
        <v>92740</v>
      </c>
      <c r="AD103">
        <v>22702</v>
      </c>
      <c r="AE103">
        <v>35700</v>
      </c>
      <c r="AF103">
        <v>54240</v>
      </c>
      <c r="AG103">
        <v>266929</v>
      </c>
      <c r="AH103">
        <v>7260</v>
      </c>
      <c r="AI103">
        <v>114169</v>
      </c>
      <c r="AJ103">
        <v>0</v>
      </c>
      <c r="AK103">
        <v>0</v>
      </c>
      <c r="AL103">
        <v>2430</v>
      </c>
      <c r="AM103">
        <v>179</v>
      </c>
      <c r="AN103">
        <v>2615</v>
      </c>
      <c r="AO103">
        <v>0</v>
      </c>
      <c r="AP103">
        <v>38</v>
      </c>
      <c r="AQ103">
        <v>0</v>
      </c>
      <c r="AR103">
        <v>44231</v>
      </c>
      <c r="AS103">
        <v>19183</v>
      </c>
      <c r="AT103">
        <v>6606</v>
      </c>
      <c r="AU103">
        <v>0</v>
      </c>
      <c r="AV103">
        <v>0</v>
      </c>
      <c r="AW103">
        <v>0</v>
      </c>
      <c r="AX103">
        <v>0</v>
      </c>
      <c r="AY103">
        <v>3201</v>
      </c>
    </row>
    <row r="104" spans="1:51" x14ac:dyDescent="0.25">
      <c r="A104" t="s">
        <v>450</v>
      </c>
      <c r="B104" t="s">
        <v>739</v>
      </c>
      <c r="F104">
        <v>945528</v>
      </c>
      <c r="G104">
        <v>448238</v>
      </c>
      <c r="H104">
        <v>35833</v>
      </c>
      <c r="I104">
        <v>877943</v>
      </c>
      <c r="J104">
        <v>27038</v>
      </c>
      <c r="K104">
        <v>63875</v>
      </c>
      <c r="L104">
        <v>0</v>
      </c>
      <c r="M104">
        <v>279626</v>
      </c>
      <c r="N104">
        <v>484944</v>
      </c>
      <c r="O104">
        <v>166628</v>
      </c>
      <c r="P104">
        <v>69012</v>
      </c>
      <c r="Q104">
        <v>251583</v>
      </c>
      <c r="R104">
        <v>16028</v>
      </c>
      <c r="S104">
        <v>29326</v>
      </c>
      <c r="T104">
        <v>9744</v>
      </c>
      <c r="U104">
        <v>630</v>
      </c>
      <c r="V104">
        <v>124895</v>
      </c>
      <c r="W104">
        <v>643029</v>
      </c>
      <c r="X104">
        <v>1249212</v>
      </c>
      <c r="Y104">
        <v>144202</v>
      </c>
      <c r="Z104">
        <v>96180</v>
      </c>
      <c r="AA104">
        <v>268868</v>
      </c>
      <c r="AB104">
        <v>0</v>
      </c>
      <c r="AC104">
        <v>99070</v>
      </c>
      <c r="AD104">
        <v>27380</v>
      </c>
      <c r="AE104">
        <v>32847</v>
      </c>
      <c r="AF104">
        <v>166800</v>
      </c>
      <c r="AG104">
        <v>1880792</v>
      </c>
      <c r="AH104">
        <v>171488</v>
      </c>
      <c r="AI104">
        <v>946399</v>
      </c>
      <c r="AJ104">
        <v>901</v>
      </c>
      <c r="AK104">
        <v>0</v>
      </c>
      <c r="AL104">
        <v>141</v>
      </c>
      <c r="AM104">
        <v>44761</v>
      </c>
      <c r="AN104">
        <v>2321</v>
      </c>
      <c r="AO104">
        <v>0</v>
      </c>
      <c r="AP104">
        <v>3</v>
      </c>
      <c r="AQ104">
        <v>0</v>
      </c>
      <c r="AR104">
        <v>2283249</v>
      </c>
      <c r="AS104">
        <v>1316675</v>
      </c>
      <c r="AT104">
        <v>769508</v>
      </c>
      <c r="AU104">
        <v>1252</v>
      </c>
      <c r="AV104">
        <v>-1</v>
      </c>
      <c r="AW104">
        <v>0</v>
      </c>
      <c r="AX104">
        <v>6032</v>
      </c>
      <c r="AY104">
        <v>603341</v>
      </c>
    </row>
    <row r="105" spans="1:51" x14ac:dyDescent="0.25">
      <c r="A105" t="s">
        <v>738</v>
      </c>
      <c r="B105" t="s">
        <v>585</v>
      </c>
      <c r="F105">
        <v>-27.7</v>
      </c>
      <c r="G105">
        <v>-17.899999999999999</v>
      </c>
      <c r="H105">
        <v>8</v>
      </c>
      <c r="I105">
        <f t="shared" ref="I105:O105" si="0">K227</f>
        <v>0</v>
      </c>
      <c r="J105">
        <f t="shared" si="0"/>
        <v>0</v>
      </c>
      <c r="K105">
        <f t="shared" si="0"/>
        <v>0</v>
      </c>
      <c r="L105">
        <f t="shared" si="0"/>
        <v>0</v>
      </c>
      <c r="M105">
        <f t="shared" si="0"/>
        <v>0</v>
      </c>
      <c r="N105">
        <f t="shared" si="0"/>
        <v>0</v>
      </c>
      <c r="O105">
        <f t="shared" si="0"/>
        <v>0</v>
      </c>
      <c r="P105">
        <v>-18.3</v>
      </c>
      <c r="Q105">
        <v>-13.2</v>
      </c>
      <c r="R105">
        <v>-17.5</v>
      </c>
      <c r="S105">
        <v>-15.8</v>
      </c>
      <c r="T105">
        <v>-14.3</v>
      </c>
      <c r="U105">
        <v>-13.4</v>
      </c>
      <c r="V105">
        <v>14</v>
      </c>
      <c r="W105">
        <v>-34.9</v>
      </c>
      <c r="X105">
        <v>-26.2</v>
      </c>
      <c r="Y105">
        <v>-26.5</v>
      </c>
      <c r="Z105">
        <v>-17.3</v>
      </c>
      <c r="AA105">
        <v>0.1</v>
      </c>
      <c r="AB105">
        <v>-5.8</v>
      </c>
      <c r="AC105">
        <v>-11</v>
      </c>
      <c r="AD105">
        <v>-20.8</v>
      </c>
      <c r="AE105">
        <v>-42.4</v>
      </c>
      <c r="AF105">
        <v>-24</v>
      </c>
      <c r="AG105">
        <v>-18.2</v>
      </c>
      <c r="AH105">
        <v>-3.5</v>
      </c>
      <c r="AI105">
        <v>6.3</v>
      </c>
      <c r="AJ105">
        <v>-20.399999999999999</v>
      </c>
      <c r="AK105">
        <f>AM227</f>
        <v>0</v>
      </c>
      <c r="AL105">
        <v>-14.1</v>
      </c>
      <c r="AM105">
        <f>AO227</f>
        <v>0</v>
      </c>
      <c r="AN105">
        <f>AP227</f>
        <v>0</v>
      </c>
      <c r="AO105">
        <f>AQ227</f>
        <v>0</v>
      </c>
      <c r="AP105">
        <f>AR227</f>
        <v>0</v>
      </c>
      <c r="AQ105">
        <f>AS227</f>
        <v>0</v>
      </c>
      <c r="AR105">
        <v>-36.700000000000003</v>
      </c>
      <c r="AS105">
        <v>-33.700000000000003</v>
      </c>
      <c r="AT105">
        <v>-32.4</v>
      </c>
      <c r="AU105">
        <v>-32.799999999999997</v>
      </c>
      <c r="AV105">
        <f>AX227</f>
        <v>0</v>
      </c>
      <c r="AW105">
        <f>AY227</f>
        <v>0</v>
      </c>
      <c r="AX105">
        <f>AZ227</f>
        <v>0</v>
      </c>
      <c r="AY105">
        <f>BA227</f>
        <v>0</v>
      </c>
    </row>
    <row r="106" spans="1:51" x14ac:dyDescent="0.25">
      <c r="A106" t="s">
        <v>738</v>
      </c>
      <c r="B106" t="s">
        <v>363</v>
      </c>
      <c r="F106">
        <v>-1.2</v>
      </c>
      <c r="G106">
        <v>-0.5</v>
      </c>
      <c r="H106">
        <v>5.7</v>
      </c>
      <c r="I106">
        <v>2.2999999999999998</v>
      </c>
      <c r="J106">
        <v>3.7</v>
      </c>
      <c r="K106">
        <v>1.3</v>
      </c>
      <c r="L106" t="s">
        <v>625</v>
      </c>
      <c r="M106">
        <v>18.100000000000001</v>
      </c>
      <c r="N106">
        <v>20.8</v>
      </c>
      <c r="O106" t="s">
        <v>818</v>
      </c>
      <c r="P106">
        <v>1.3</v>
      </c>
      <c r="Q106">
        <v>1.8</v>
      </c>
      <c r="R106">
        <v>1.5</v>
      </c>
      <c r="S106">
        <v>2</v>
      </c>
      <c r="T106" t="s">
        <v>678</v>
      </c>
      <c r="U106" t="s">
        <v>679</v>
      </c>
      <c r="V106" t="s">
        <v>818</v>
      </c>
      <c r="W106">
        <v>-3.6</v>
      </c>
      <c r="X106">
        <v>-1</v>
      </c>
      <c r="Y106">
        <v>-2.2000000000000002</v>
      </c>
      <c r="Z106">
        <v>0.5</v>
      </c>
      <c r="AA106" t="s">
        <v>818</v>
      </c>
      <c r="AB106" t="s">
        <v>646</v>
      </c>
      <c r="AC106" t="s">
        <v>647</v>
      </c>
      <c r="AD106" t="s">
        <v>648</v>
      </c>
      <c r="AE106" t="s">
        <v>649</v>
      </c>
      <c r="AF106" t="s">
        <v>650</v>
      </c>
      <c r="AG106">
        <v>1.1000000000000001</v>
      </c>
      <c r="AH106">
        <v>2.6</v>
      </c>
      <c r="AI106">
        <v>4.7</v>
      </c>
      <c r="AJ106" t="s">
        <v>818</v>
      </c>
      <c r="AK106">
        <v>1.4</v>
      </c>
      <c r="AL106">
        <v>0.8</v>
      </c>
      <c r="AM106">
        <v>2.7</v>
      </c>
      <c r="AN106">
        <v>2.5</v>
      </c>
      <c r="AO106">
        <v>5.2</v>
      </c>
      <c r="AP106">
        <v>-2.2000000000000002</v>
      </c>
      <c r="AQ106" t="s">
        <v>818</v>
      </c>
      <c r="AR106">
        <v>-2.9</v>
      </c>
      <c r="AS106">
        <v>-2.6</v>
      </c>
      <c r="AT106">
        <v>-3.3</v>
      </c>
      <c r="AU106" t="s">
        <v>818</v>
      </c>
      <c r="AV106">
        <v>-0.6</v>
      </c>
      <c r="AW106">
        <v>2.2999999999999998</v>
      </c>
      <c r="AX106">
        <v>9</v>
      </c>
      <c r="AY106">
        <v>-1.8</v>
      </c>
    </row>
    <row r="107" spans="1:51" x14ac:dyDescent="0.25">
      <c r="A107" t="s">
        <v>738</v>
      </c>
      <c r="B107" t="s">
        <v>364</v>
      </c>
      <c r="F107">
        <v>92.1</v>
      </c>
      <c r="G107">
        <v>93</v>
      </c>
      <c r="H107">
        <v>0</v>
      </c>
      <c r="I107">
        <v>35.1</v>
      </c>
      <c r="J107">
        <v>22.5</v>
      </c>
      <c r="K107">
        <v>15.4</v>
      </c>
      <c r="L107">
        <v>0</v>
      </c>
      <c r="M107">
        <v>0</v>
      </c>
      <c r="N107">
        <v>34.4</v>
      </c>
      <c r="O107">
        <v>0</v>
      </c>
      <c r="P107">
        <v>27.1</v>
      </c>
      <c r="Q107">
        <v>0</v>
      </c>
      <c r="R107">
        <v>40.6</v>
      </c>
      <c r="S107">
        <v>22.2</v>
      </c>
      <c r="T107">
        <v>5.3</v>
      </c>
      <c r="U107">
        <v>0</v>
      </c>
      <c r="V107">
        <v>0</v>
      </c>
      <c r="W107">
        <v>59.3</v>
      </c>
      <c r="X107">
        <v>52.9</v>
      </c>
      <c r="Y107">
        <v>53.4</v>
      </c>
      <c r="Z107">
        <v>25.1</v>
      </c>
      <c r="AA107">
        <v>0</v>
      </c>
      <c r="AB107">
        <v>0</v>
      </c>
      <c r="AC107">
        <v>0</v>
      </c>
      <c r="AD107">
        <v>5.9</v>
      </c>
      <c r="AE107">
        <v>28.8</v>
      </c>
      <c r="AF107">
        <v>21.3</v>
      </c>
      <c r="AG107">
        <v>55.3</v>
      </c>
      <c r="AH107">
        <v>36.5</v>
      </c>
      <c r="AI107">
        <v>23</v>
      </c>
      <c r="AJ107">
        <v>46.5</v>
      </c>
      <c r="AK107">
        <v>100</v>
      </c>
      <c r="AL107">
        <v>100</v>
      </c>
      <c r="AM107">
        <v>74.3</v>
      </c>
      <c r="AN107">
        <v>85.1</v>
      </c>
      <c r="AO107">
        <v>0</v>
      </c>
      <c r="AP107">
        <v>100</v>
      </c>
      <c r="AQ107">
        <v>100</v>
      </c>
      <c r="AR107">
        <v>53.1</v>
      </c>
      <c r="AS107">
        <v>54.5</v>
      </c>
      <c r="AT107">
        <v>79.3</v>
      </c>
      <c r="AU107">
        <v>52.8</v>
      </c>
      <c r="AV107">
        <v>13</v>
      </c>
      <c r="AW107">
        <v>24.9</v>
      </c>
      <c r="AX107">
        <v>78.2</v>
      </c>
      <c r="AY107">
        <v>85.8</v>
      </c>
    </row>
    <row r="108" spans="1:51" x14ac:dyDescent="0.25">
      <c r="A108" t="s">
        <v>738</v>
      </c>
      <c r="B108" t="s">
        <v>365</v>
      </c>
      <c r="F108">
        <v>3.6</v>
      </c>
      <c r="G108">
        <v>3.8</v>
      </c>
      <c r="H108">
        <v>0</v>
      </c>
      <c r="I108">
        <v>39.299999999999997</v>
      </c>
      <c r="J108">
        <v>74.5</v>
      </c>
      <c r="K108">
        <v>79.7</v>
      </c>
      <c r="L108">
        <v>0</v>
      </c>
      <c r="M108">
        <v>100</v>
      </c>
      <c r="N108">
        <v>65.599999999999994</v>
      </c>
      <c r="O108">
        <v>0</v>
      </c>
      <c r="P108">
        <v>57.2</v>
      </c>
      <c r="Q108">
        <v>77.599999999999994</v>
      </c>
      <c r="R108">
        <v>45.2</v>
      </c>
      <c r="S108">
        <v>60</v>
      </c>
      <c r="T108">
        <v>72.599999999999994</v>
      </c>
      <c r="U108">
        <v>75.7</v>
      </c>
      <c r="V108">
        <v>100</v>
      </c>
      <c r="W108">
        <v>22.1</v>
      </c>
      <c r="X108">
        <v>24.4</v>
      </c>
      <c r="Y108">
        <v>33.700000000000003</v>
      </c>
      <c r="Z108">
        <v>17.2</v>
      </c>
      <c r="AA108">
        <v>0</v>
      </c>
      <c r="AB108">
        <v>0</v>
      </c>
      <c r="AC108">
        <v>23.5</v>
      </c>
      <c r="AD108">
        <v>22.1</v>
      </c>
      <c r="AE108">
        <v>71.2</v>
      </c>
      <c r="AF108">
        <v>42.5</v>
      </c>
      <c r="AG108">
        <v>41.2</v>
      </c>
      <c r="AH108">
        <v>63.3</v>
      </c>
      <c r="AI108">
        <v>57</v>
      </c>
      <c r="AJ108">
        <v>51</v>
      </c>
      <c r="AK108">
        <v>0</v>
      </c>
      <c r="AL108">
        <v>0</v>
      </c>
      <c r="AM108">
        <v>25.2</v>
      </c>
      <c r="AN108">
        <v>14.6</v>
      </c>
      <c r="AO108">
        <v>0</v>
      </c>
      <c r="AP108">
        <v>0</v>
      </c>
      <c r="AQ108">
        <v>0</v>
      </c>
      <c r="AR108">
        <v>0</v>
      </c>
      <c r="AS108">
        <v>0.8</v>
      </c>
      <c r="AT108">
        <v>0</v>
      </c>
      <c r="AU108">
        <v>0</v>
      </c>
      <c r="AV108">
        <v>87</v>
      </c>
      <c r="AW108">
        <v>75.099999999999994</v>
      </c>
      <c r="AX108">
        <v>21.8</v>
      </c>
      <c r="AY108">
        <v>1</v>
      </c>
    </row>
    <row r="109" spans="1:51" x14ac:dyDescent="0.25">
      <c r="A109" t="s">
        <v>738</v>
      </c>
      <c r="B109" t="s">
        <v>366</v>
      </c>
      <c r="F109">
        <v>3.4</v>
      </c>
      <c r="G109">
        <v>2</v>
      </c>
      <c r="H109">
        <v>0</v>
      </c>
      <c r="I109">
        <v>5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0.6</v>
      </c>
      <c r="X109">
        <v>0.4</v>
      </c>
      <c r="Y109">
        <v>0.1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13.2</v>
      </c>
      <c r="AG109">
        <v>0.2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0.5</v>
      </c>
      <c r="AN109">
        <v>0.3</v>
      </c>
      <c r="AO109">
        <v>0</v>
      </c>
      <c r="AP109">
        <v>0</v>
      </c>
      <c r="AQ109">
        <v>0</v>
      </c>
      <c r="AR109">
        <v>6.2</v>
      </c>
      <c r="AS109">
        <v>9.9</v>
      </c>
      <c r="AT109">
        <v>4.3</v>
      </c>
      <c r="AU109">
        <v>0</v>
      </c>
      <c r="AV109">
        <v>0</v>
      </c>
      <c r="AW109">
        <v>0</v>
      </c>
      <c r="AX109">
        <v>0</v>
      </c>
      <c r="AY109">
        <v>8.8000000000000007</v>
      </c>
    </row>
    <row r="110" spans="1:51" x14ac:dyDescent="0.25">
      <c r="A110" t="s">
        <v>738</v>
      </c>
      <c r="B110" t="s">
        <v>367</v>
      </c>
      <c r="F110">
        <v>0.9</v>
      </c>
      <c r="G110">
        <v>1.2</v>
      </c>
      <c r="H110">
        <v>0</v>
      </c>
      <c r="I110">
        <v>1.8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4.0999999999999996</v>
      </c>
      <c r="Q110">
        <v>6.6</v>
      </c>
      <c r="R110">
        <v>4.8</v>
      </c>
      <c r="S110">
        <v>5.5</v>
      </c>
      <c r="T110">
        <v>7.1</v>
      </c>
      <c r="U110">
        <v>8.5</v>
      </c>
      <c r="V110">
        <v>0</v>
      </c>
      <c r="W110">
        <v>4.3</v>
      </c>
      <c r="X110">
        <v>3.6</v>
      </c>
      <c r="Y110">
        <v>1.8</v>
      </c>
      <c r="Z110">
        <v>0.2</v>
      </c>
      <c r="AA110">
        <v>0</v>
      </c>
      <c r="AB110">
        <v>0</v>
      </c>
      <c r="AC110">
        <v>4.5</v>
      </c>
      <c r="AD110">
        <v>4.3</v>
      </c>
      <c r="AE110">
        <v>0</v>
      </c>
      <c r="AF110">
        <v>1.4</v>
      </c>
      <c r="AG110">
        <v>1.3</v>
      </c>
      <c r="AH110">
        <v>0.2</v>
      </c>
      <c r="AI110">
        <v>0</v>
      </c>
      <c r="AJ110">
        <v>2.5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0.3</v>
      </c>
      <c r="AS110">
        <v>1.9</v>
      </c>
      <c r="AT110">
        <v>2.2000000000000002</v>
      </c>
      <c r="AU110">
        <v>0.8</v>
      </c>
      <c r="AV110">
        <v>0</v>
      </c>
      <c r="AW110">
        <v>0</v>
      </c>
      <c r="AX110">
        <v>0</v>
      </c>
      <c r="AY110">
        <v>0</v>
      </c>
    </row>
    <row r="111" spans="1:51" x14ac:dyDescent="0.25">
      <c r="A111" t="s">
        <v>738</v>
      </c>
      <c r="B111" t="s">
        <v>368</v>
      </c>
      <c r="F111">
        <v>0</v>
      </c>
      <c r="G111">
        <v>0</v>
      </c>
      <c r="H111">
        <v>0</v>
      </c>
      <c r="I111">
        <v>18.600000000000001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11.6</v>
      </c>
      <c r="Q111">
        <v>15.8</v>
      </c>
      <c r="R111">
        <v>9.4</v>
      </c>
      <c r="S111">
        <v>12.3</v>
      </c>
      <c r="T111">
        <v>15</v>
      </c>
      <c r="U111">
        <v>15.8</v>
      </c>
      <c r="V111">
        <v>0</v>
      </c>
      <c r="W111">
        <v>13.7</v>
      </c>
      <c r="X111">
        <v>18.7</v>
      </c>
      <c r="Y111">
        <v>11</v>
      </c>
      <c r="Z111">
        <v>0</v>
      </c>
      <c r="AA111">
        <v>0</v>
      </c>
      <c r="AB111">
        <v>0</v>
      </c>
      <c r="AC111">
        <v>65</v>
      </c>
      <c r="AD111">
        <v>61.1</v>
      </c>
      <c r="AE111">
        <v>0</v>
      </c>
      <c r="AF111">
        <v>21</v>
      </c>
      <c r="AG111">
        <v>2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4.4000000000000004</v>
      </c>
    </row>
    <row r="112" spans="1:51" x14ac:dyDescent="0.25">
      <c r="A112" t="s">
        <v>738</v>
      </c>
      <c r="B112" t="s">
        <v>369</v>
      </c>
      <c r="F112">
        <v>0</v>
      </c>
      <c r="G112">
        <v>0</v>
      </c>
      <c r="H112">
        <v>100</v>
      </c>
      <c r="I112">
        <v>0.2</v>
      </c>
      <c r="J112">
        <v>3</v>
      </c>
      <c r="K112">
        <v>4.9000000000000004</v>
      </c>
      <c r="L112">
        <v>100</v>
      </c>
      <c r="M112">
        <v>0</v>
      </c>
      <c r="N112">
        <v>0</v>
      </c>
      <c r="O112">
        <v>100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57.5</v>
      </c>
      <c r="AA112">
        <v>100</v>
      </c>
      <c r="AB112">
        <v>100</v>
      </c>
      <c r="AC112">
        <v>7</v>
      </c>
      <c r="AD112">
        <v>6.6</v>
      </c>
      <c r="AE112">
        <v>0</v>
      </c>
      <c r="AF112">
        <v>0.6</v>
      </c>
      <c r="AG112">
        <v>0</v>
      </c>
      <c r="AH112">
        <v>0</v>
      </c>
      <c r="AI112">
        <v>20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100</v>
      </c>
      <c r="AP112">
        <v>0</v>
      </c>
      <c r="AQ112">
        <v>0</v>
      </c>
      <c r="AR112">
        <v>40.4</v>
      </c>
      <c r="AS112">
        <v>32.9</v>
      </c>
      <c r="AT112">
        <v>14.2</v>
      </c>
      <c r="AU112">
        <v>46.4</v>
      </c>
      <c r="AV112">
        <v>0</v>
      </c>
      <c r="AW112">
        <v>0</v>
      </c>
      <c r="AX112">
        <v>0</v>
      </c>
      <c r="AY112">
        <v>0</v>
      </c>
    </row>
    <row r="113" spans="1:51" x14ac:dyDescent="0.25">
      <c r="A113" t="s">
        <v>738</v>
      </c>
      <c r="B113" t="s">
        <v>371</v>
      </c>
      <c r="F113">
        <v>51.3</v>
      </c>
      <c r="G113">
        <v>74</v>
      </c>
      <c r="H113">
        <v>100</v>
      </c>
      <c r="I113">
        <v>61.5</v>
      </c>
      <c r="J113">
        <v>79.400000000000006</v>
      </c>
      <c r="K113">
        <v>86.1</v>
      </c>
      <c r="L113">
        <v>100</v>
      </c>
      <c r="M113">
        <v>100</v>
      </c>
      <c r="N113">
        <v>73</v>
      </c>
      <c r="O113">
        <v>100</v>
      </c>
      <c r="P113">
        <v>80.599999999999994</v>
      </c>
      <c r="Q113">
        <v>100</v>
      </c>
      <c r="R113">
        <v>55.7</v>
      </c>
      <c r="S113">
        <v>78.8</v>
      </c>
      <c r="T113">
        <v>94.4</v>
      </c>
      <c r="U113">
        <v>100</v>
      </c>
      <c r="V113">
        <v>100</v>
      </c>
      <c r="W113">
        <v>53.8</v>
      </c>
      <c r="X113">
        <v>66.7</v>
      </c>
      <c r="Y113">
        <v>89.4</v>
      </c>
      <c r="Z113">
        <v>97.4</v>
      </c>
      <c r="AA113">
        <v>100</v>
      </c>
      <c r="AB113">
        <v>100</v>
      </c>
      <c r="AC113">
        <v>100</v>
      </c>
      <c r="AD113">
        <v>97</v>
      </c>
      <c r="AE113">
        <v>98.6</v>
      </c>
      <c r="AF113">
        <v>67.2</v>
      </c>
      <c r="AG113">
        <v>67.900000000000006</v>
      </c>
      <c r="AH113">
        <v>88.8</v>
      </c>
      <c r="AI113">
        <v>100</v>
      </c>
      <c r="AJ113">
        <v>74.900000000000006</v>
      </c>
      <c r="AK113">
        <v>81</v>
      </c>
      <c r="AL113">
        <v>80.900000000000006</v>
      </c>
      <c r="AM113">
        <v>69</v>
      </c>
      <c r="AN113">
        <v>91</v>
      </c>
      <c r="AO113">
        <v>100</v>
      </c>
      <c r="AP113">
        <v>100</v>
      </c>
      <c r="AQ113">
        <v>77.5</v>
      </c>
      <c r="AR113">
        <v>80.900000000000006</v>
      </c>
      <c r="AS113">
        <v>85.1</v>
      </c>
      <c r="AT113">
        <v>92.8</v>
      </c>
      <c r="AU113">
        <v>100</v>
      </c>
      <c r="AV113">
        <v>87</v>
      </c>
      <c r="AW113">
        <v>75.099999999999994</v>
      </c>
      <c r="AX113">
        <v>90</v>
      </c>
      <c r="AY113">
        <v>80.599999999999994</v>
      </c>
    </row>
    <row r="114" spans="1:51" x14ac:dyDescent="0.25">
      <c r="A114" t="s">
        <v>738</v>
      </c>
      <c r="B114" t="s">
        <v>372</v>
      </c>
      <c r="F114">
        <v>48.7</v>
      </c>
      <c r="G114">
        <v>26</v>
      </c>
      <c r="H114">
        <v>0</v>
      </c>
      <c r="I114">
        <v>38.5</v>
      </c>
      <c r="J114">
        <v>20.6</v>
      </c>
      <c r="K114">
        <v>13.9</v>
      </c>
      <c r="L114">
        <v>0</v>
      </c>
      <c r="M114">
        <v>0</v>
      </c>
      <c r="N114">
        <v>27</v>
      </c>
      <c r="O114">
        <v>0</v>
      </c>
      <c r="P114">
        <v>19.399999999999999</v>
      </c>
      <c r="Q114">
        <v>0</v>
      </c>
      <c r="R114">
        <v>44.3</v>
      </c>
      <c r="S114">
        <v>21.2</v>
      </c>
      <c r="T114">
        <v>5.6</v>
      </c>
      <c r="U114">
        <v>0</v>
      </c>
      <c r="V114">
        <v>0</v>
      </c>
      <c r="W114">
        <v>46.2</v>
      </c>
      <c r="X114">
        <v>33.299999999999997</v>
      </c>
      <c r="Y114">
        <v>10.6</v>
      </c>
      <c r="Z114">
        <v>2.6</v>
      </c>
      <c r="AA114">
        <v>0</v>
      </c>
      <c r="AB114">
        <v>0</v>
      </c>
      <c r="AC114">
        <v>0</v>
      </c>
      <c r="AD114">
        <v>3</v>
      </c>
      <c r="AE114">
        <v>1.4</v>
      </c>
      <c r="AF114">
        <v>32.799999999999997</v>
      </c>
      <c r="AG114">
        <v>32.1</v>
      </c>
      <c r="AH114">
        <v>11.2</v>
      </c>
      <c r="AI114">
        <v>0</v>
      </c>
      <c r="AJ114">
        <v>25.1</v>
      </c>
      <c r="AK114">
        <v>19</v>
      </c>
      <c r="AL114">
        <v>19.100000000000001</v>
      </c>
      <c r="AM114">
        <v>31</v>
      </c>
      <c r="AN114">
        <v>9</v>
      </c>
      <c r="AO114">
        <v>0</v>
      </c>
      <c r="AP114">
        <v>0</v>
      </c>
      <c r="AQ114">
        <v>22.5</v>
      </c>
      <c r="AR114">
        <v>19.100000000000001</v>
      </c>
      <c r="AS114">
        <v>14.9</v>
      </c>
      <c r="AT114">
        <v>7.2</v>
      </c>
      <c r="AU114">
        <v>0</v>
      </c>
      <c r="AV114">
        <v>13</v>
      </c>
      <c r="AW114">
        <v>24.9</v>
      </c>
      <c r="AX114">
        <v>10</v>
      </c>
      <c r="AY114">
        <v>19.399999999999999</v>
      </c>
    </row>
    <row r="115" spans="1:51" x14ac:dyDescent="0.25">
      <c r="A115" t="s">
        <v>738</v>
      </c>
      <c r="B115" t="s">
        <v>374</v>
      </c>
      <c r="F115">
        <v>1606</v>
      </c>
      <c r="G115">
        <v>605</v>
      </c>
      <c r="H115">
        <v>1046</v>
      </c>
      <c r="I115">
        <v>2700</v>
      </c>
      <c r="J115">
        <v>431</v>
      </c>
      <c r="K115">
        <v>639</v>
      </c>
      <c r="L115">
        <v>49</v>
      </c>
      <c r="M115">
        <v>0</v>
      </c>
      <c r="N115">
        <v>0</v>
      </c>
      <c r="O115">
        <v>0</v>
      </c>
      <c r="P115">
        <v>57</v>
      </c>
      <c r="Q115">
        <v>1266</v>
      </c>
      <c r="R115">
        <v>112</v>
      </c>
      <c r="S115">
        <v>66</v>
      </c>
      <c r="T115">
        <v>54</v>
      </c>
      <c r="U115">
        <v>6</v>
      </c>
      <c r="V115">
        <v>510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96</v>
      </c>
      <c r="AC115">
        <v>720</v>
      </c>
      <c r="AD115">
        <v>121</v>
      </c>
      <c r="AE115">
        <v>155</v>
      </c>
      <c r="AF115">
        <v>480</v>
      </c>
      <c r="AG115">
        <v>9416</v>
      </c>
      <c r="AH115">
        <v>760</v>
      </c>
      <c r="AI115">
        <v>974</v>
      </c>
      <c r="AJ115">
        <v>7</v>
      </c>
      <c r="AK115">
        <v>5551</v>
      </c>
      <c r="AL115">
        <v>140</v>
      </c>
      <c r="AM115">
        <v>392</v>
      </c>
      <c r="AN115">
        <v>90</v>
      </c>
      <c r="AO115">
        <v>45</v>
      </c>
      <c r="AP115">
        <v>2684</v>
      </c>
      <c r="AQ115">
        <v>293</v>
      </c>
      <c r="AR115">
        <v>18997</v>
      </c>
      <c r="AS115">
        <v>5247</v>
      </c>
      <c r="AT115">
        <v>2970</v>
      </c>
      <c r="AU115">
        <v>3481</v>
      </c>
      <c r="AV115">
        <v>34</v>
      </c>
      <c r="AW115">
        <v>75</v>
      </c>
      <c r="AX115">
        <v>145</v>
      </c>
      <c r="AY115">
        <v>329</v>
      </c>
    </row>
    <row r="116" spans="1:51" x14ac:dyDescent="0.25">
      <c r="A116" t="s">
        <v>738</v>
      </c>
      <c r="B116" t="s">
        <v>375</v>
      </c>
      <c r="F116">
        <v>13</v>
      </c>
      <c r="G116">
        <v>13</v>
      </c>
      <c r="H116">
        <v>27</v>
      </c>
      <c r="I116">
        <v>69</v>
      </c>
      <c r="J116">
        <v>0</v>
      </c>
      <c r="K116">
        <v>0</v>
      </c>
      <c r="L116">
        <v>0</v>
      </c>
      <c r="M116">
        <v>11</v>
      </c>
      <c r="N116">
        <v>1</v>
      </c>
      <c r="O116">
        <v>0</v>
      </c>
      <c r="P116">
        <v>3</v>
      </c>
      <c r="Q116">
        <v>9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3</v>
      </c>
      <c r="AC116">
        <v>13</v>
      </c>
      <c r="AD116">
        <v>5</v>
      </c>
      <c r="AE116">
        <v>4</v>
      </c>
      <c r="AF116">
        <v>47</v>
      </c>
      <c r="AG116">
        <v>520</v>
      </c>
      <c r="AH116">
        <v>141</v>
      </c>
      <c r="AI116">
        <v>310</v>
      </c>
      <c r="AJ116">
        <v>0</v>
      </c>
      <c r="AK116">
        <v>11</v>
      </c>
      <c r="AL116">
        <v>0</v>
      </c>
      <c r="AM116">
        <v>6</v>
      </c>
      <c r="AN116">
        <v>1</v>
      </c>
      <c r="AO116">
        <v>2</v>
      </c>
      <c r="AP116">
        <v>10</v>
      </c>
      <c r="AQ116">
        <v>0</v>
      </c>
      <c r="AR116">
        <v>72</v>
      </c>
      <c r="AS116">
        <v>79</v>
      </c>
      <c r="AT116">
        <v>262</v>
      </c>
      <c r="AU116">
        <v>323</v>
      </c>
      <c r="AV116">
        <v>4</v>
      </c>
      <c r="AW116">
        <v>1</v>
      </c>
      <c r="AX116">
        <v>12</v>
      </c>
      <c r="AY116">
        <v>62</v>
      </c>
    </row>
    <row r="117" spans="1:51" x14ac:dyDescent="0.25">
      <c r="A117" t="s">
        <v>738</v>
      </c>
      <c r="B117" t="s">
        <v>376</v>
      </c>
      <c r="F117">
        <v>80.8</v>
      </c>
      <c r="G117">
        <v>97.6</v>
      </c>
      <c r="H117">
        <v>98</v>
      </c>
      <c r="I117">
        <v>100</v>
      </c>
      <c r="J117">
        <v>100</v>
      </c>
      <c r="K117">
        <v>100</v>
      </c>
      <c r="L117">
        <v>100</v>
      </c>
      <c r="M117">
        <v>82</v>
      </c>
      <c r="N117">
        <v>100</v>
      </c>
      <c r="O117">
        <v>100</v>
      </c>
      <c r="P117">
        <v>100</v>
      </c>
      <c r="Q117">
        <v>100</v>
      </c>
      <c r="R117">
        <v>100</v>
      </c>
      <c r="S117">
        <v>100</v>
      </c>
      <c r="T117">
        <v>100</v>
      </c>
      <c r="U117">
        <v>100</v>
      </c>
      <c r="V117">
        <v>100</v>
      </c>
      <c r="W117">
        <v>68.3</v>
      </c>
      <c r="X117">
        <v>96.5</v>
      </c>
      <c r="Y117">
        <v>97.5</v>
      </c>
      <c r="Z117">
        <v>96.2</v>
      </c>
      <c r="AA117">
        <v>93.2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85.1</v>
      </c>
      <c r="AH117">
        <v>95</v>
      </c>
      <c r="AI117">
        <v>87.1</v>
      </c>
      <c r="AJ117">
        <v>0</v>
      </c>
      <c r="AK117">
        <v>100</v>
      </c>
      <c r="AL117">
        <v>66.599999999999994</v>
      </c>
      <c r="AM117">
        <v>80</v>
      </c>
      <c r="AN117">
        <v>100</v>
      </c>
      <c r="AO117">
        <v>100</v>
      </c>
      <c r="AP117">
        <v>100</v>
      </c>
      <c r="AQ117">
        <v>0</v>
      </c>
      <c r="AR117">
        <v>69.2</v>
      </c>
      <c r="AS117">
        <v>58.7</v>
      </c>
      <c r="AT117">
        <v>87.6</v>
      </c>
      <c r="AU117">
        <v>95.3</v>
      </c>
      <c r="AV117">
        <v>0</v>
      </c>
      <c r="AW117">
        <v>0</v>
      </c>
      <c r="AX117">
        <v>100</v>
      </c>
      <c r="AY117">
        <v>82.9</v>
      </c>
    </row>
    <row r="118" spans="1:51" x14ac:dyDescent="0.25">
      <c r="A118" t="s">
        <v>738</v>
      </c>
      <c r="B118" t="s">
        <v>377</v>
      </c>
      <c r="F118">
        <v>2</v>
      </c>
      <c r="G118">
        <v>0.2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18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5.9</v>
      </c>
      <c r="X118">
        <v>1.1000000000000001</v>
      </c>
      <c r="Y118">
        <v>0.2</v>
      </c>
      <c r="Z118">
        <v>0.3</v>
      </c>
      <c r="AA118">
        <v>0.1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2</v>
      </c>
      <c r="AH118">
        <v>0</v>
      </c>
      <c r="AI118">
        <v>0.8</v>
      </c>
      <c r="AJ118">
        <v>0</v>
      </c>
      <c r="AK118">
        <v>0</v>
      </c>
      <c r="AL118">
        <v>0</v>
      </c>
      <c r="AM118">
        <v>2.7</v>
      </c>
      <c r="AN118">
        <v>0</v>
      </c>
      <c r="AO118">
        <v>0</v>
      </c>
      <c r="AP118">
        <v>0</v>
      </c>
      <c r="AQ118">
        <v>0</v>
      </c>
      <c r="AR118">
        <v>16.8</v>
      </c>
      <c r="AS118">
        <v>25.8</v>
      </c>
      <c r="AT118">
        <v>1.2</v>
      </c>
      <c r="AU118">
        <v>0.4</v>
      </c>
      <c r="AV118">
        <v>0</v>
      </c>
      <c r="AW118">
        <v>0</v>
      </c>
      <c r="AX118">
        <v>0</v>
      </c>
      <c r="AY118">
        <v>0</v>
      </c>
    </row>
    <row r="119" spans="1:51" x14ac:dyDescent="0.25">
      <c r="A119" t="s">
        <v>738</v>
      </c>
      <c r="B119" t="s">
        <v>378</v>
      </c>
      <c r="F119">
        <v>2.1</v>
      </c>
      <c r="G119">
        <v>1.1000000000000001</v>
      </c>
      <c r="H119">
        <v>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3.5</v>
      </c>
      <c r="X119">
        <v>1.6</v>
      </c>
      <c r="Y119">
        <v>1.7</v>
      </c>
      <c r="Z119">
        <v>2.2000000000000002</v>
      </c>
      <c r="AA119">
        <v>5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33.4</v>
      </c>
      <c r="AM119">
        <v>17.3</v>
      </c>
      <c r="AN119">
        <v>0</v>
      </c>
      <c r="AO119">
        <v>0</v>
      </c>
      <c r="AP119">
        <v>0</v>
      </c>
      <c r="AQ119">
        <v>0</v>
      </c>
      <c r="AR119">
        <v>4.2</v>
      </c>
      <c r="AS119">
        <v>11.6</v>
      </c>
      <c r="AT119">
        <v>4.2</v>
      </c>
      <c r="AU119">
        <v>2.8</v>
      </c>
      <c r="AV119">
        <v>0</v>
      </c>
      <c r="AW119">
        <v>0</v>
      </c>
      <c r="AX119">
        <v>0</v>
      </c>
      <c r="AY119">
        <v>0</v>
      </c>
    </row>
    <row r="120" spans="1:51" x14ac:dyDescent="0.25">
      <c r="A120" t="s">
        <v>738</v>
      </c>
      <c r="B120" t="s">
        <v>379</v>
      </c>
      <c r="F120">
        <v>15.1</v>
      </c>
      <c r="G120">
        <v>1.1000000000000001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22.3</v>
      </c>
      <c r="X120">
        <v>0.8</v>
      </c>
      <c r="Y120">
        <v>0.6</v>
      </c>
      <c r="Z120">
        <v>1.3</v>
      </c>
      <c r="AA120">
        <v>1.7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9.8000000000000007</v>
      </c>
      <c r="AS120">
        <v>3.9</v>
      </c>
      <c r="AT120">
        <v>7</v>
      </c>
      <c r="AU120">
        <v>1.5</v>
      </c>
      <c r="AV120">
        <v>0</v>
      </c>
      <c r="AW120">
        <v>0</v>
      </c>
      <c r="AX120">
        <v>0</v>
      </c>
      <c r="AY120">
        <v>6.6</v>
      </c>
    </row>
    <row r="121" spans="1:51" x14ac:dyDescent="0.25">
      <c r="A121" t="s">
        <v>738</v>
      </c>
      <c r="B121" t="s">
        <v>380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100</v>
      </c>
      <c r="AC121">
        <v>100</v>
      </c>
      <c r="AD121">
        <v>100</v>
      </c>
      <c r="AE121">
        <v>100</v>
      </c>
      <c r="AF121">
        <v>100</v>
      </c>
      <c r="AG121">
        <v>12.9</v>
      </c>
      <c r="AH121">
        <v>5</v>
      </c>
      <c r="AI121">
        <v>12.1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100</v>
      </c>
      <c r="AW121">
        <v>100</v>
      </c>
      <c r="AX121">
        <v>0</v>
      </c>
      <c r="AY121">
        <v>10.5</v>
      </c>
    </row>
    <row r="122" spans="1:51" x14ac:dyDescent="0.25">
      <c r="A122" t="s">
        <v>738</v>
      </c>
      <c r="B122" t="s">
        <v>381</v>
      </c>
      <c r="F122">
        <v>0</v>
      </c>
      <c r="G122">
        <v>0</v>
      </c>
      <c r="H122">
        <v>0</v>
      </c>
      <c r="I122">
        <v>0.5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17</v>
      </c>
      <c r="Q122">
        <v>17</v>
      </c>
      <c r="R122">
        <v>17</v>
      </c>
      <c r="S122">
        <v>17</v>
      </c>
      <c r="T122">
        <v>17</v>
      </c>
      <c r="U122">
        <v>17</v>
      </c>
      <c r="V122">
        <v>17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0.3</v>
      </c>
      <c r="AD122">
        <v>0.1</v>
      </c>
      <c r="AE122">
        <v>0</v>
      </c>
      <c r="AF122">
        <v>1.5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</row>
    <row r="123" spans="1:51" x14ac:dyDescent="0.25">
      <c r="A123" t="s">
        <v>738</v>
      </c>
      <c r="B123" t="s">
        <v>586</v>
      </c>
      <c r="F123">
        <v>0</v>
      </c>
      <c r="G123">
        <v>0</v>
      </c>
      <c r="H123">
        <v>0</v>
      </c>
      <c r="I123">
        <v>29</v>
      </c>
      <c r="J123">
        <v>-96</v>
      </c>
      <c r="K123">
        <v>515</v>
      </c>
      <c r="L123">
        <v>1</v>
      </c>
      <c r="M123">
        <v>21</v>
      </c>
      <c r="N123">
        <v>0</v>
      </c>
      <c r="O123">
        <v>2</v>
      </c>
      <c r="P123">
        <v>129</v>
      </c>
      <c r="Q123">
        <v>35</v>
      </c>
      <c r="R123">
        <v>0</v>
      </c>
      <c r="S123">
        <v>9</v>
      </c>
      <c r="T123">
        <v>34</v>
      </c>
      <c r="U123">
        <v>0</v>
      </c>
      <c r="V123">
        <v>1</v>
      </c>
      <c r="W123">
        <v>7</v>
      </c>
      <c r="X123">
        <v>70</v>
      </c>
      <c r="Y123">
        <v>32</v>
      </c>
      <c r="Z123">
        <v>43</v>
      </c>
      <c r="AA123">
        <v>1</v>
      </c>
      <c r="AB123">
        <v>1</v>
      </c>
      <c r="AC123">
        <v>-116</v>
      </c>
      <c r="AD123">
        <v>-25</v>
      </c>
      <c r="AE123">
        <v>243</v>
      </c>
      <c r="AF123">
        <v>-54</v>
      </c>
      <c r="AG123">
        <v>38</v>
      </c>
      <c r="AH123">
        <v>574</v>
      </c>
      <c r="AI123">
        <v>19</v>
      </c>
      <c r="AJ123">
        <v>0</v>
      </c>
      <c r="AK123">
        <v>28</v>
      </c>
      <c r="AL123">
        <v>3</v>
      </c>
      <c r="AM123">
        <v>37</v>
      </c>
      <c r="AN123">
        <v>38</v>
      </c>
      <c r="AO123">
        <v>9</v>
      </c>
      <c r="AP123">
        <v>2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28</v>
      </c>
      <c r="AW123">
        <v>19</v>
      </c>
      <c r="AX123">
        <v>20</v>
      </c>
      <c r="AY123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EFC06-709A-4759-8172-C36F45A099DB}">
  <dimension ref="A1:D88"/>
  <sheetViews>
    <sheetView workbookViewId="0">
      <selection activeCell="C8" sqref="C8"/>
    </sheetView>
  </sheetViews>
  <sheetFormatPr defaultColWidth="8.85546875" defaultRowHeight="15" x14ac:dyDescent="0.25"/>
  <cols>
    <col min="1" max="1" width="46.140625" bestFit="1" customWidth="1"/>
    <col min="2" max="2" width="42.85546875" bestFit="1" customWidth="1"/>
    <col min="3" max="3" width="18.85546875" bestFit="1" customWidth="1"/>
    <col min="4" max="4" width="14" bestFit="1" customWidth="1"/>
    <col min="65" max="65" width="27.42578125" bestFit="1" customWidth="1"/>
    <col min="68" max="68" width="24.42578125" bestFit="1" customWidth="1"/>
    <col min="70" max="70" width="19.7109375" bestFit="1" customWidth="1"/>
    <col min="71" max="71" width="27.42578125" bestFit="1" customWidth="1"/>
    <col min="72" max="72" width="26.42578125" bestFit="1" customWidth="1"/>
    <col min="73" max="73" width="19.42578125" bestFit="1" customWidth="1"/>
    <col min="74" max="74" width="19.28515625" bestFit="1" customWidth="1"/>
    <col min="75" max="75" width="24.85546875" bestFit="1" customWidth="1"/>
    <col min="76" max="76" width="28.28515625" bestFit="1" customWidth="1"/>
    <col min="77" max="77" width="23.42578125" bestFit="1" customWidth="1"/>
    <col min="78" max="78" width="28" bestFit="1" customWidth="1"/>
    <col min="79" max="79" width="27.42578125" bestFit="1" customWidth="1"/>
    <col min="80" max="80" width="32" bestFit="1" customWidth="1"/>
    <col min="81" max="81" width="8.140625" customWidth="1"/>
    <col min="82" max="82" width="28.42578125" bestFit="1" customWidth="1"/>
    <col min="83" max="83" width="27.85546875" bestFit="1" customWidth="1"/>
    <col min="84" max="84" width="31.140625" bestFit="1" customWidth="1"/>
    <col min="85" max="85" width="24.42578125" bestFit="1" customWidth="1"/>
    <col min="86" max="86" width="24" bestFit="1" customWidth="1"/>
    <col min="87" max="87" width="24.42578125" bestFit="1" customWidth="1"/>
    <col min="88" max="88" width="27.140625" bestFit="1" customWidth="1"/>
    <col min="89" max="89" width="26.28515625" bestFit="1" customWidth="1"/>
    <col min="90" max="90" width="31" bestFit="1" customWidth="1"/>
    <col min="91" max="91" width="9.42578125" customWidth="1"/>
  </cols>
  <sheetData>
    <row r="1" spans="1:4" x14ac:dyDescent="0.25">
      <c r="A1" s="449" t="s">
        <v>700</v>
      </c>
      <c r="B1" s="449" t="s">
        <v>701</v>
      </c>
      <c r="C1" s="449" t="s">
        <v>702</v>
      </c>
      <c r="D1" s="449" t="s">
        <v>703</v>
      </c>
    </row>
    <row r="2" spans="1:4" x14ac:dyDescent="0.25">
      <c r="A2" s="450" t="s">
        <v>27</v>
      </c>
      <c r="B2" s="450" t="s">
        <v>716</v>
      </c>
      <c r="C2" s="451" t="s">
        <v>353</v>
      </c>
      <c r="D2" s="450" t="s">
        <v>591</v>
      </c>
    </row>
    <row r="3" spans="1:4" x14ac:dyDescent="0.25">
      <c r="A3" s="450" t="s">
        <v>27</v>
      </c>
      <c r="B3" s="450" t="s">
        <v>716</v>
      </c>
      <c r="C3" s="451" t="s">
        <v>354</v>
      </c>
      <c r="D3" s="450" t="s">
        <v>591</v>
      </c>
    </row>
    <row r="4" spans="1:4" x14ac:dyDescent="0.25">
      <c r="A4" s="450" t="s">
        <v>27</v>
      </c>
      <c r="B4" s="450" t="s">
        <v>716</v>
      </c>
      <c r="C4" s="451" t="s">
        <v>501</v>
      </c>
      <c r="D4" s="450" t="s">
        <v>5</v>
      </c>
    </row>
    <row r="5" spans="1:4" x14ac:dyDescent="0.25">
      <c r="A5" s="450" t="s">
        <v>27</v>
      </c>
      <c r="B5" s="450" t="s">
        <v>716</v>
      </c>
      <c r="C5" s="451" t="s">
        <v>502</v>
      </c>
      <c r="D5" s="450" t="s">
        <v>5</v>
      </c>
    </row>
    <row r="6" spans="1:4" x14ac:dyDescent="0.25">
      <c r="A6" s="450" t="s">
        <v>27</v>
      </c>
      <c r="B6" s="450" t="s">
        <v>716</v>
      </c>
      <c r="C6" s="451" t="s">
        <v>503</v>
      </c>
      <c r="D6" s="450" t="s">
        <v>5</v>
      </c>
    </row>
    <row r="7" spans="1:4" x14ac:dyDescent="0.25">
      <c r="A7" s="450" t="s">
        <v>33</v>
      </c>
      <c r="B7" s="450" t="s">
        <v>717</v>
      </c>
      <c r="C7" s="451" t="s">
        <v>591</v>
      </c>
      <c r="D7" s="450" t="s">
        <v>591</v>
      </c>
    </row>
    <row r="8" spans="1:4" x14ac:dyDescent="0.25">
      <c r="A8" s="450" t="s">
        <v>33</v>
      </c>
      <c r="B8" s="450" t="s">
        <v>717</v>
      </c>
      <c r="C8" s="451" t="s">
        <v>705</v>
      </c>
      <c r="D8" s="450" t="s">
        <v>5</v>
      </c>
    </row>
    <row r="9" spans="1:4" x14ac:dyDescent="0.25">
      <c r="A9" s="450" t="s">
        <v>14</v>
      </c>
      <c r="B9" s="450" t="s">
        <v>706</v>
      </c>
      <c r="C9" s="451" t="s">
        <v>591</v>
      </c>
      <c r="D9" s="450" t="s">
        <v>591</v>
      </c>
    </row>
    <row r="10" spans="1:4" x14ac:dyDescent="0.25">
      <c r="A10" s="450" t="s">
        <v>14</v>
      </c>
      <c r="B10" s="450" t="s">
        <v>706</v>
      </c>
      <c r="C10" s="451" t="s">
        <v>505</v>
      </c>
      <c r="D10" s="450" t="s">
        <v>5</v>
      </c>
    </row>
    <row r="11" spans="1:4" x14ac:dyDescent="0.25">
      <c r="A11" s="450" t="s">
        <v>14</v>
      </c>
      <c r="B11" s="450" t="s">
        <v>706</v>
      </c>
      <c r="C11" s="451" t="s">
        <v>506</v>
      </c>
      <c r="D11" s="450" t="s">
        <v>5</v>
      </c>
    </row>
    <row r="12" spans="1:4" x14ac:dyDescent="0.25">
      <c r="A12" s="450" t="s">
        <v>14</v>
      </c>
      <c r="B12" s="450" t="s">
        <v>706</v>
      </c>
      <c r="C12" s="451" t="s">
        <v>507</v>
      </c>
      <c r="D12" s="450" t="s">
        <v>5</v>
      </c>
    </row>
    <row r="13" spans="1:4" x14ac:dyDescent="0.25">
      <c r="A13" s="450" t="s">
        <v>41</v>
      </c>
      <c r="B13" s="450" t="s">
        <v>707</v>
      </c>
      <c r="C13" s="451" t="s">
        <v>592</v>
      </c>
      <c r="D13" s="450" t="s">
        <v>591</v>
      </c>
    </row>
    <row r="14" spans="1:4" x14ac:dyDescent="0.25">
      <c r="A14" s="450" t="s">
        <v>41</v>
      </c>
      <c r="B14" s="450" t="s">
        <v>707</v>
      </c>
      <c r="C14" s="451" t="s">
        <v>508</v>
      </c>
      <c r="D14" s="450" t="s">
        <v>5</v>
      </c>
    </row>
    <row r="15" spans="1:4" x14ac:dyDescent="0.25">
      <c r="A15" s="450" t="s">
        <v>41</v>
      </c>
      <c r="B15" s="450" t="s">
        <v>707</v>
      </c>
      <c r="C15" s="451" t="s">
        <v>509</v>
      </c>
      <c r="D15" s="450" t="s">
        <v>5</v>
      </c>
    </row>
    <row r="16" spans="1:4" x14ac:dyDescent="0.25">
      <c r="A16" s="450" t="s">
        <v>41</v>
      </c>
      <c r="B16" s="450" t="s">
        <v>707</v>
      </c>
      <c r="C16" s="451" t="s">
        <v>510</v>
      </c>
      <c r="D16" s="450" t="s">
        <v>5</v>
      </c>
    </row>
    <row r="17" spans="1:4" x14ac:dyDescent="0.25">
      <c r="A17" s="450" t="s">
        <v>38</v>
      </c>
      <c r="B17" s="450" t="s">
        <v>708</v>
      </c>
      <c r="C17" s="451" t="s">
        <v>592</v>
      </c>
      <c r="D17" s="450" t="s">
        <v>591</v>
      </c>
    </row>
    <row r="18" spans="1:4" x14ac:dyDescent="0.25">
      <c r="A18" s="450" t="s">
        <v>38</v>
      </c>
      <c r="B18" s="450" t="s">
        <v>708</v>
      </c>
      <c r="C18" s="451" t="s">
        <v>511</v>
      </c>
      <c r="D18" s="450" t="s">
        <v>5</v>
      </c>
    </row>
    <row r="19" spans="1:4" x14ac:dyDescent="0.25">
      <c r="A19" s="450" t="s">
        <v>38</v>
      </c>
      <c r="B19" s="450" t="s">
        <v>708</v>
      </c>
      <c r="C19" s="451" t="s">
        <v>512</v>
      </c>
      <c r="D19" s="450" t="s">
        <v>5</v>
      </c>
    </row>
    <row r="20" spans="1:4" x14ac:dyDescent="0.25">
      <c r="A20" s="450" t="s">
        <v>38</v>
      </c>
      <c r="B20" s="450" t="s">
        <v>708</v>
      </c>
      <c r="C20" s="451" t="s">
        <v>513</v>
      </c>
      <c r="D20" s="450" t="s">
        <v>5</v>
      </c>
    </row>
    <row r="21" spans="1:4" x14ac:dyDescent="0.25">
      <c r="A21" s="450" t="s">
        <v>38</v>
      </c>
      <c r="B21" s="450" t="s">
        <v>708</v>
      </c>
      <c r="C21" s="451" t="s">
        <v>514</v>
      </c>
      <c r="D21" s="450" t="s">
        <v>5</v>
      </c>
    </row>
    <row r="22" spans="1:4" x14ac:dyDescent="0.25">
      <c r="A22" s="450" t="s">
        <v>38</v>
      </c>
      <c r="B22" s="450" t="s">
        <v>708</v>
      </c>
      <c r="C22" s="451" t="s">
        <v>515</v>
      </c>
      <c r="D22" s="450" t="s">
        <v>5</v>
      </c>
    </row>
    <row r="23" spans="1:4" x14ac:dyDescent="0.25">
      <c r="A23" s="450" t="s">
        <v>38</v>
      </c>
      <c r="B23" s="450" t="s">
        <v>708</v>
      </c>
      <c r="C23" s="451" t="s">
        <v>516</v>
      </c>
      <c r="D23" s="450" t="s">
        <v>5</v>
      </c>
    </row>
    <row r="24" spans="1:4" x14ac:dyDescent="0.25">
      <c r="A24" s="450" t="s">
        <v>38</v>
      </c>
      <c r="B24" s="450" t="s">
        <v>708</v>
      </c>
      <c r="C24" s="451" t="s">
        <v>517</v>
      </c>
      <c r="D24" s="450" t="s">
        <v>5</v>
      </c>
    </row>
    <row r="25" spans="1:4" x14ac:dyDescent="0.25">
      <c r="A25" s="450" t="s">
        <v>6</v>
      </c>
      <c r="B25" s="450" t="s">
        <v>709</v>
      </c>
      <c r="C25" s="451" t="s">
        <v>592</v>
      </c>
      <c r="D25" s="450" t="s">
        <v>591</v>
      </c>
    </row>
    <row r="26" spans="1:4" x14ac:dyDescent="0.25">
      <c r="A26" s="450" t="s">
        <v>6</v>
      </c>
      <c r="B26" s="450" t="s">
        <v>709</v>
      </c>
      <c r="C26" s="451" t="s">
        <v>356</v>
      </c>
      <c r="D26" s="450" t="s">
        <v>591</v>
      </c>
    </row>
    <row r="27" spans="1:4" x14ac:dyDescent="0.25">
      <c r="A27" s="450" t="s">
        <v>6</v>
      </c>
      <c r="B27" s="450" t="s">
        <v>709</v>
      </c>
      <c r="C27" s="451" t="s">
        <v>518</v>
      </c>
      <c r="D27" s="450" t="s">
        <v>5</v>
      </c>
    </row>
    <row r="28" spans="1:4" x14ac:dyDescent="0.25">
      <c r="A28" s="450" t="s">
        <v>6</v>
      </c>
      <c r="B28" s="450" t="s">
        <v>709</v>
      </c>
      <c r="C28" s="451" t="s">
        <v>519</v>
      </c>
      <c r="D28" s="450" t="s">
        <v>5</v>
      </c>
    </row>
    <row r="29" spans="1:4" x14ac:dyDescent="0.25">
      <c r="A29" s="450" t="s">
        <v>6</v>
      </c>
      <c r="B29" s="450" t="s">
        <v>709</v>
      </c>
      <c r="C29" s="451" t="s">
        <v>520</v>
      </c>
      <c r="D29" s="450" t="s">
        <v>5</v>
      </c>
    </row>
    <row r="30" spans="1:4" x14ac:dyDescent="0.25">
      <c r="A30" s="450" t="s">
        <v>6</v>
      </c>
      <c r="B30" s="450" t="s">
        <v>709</v>
      </c>
      <c r="C30" s="451" t="s">
        <v>521</v>
      </c>
      <c r="D30" s="450" t="s">
        <v>5</v>
      </c>
    </row>
    <row r="31" spans="1:4" x14ac:dyDescent="0.25">
      <c r="A31" s="450" t="s">
        <v>6</v>
      </c>
      <c r="B31" s="450" t="s">
        <v>709</v>
      </c>
      <c r="C31" s="451" t="s">
        <v>620</v>
      </c>
      <c r="D31" s="450" t="s">
        <v>5</v>
      </c>
    </row>
    <row r="32" spans="1:4" x14ac:dyDescent="0.25">
      <c r="A32" s="450" t="s">
        <v>39</v>
      </c>
      <c r="B32" s="450" t="s">
        <v>710</v>
      </c>
      <c r="C32" s="451" t="s">
        <v>591</v>
      </c>
      <c r="D32" s="450" t="s">
        <v>591</v>
      </c>
    </row>
    <row r="33" spans="1:4" x14ac:dyDescent="0.25">
      <c r="A33" s="450" t="s">
        <v>39</v>
      </c>
      <c r="B33" s="450" t="s">
        <v>710</v>
      </c>
      <c r="C33" s="451" t="s">
        <v>501</v>
      </c>
      <c r="D33" s="450" t="s">
        <v>5</v>
      </c>
    </row>
    <row r="34" spans="1:4" x14ac:dyDescent="0.25">
      <c r="A34" s="450" t="s">
        <v>39</v>
      </c>
      <c r="B34" s="450" t="s">
        <v>710</v>
      </c>
      <c r="C34" s="451" t="s">
        <v>502</v>
      </c>
      <c r="D34" s="450" t="s">
        <v>5</v>
      </c>
    </row>
    <row r="35" spans="1:4" x14ac:dyDescent="0.25">
      <c r="A35" s="450" t="s">
        <v>39</v>
      </c>
      <c r="B35" s="450" t="s">
        <v>710</v>
      </c>
      <c r="C35" s="451" t="s">
        <v>503</v>
      </c>
      <c r="D35" s="450" t="s">
        <v>5</v>
      </c>
    </row>
    <row r="36" spans="1:4" x14ac:dyDescent="0.25">
      <c r="A36" s="450" t="s">
        <v>39</v>
      </c>
      <c r="B36" s="450" t="s">
        <v>710</v>
      </c>
      <c r="C36" s="451" t="s">
        <v>522</v>
      </c>
      <c r="D36" s="450" t="s">
        <v>5</v>
      </c>
    </row>
    <row r="37" spans="1:4" x14ac:dyDescent="0.25">
      <c r="A37" s="450" t="s">
        <v>39</v>
      </c>
      <c r="B37" s="450" t="s">
        <v>710</v>
      </c>
      <c r="C37" s="451" t="s">
        <v>523</v>
      </c>
      <c r="D37" s="450" t="s">
        <v>5</v>
      </c>
    </row>
    <row r="38" spans="1:4" x14ac:dyDescent="0.25">
      <c r="A38" s="450" t="s">
        <v>13</v>
      </c>
      <c r="B38" s="450" t="s">
        <v>711</v>
      </c>
      <c r="C38" s="451" t="s">
        <v>591</v>
      </c>
      <c r="D38" s="450" t="s">
        <v>591</v>
      </c>
    </row>
    <row r="39" spans="1:4" x14ac:dyDescent="0.25">
      <c r="A39" s="450" t="s">
        <v>13</v>
      </c>
      <c r="B39" s="450" t="s">
        <v>711</v>
      </c>
      <c r="C39" s="451" t="s">
        <v>524</v>
      </c>
      <c r="D39" s="450" t="s">
        <v>5</v>
      </c>
    </row>
    <row r="40" spans="1:4" x14ac:dyDescent="0.25">
      <c r="A40" s="450" t="s">
        <v>13</v>
      </c>
      <c r="B40" s="450" t="s">
        <v>711</v>
      </c>
      <c r="C40" s="451" t="s">
        <v>525</v>
      </c>
      <c r="D40" s="450" t="s">
        <v>5</v>
      </c>
    </row>
    <row r="41" spans="1:4" x14ac:dyDescent="0.25">
      <c r="A41" s="450" t="s">
        <v>13</v>
      </c>
      <c r="B41" s="450" t="s">
        <v>711</v>
      </c>
      <c r="C41" s="451" t="s">
        <v>526</v>
      </c>
      <c r="D41" s="450" t="s">
        <v>5</v>
      </c>
    </row>
    <row r="42" spans="1:4" x14ac:dyDescent="0.25">
      <c r="A42" s="450" t="s">
        <v>13</v>
      </c>
      <c r="B42" s="450" t="s">
        <v>711</v>
      </c>
      <c r="C42" s="452" t="s">
        <v>621</v>
      </c>
      <c r="D42" s="450" t="s">
        <v>5</v>
      </c>
    </row>
    <row r="43" spans="1:4" x14ac:dyDescent="0.25">
      <c r="A43" s="450" t="s">
        <v>40</v>
      </c>
      <c r="B43" s="450" t="s">
        <v>718</v>
      </c>
      <c r="C43" s="451" t="s">
        <v>591</v>
      </c>
      <c r="D43" s="450" t="s">
        <v>591</v>
      </c>
    </row>
    <row r="44" spans="1:4" x14ac:dyDescent="0.25">
      <c r="A44" s="450" t="s">
        <v>40</v>
      </c>
      <c r="B44" s="450" t="s">
        <v>718</v>
      </c>
      <c r="C44" s="451" t="s">
        <v>527</v>
      </c>
      <c r="D44" s="450" t="s">
        <v>5</v>
      </c>
    </row>
    <row r="45" spans="1:4" x14ac:dyDescent="0.25">
      <c r="A45" s="450" t="s">
        <v>12</v>
      </c>
      <c r="B45" s="450" t="s">
        <v>712</v>
      </c>
      <c r="C45" s="451" t="s">
        <v>591</v>
      </c>
      <c r="D45" s="450" t="s">
        <v>591</v>
      </c>
    </row>
    <row r="46" spans="1:4" x14ac:dyDescent="0.25">
      <c r="A46" s="450" t="s">
        <v>12</v>
      </c>
      <c r="B46" s="450" t="s">
        <v>712</v>
      </c>
      <c r="C46" s="451" t="s">
        <v>528</v>
      </c>
      <c r="D46" s="450" t="s">
        <v>5</v>
      </c>
    </row>
    <row r="47" spans="1:4" x14ac:dyDescent="0.25">
      <c r="A47" s="450" t="s">
        <v>589</v>
      </c>
      <c r="B47" s="450" t="s">
        <v>719</v>
      </c>
      <c r="C47" s="451" t="s">
        <v>591</v>
      </c>
      <c r="D47" s="450" t="s">
        <v>591</v>
      </c>
    </row>
    <row r="48" spans="1:4" x14ac:dyDescent="0.25">
      <c r="A48" s="450" t="s">
        <v>18</v>
      </c>
      <c r="B48" s="450" t="s">
        <v>720</v>
      </c>
      <c r="C48" s="451" t="s">
        <v>358</v>
      </c>
      <c r="D48" s="450" t="s">
        <v>591</v>
      </c>
    </row>
    <row r="49" spans="1:4" x14ac:dyDescent="0.25">
      <c r="A49" s="450" t="s">
        <v>18</v>
      </c>
      <c r="B49" s="450" t="s">
        <v>720</v>
      </c>
      <c r="C49" s="451" t="s">
        <v>359</v>
      </c>
      <c r="D49" s="450" t="s">
        <v>591</v>
      </c>
    </row>
    <row r="50" spans="1:4" x14ac:dyDescent="0.25">
      <c r="A50" s="450" t="s">
        <v>29</v>
      </c>
      <c r="B50" s="450" t="s">
        <v>721</v>
      </c>
      <c r="C50" s="451" t="s">
        <v>624</v>
      </c>
      <c r="D50" s="450" t="s">
        <v>591</v>
      </c>
    </row>
    <row r="51" spans="1:4" x14ac:dyDescent="0.25">
      <c r="A51" s="450" t="s">
        <v>29</v>
      </c>
      <c r="B51" s="450" t="s">
        <v>721</v>
      </c>
      <c r="C51" s="451" t="s">
        <v>360</v>
      </c>
      <c r="D51" s="450" t="s">
        <v>591</v>
      </c>
    </row>
    <row r="52" spans="1:4" x14ac:dyDescent="0.25">
      <c r="A52" s="450" t="s">
        <v>29</v>
      </c>
      <c r="B52" s="450" t="s">
        <v>721</v>
      </c>
      <c r="C52" s="451" t="s">
        <v>501</v>
      </c>
      <c r="D52" s="450" t="s">
        <v>5</v>
      </c>
    </row>
    <row r="53" spans="1:4" x14ac:dyDescent="0.25">
      <c r="A53" s="450" t="s">
        <v>29</v>
      </c>
      <c r="B53" s="450" t="s">
        <v>721</v>
      </c>
      <c r="C53" s="451" t="s">
        <v>502</v>
      </c>
      <c r="D53" s="450" t="s">
        <v>5</v>
      </c>
    </row>
    <row r="54" spans="1:4" x14ac:dyDescent="0.25">
      <c r="A54" s="450" t="s">
        <v>29</v>
      </c>
      <c r="B54" s="450" t="s">
        <v>721</v>
      </c>
      <c r="C54" s="451" t="s">
        <v>503</v>
      </c>
      <c r="D54" s="450" t="s">
        <v>5</v>
      </c>
    </row>
    <row r="55" spans="1:4" x14ac:dyDescent="0.25">
      <c r="A55" s="450" t="s">
        <v>32</v>
      </c>
      <c r="B55" s="450" t="s">
        <v>638</v>
      </c>
      <c r="C55" s="451" t="s">
        <v>591</v>
      </c>
      <c r="D55" s="450" t="s">
        <v>591</v>
      </c>
    </row>
    <row r="56" spans="1:4" x14ac:dyDescent="0.25">
      <c r="A56" s="450" t="s">
        <v>32</v>
      </c>
      <c r="B56" s="450" t="s">
        <v>638</v>
      </c>
      <c r="C56" s="451" t="s">
        <v>504</v>
      </c>
      <c r="D56" s="450" t="s">
        <v>5</v>
      </c>
    </row>
    <row r="57" spans="1:4" x14ac:dyDescent="0.25">
      <c r="A57" s="450" t="s">
        <v>32</v>
      </c>
      <c r="B57" s="450" t="s">
        <v>638</v>
      </c>
      <c r="C57" s="451" t="s">
        <v>584</v>
      </c>
      <c r="D57" s="450" t="s">
        <v>5</v>
      </c>
    </row>
    <row r="58" spans="1:4" x14ac:dyDescent="0.25">
      <c r="A58" s="450" t="s">
        <v>15</v>
      </c>
      <c r="B58" s="450" t="s">
        <v>713</v>
      </c>
      <c r="C58" s="451" t="s">
        <v>591</v>
      </c>
      <c r="D58" s="450" t="s">
        <v>591</v>
      </c>
    </row>
    <row r="59" spans="1:4" x14ac:dyDescent="0.25">
      <c r="A59" s="450" t="s">
        <v>15</v>
      </c>
      <c r="B59" s="450" t="s">
        <v>713</v>
      </c>
      <c r="C59" s="451" t="s">
        <v>530</v>
      </c>
      <c r="D59" s="450" t="s">
        <v>5</v>
      </c>
    </row>
    <row r="60" spans="1:4" x14ac:dyDescent="0.25">
      <c r="A60" s="450" t="s">
        <v>15</v>
      </c>
      <c r="B60" s="450" t="s">
        <v>713</v>
      </c>
      <c r="C60" s="451" t="s">
        <v>531</v>
      </c>
      <c r="D60" s="450" t="s">
        <v>5</v>
      </c>
    </row>
    <row r="61" spans="1:4" x14ac:dyDescent="0.25">
      <c r="A61" s="450" t="s">
        <v>15</v>
      </c>
      <c r="B61" s="450" t="s">
        <v>713</v>
      </c>
      <c r="C61" s="451" t="s">
        <v>532</v>
      </c>
      <c r="D61" s="450" t="s">
        <v>5</v>
      </c>
    </row>
    <row r="62" spans="1:4" x14ac:dyDescent="0.25">
      <c r="A62" s="450" t="s">
        <v>15</v>
      </c>
      <c r="B62" s="450" t="s">
        <v>713</v>
      </c>
      <c r="C62" s="451" t="s">
        <v>533</v>
      </c>
      <c r="D62" s="450" t="s">
        <v>5</v>
      </c>
    </row>
    <row r="63" spans="1:4" x14ac:dyDescent="0.25">
      <c r="A63" s="450" t="s">
        <v>36</v>
      </c>
      <c r="B63" s="450" t="s">
        <v>675</v>
      </c>
      <c r="C63" s="451" t="s">
        <v>591</v>
      </c>
      <c r="D63" s="450" t="s">
        <v>591</v>
      </c>
    </row>
    <row r="64" spans="1:4" x14ac:dyDescent="0.25">
      <c r="A64" s="450" t="s">
        <v>36</v>
      </c>
      <c r="B64" s="450" t="s">
        <v>675</v>
      </c>
      <c r="C64" s="451" t="s">
        <v>508</v>
      </c>
      <c r="D64" s="450" t="s">
        <v>5</v>
      </c>
    </row>
    <row r="65" spans="1:4" x14ac:dyDescent="0.25">
      <c r="A65" s="450" t="s">
        <v>36</v>
      </c>
      <c r="B65" s="450" t="s">
        <v>675</v>
      </c>
      <c r="C65" s="451" t="s">
        <v>509</v>
      </c>
      <c r="D65" s="450" t="s">
        <v>5</v>
      </c>
    </row>
    <row r="66" spans="1:4" x14ac:dyDescent="0.25">
      <c r="A66" s="450" t="s">
        <v>34</v>
      </c>
      <c r="B66" s="450" t="s">
        <v>499</v>
      </c>
      <c r="C66" s="451" t="s">
        <v>591</v>
      </c>
      <c r="D66" s="450" t="s">
        <v>591</v>
      </c>
    </row>
    <row r="67" spans="1:4" x14ac:dyDescent="0.25">
      <c r="A67" s="450" t="s">
        <v>34</v>
      </c>
      <c r="B67" s="450" t="s">
        <v>499</v>
      </c>
      <c r="C67" s="451" t="s">
        <v>504</v>
      </c>
      <c r="D67" s="450" t="s">
        <v>5</v>
      </c>
    </row>
    <row r="68" spans="1:4" x14ac:dyDescent="0.25">
      <c r="A68" s="450" t="s">
        <v>17</v>
      </c>
      <c r="B68" s="450" t="s">
        <v>722</v>
      </c>
      <c r="C68" s="450" t="s">
        <v>591</v>
      </c>
      <c r="D68" s="450" t="s">
        <v>591</v>
      </c>
    </row>
    <row r="69" spans="1:4" x14ac:dyDescent="0.25">
      <c r="A69" s="450" t="s">
        <v>114</v>
      </c>
      <c r="B69" s="450" t="s">
        <v>723</v>
      </c>
      <c r="C69" s="450" t="s">
        <v>591</v>
      </c>
      <c r="D69" s="450" t="s">
        <v>591</v>
      </c>
    </row>
    <row r="70" spans="1:4" x14ac:dyDescent="0.25">
      <c r="A70" s="450" t="s">
        <v>338</v>
      </c>
      <c r="B70" s="450" t="s">
        <v>724</v>
      </c>
      <c r="C70" s="450" t="s">
        <v>591</v>
      </c>
      <c r="D70" s="450" t="s">
        <v>591</v>
      </c>
    </row>
    <row r="71" spans="1:4" x14ac:dyDescent="0.25">
      <c r="A71" s="450" t="s">
        <v>116</v>
      </c>
      <c r="B71" s="450" t="s">
        <v>715</v>
      </c>
      <c r="C71" s="450" t="s">
        <v>591</v>
      </c>
      <c r="D71" s="450" t="s">
        <v>591</v>
      </c>
    </row>
    <row r="72" spans="1:4" x14ac:dyDescent="0.25">
      <c r="A72" s="450" t="s">
        <v>117</v>
      </c>
      <c r="B72" s="450" t="s">
        <v>714</v>
      </c>
      <c r="C72" s="450" t="s">
        <v>591</v>
      </c>
      <c r="D72" s="450" t="s">
        <v>591</v>
      </c>
    </row>
    <row r="73" spans="1:4" x14ac:dyDescent="0.25">
      <c r="A73" s="450" t="s">
        <v>340</v>
      </c>
      <c r="B73" s="450" t="s">
        <v>725</v>
      </c>
      <c r="C73" s="450" t="s">
        <v>591</v>
      </c>
      <c r="D73" s="450" t="s">
        <v>591</v>
      </c>
    </row>
    <row r="74" spans="1:4" x14ac:dyDescent="0.25">
      <c r="A74" s="450" t="s">
        <v>87</v>
      </c>
      <c r="B74" s="450" t="s">
        <v>726</v>
      </c>
      <c r="C74" s="450" t="s">
        <v>591</v>
      </c>
      <c r="D74" s="450" t="s">
        <v>591</v>
      </c>
    </row>
    <row r="75" spans="1:4" x14ac:dyDescent="0.25">
      <c r="A75" s="450" t="s">
        <v>22</v>
      </c>
      <c r="B75" s="450" t="s">
        <v>342</v>
      </c>
      <c r="C75" s="450" t="s">
        <v>591</v>
      </c>
      <c r="D75" s="450" t="s">
        <v>591</v>
      </c>
    </row>
    <row r="76" spans="1:4" x14ac:dyDescent="0.25">
      <c r="A76" s="450" t="s">
        <v>120</v>
      </c>
      <c r="B76" s="450" t="s">
        <v>727</v>
      </c>
      <c r="C76" s="450" t="s">
        <v>591</v>
      </c>
      <c r="D76" s="450" t="s">
        <v>591</v>
      </c>
    </row>
    <row r="77" spans="1:4" x14ac:dyDescent="0.25">
      <c r="A77" s="450" t="s">
        <v>121</v>
      </c>
      <c r="B77" s="450" t="s">
        <v>728</v>
      </c>
      <c r="C77" s="450" t="s">
        <v>591</v>
      </c>
      <c r="D77" s="450" t="s">
        <v>591</v>
      </c>
    </row>
    <row r="78" spans="1:4" x14ac:dyDescent="0.25">
      <c r="A78" s="450" t="s">
        <v>699</v>
      </c>
      <c r="B78" s="450" t="s">
        <v>729</v>
      </c>
      <c r="C78" s="451" t="s">
        <v>591</v>
      </c>
      <c r="D78" s="450" t="s">
        <v>591</v>
      </c>
    </row>
    <row r="79" spans="1:4" x14ac:dyDescent="0.25">
      <c r="A79" s="450" t="s">
        <v>699</v>
      </c>
      <c r="B79" s="450" t="s">
        <v>729</v>
      </c>
      <c r="C79" s="451" t="s">
        <v>5</v>
      </c>
      <c r="D79" s="450" t="s">
        <v>5</v>
      </c>
    </row>
    <row r="80" spans="1:4" x14ac:dyDescent="0.25">
      <c r="A80" s="450" t="s">
        <v>590</v>
      </c>
      <c r="B80" s="450" t="s">
        <v>730</v>
      </c>
      <c r="C80" s="451" t="s">
        <v>353</v>
      </c>
      <c r="D80" s="450" t="s">
        <v>591</v>
      </c>
    </row>
    <row r="81" spans="1:4" x14ac:dyDescent="0.25">
      <c r="A81" s="450" t="s">
        <v>124</v>
      </c>
      <c r="B81" s="450" t="s">
        <v>731</v>
      </c>
      <c r="C81" s="450" t="s">
        <v>591</v>
      </c>
      <c r="D81" s="450" t="s">
        <v>591</v>
      </c>
    </row>
    <row r="82" spans="1:4" x14ac:dyDescent="0.25">
      <c r="A82" s="450" t="s">
        <v>611</v>
      </c>
      <c r="B82" s="450" t="s">
        <v>611</v>
      </c>
      <c r="C82" s="450" t="s">
        <v>591</v>
      </c>
      <c r="D82" s="450" t="s">
        <v>591</v>
      </c>
    </row>
    <row r="83" spans="1:4" x14ac:dyDescent="0.25">
      <c r="A83" s="450" t="s">
        <v>346</v>
      </c>
      <c r="B83" s="450" t="s">
        <v>732</v>
      </c>
      <c r="C83" s="450" t="s">
        <v>591</v>
      </c>
      <c r="D83" s="450" t="s">
        <v>591</v>
      </c>
    </row>
    <row r="84" spans="1:4" x14ac:dyDescent="0.25">
      <c r="A84" s="450" t="s">
        <v>127</v>
      </c>
      <c r="B84" s="450" t="s">
        <v>733</v>
      </c>
      <c r="C84" s="450" t="s">
        <v>591</v>
      </c>
      <c r="D84" s="450" t="s">
        <v>591</v>
      </c>
    </row>
    <row r="85" spans="1:4" x14ac:dyDescent="0.25">
      <c r="A85" s="450" t="s">
        <v>128</v>
      </c>
      <c r="B85" s="450" t="s">
        <v>734</v>
      </c>
      <c r="C85" s="450" t="s">
        <v>591</v>
      </c>
      <c r="D85" s="450" t="s">
        <v>591</v>
      </c>
    </row>
    <row r="86" spans="1:4" x14ac:dyDescent="0.25">
      <c r="A86" s="450" t="s">
        <v>129</v>
      </c>
      <c r="B86" s="450" t="s">
        <v>735</v>
      </c>
      <c r="C86" s="451" t="s">
        <v>584</v>
      </c>
      <c r="D86" s="450" t="s">
        <v>591</v>
      </c>
    </row>
    <row r="87" spans="1:4" x14ac:dyDescent="0.25">
      <c r="A87" s="450" t="s">
        <v>256</v>
      </c>
      <c r="B87" s="450" t="s">
        <v>736</v>
      </c>
      <c r="C87" s="451" t="s">
        <v>504</v>
      </c>
      <c r="D87" s="450" t="s">
        <v>591</v>
      </c>
    </row>
    <row r="88" spans="1:4" x14ac:dyDescent="0.25">
      <c r="A88" s="450" t="s">
        <v>130</v>
      </c>
      <c r="B88" s="450" t="s">
        <v>737</v>
      </c>
      <c r="C88" s="450" t="s">
        <v>591</v>
      </c>
      <c r="D88" s="450" t="s">
        <v>591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Q109"/>
  <sheetViews>
    <sheetView view="pageBreakPreview" zoomScaleNormal="100" zoomScaleSheetLayoutView="100" workbookViewId="0">
      <pane xSplit="2" ySplit="5" topLeftCell="C6" activePane="bottomRight" state="frozen"/>
      <selection pane="topRight"/>
      <selection pane="bottomLeft"/>
      <selection pane="bottomRight" activeCell="L5" sqref="L5"/>
    </sheetView>
  </sheetViews>
  <sheetFormatPr defaultColWidth="9.140625" defaultRowHeight="12.75" customHeight="1" x14ac:dyDescent="0.25"/>
  <cols>
    <col min="1" max="1" width="22.85546875" style="93" customWidth="1"/>
    <col min="2" max="2" width="2.140625" style="93" customWidth="1"/>
    <col min="3" max="9" width="8.85546875" style="93" customWidth="1"/>
    <col min="10" max="10" width="6.85546875" style="93" customWidth="1"/>
    <col min="11" max="11" width="7.42578125" style="93" customWidth="1"/>
    <col min="12" max="12" width="5.7109375" style="93" customWidth="1"/>
    <col min="13" max="13" width="6.7109375" style="93" customWidth="1"/>
    <col min="14" max="14" width="7.85546875" style="93" customWidth="1"/>
    <col min="15" max="15" width="7" style="93" customWidth="1"/>
    <col min="16" max="17" width="7.28515625" style="93" customWidth="1"/>
    <col min="18" max="18" width="7.140625" style="93" customWidth="1"/>
    <col min="19" max="19" width="6.42578125" style="93" customWidth="1"/>
    <col min="20" max="21" width="10.140625" style="93" customWidth="1"/>
    <col min="22" max="22" width="10.28515625" style="93" customWidth="1"/>
    <col min="23" max="23" width="10" style="93" customWidth="1"/>
    <col min="24" max="24" width="10.140625" style="93" customWidth="1"/>
    <col min="25" max="28" width="10" style="93" customWidth="1"/>
    <col min="29" max="29" width="11.28515625" style="93" customWidth="1"/>
    <col min="30" max="33" width="7.7109375" style="93" customWidth="1"/>
    <col min="34" max="34" width="9.42578125" style="93" customWidth="1"/>
    <col min="35" max="35" width="8.85546875" style="93" customWidth="1"/>
    <col min="36" max="38" width="7.7109375" style="93" customWidth="1"/>
    <col min="39" max="40" width="8.85546875" style="93" customWidth="1"/>
    <col min="41" max="46" width="8.7109375" style="93" customWidth="1"/>
    <col min="47" max="47" width="8.85546875" style="93" customWidth="1"/>
    <col min="48" max="48" width="11.7109375" customWidth="1"/>
    <col min="49" max="49" width="3.140625" customWidth="1"/>
    <col min="50" max="50" width="10.140625" customWidth="1"/>
    <col min="51" max="68" width="8.85546875" customWidth="1"/>
    <col min="69" max="16384" width="9.140625" style="93"/>
  </cols>
  <sheetData>
    <row r="1" spans="1:68" ht="12.75" customHeight="1" x14ac:dyDescent="0.25">
      <c r="A1" s="234"/>
      <c r="B1" s="234"/>
      <c r="C1" s="588" t="s">
        <v>689</v>
      </c>
      <c r="D1" s="588"/>
      <c r="E1" s="588"/>
      <c r="F1" s="588" t="s">
        <v>497</v>
      </c>
      <c r="G1" s="588" t="s">
        <v>14</v>
      </c>
      <c r="H1" s="588"/>
      <c r="I1" s="588"/>
      <c r="J1" s="588" t="s">
        <v>41</v>
      </c>
      <c r="K1" s="588"/>
      <c r="L1" s="588"/>
      <c r="M1" s="588" t="s">
        <v>691</v>
      </c>
      <c r="N1" s="588"/>
      <c r="O1" s="588"/>
      <c r="P1" s="588"/>
      <c r="Q1" s="588"/>
      <c r="R1" s="588"/>
      <c r="S1" s="588"/>
      <c r="T1" s="588" t="s">
        <v>693</v>
      </c>
      <c r="U1" s="588"/>
      <c r="V1" s="588"/>
      <c r="W1" s="588"/>
      <c r="X1" s="588"/>
      <c r="Y1" s="588" t="s">
        <v>694</v>
      </c>
      <c r="Z1" s="588"/>
      <c r="AA1" s="588"/>
      <c r="AB1" s="588"/>
      <c r="AC1" s="588"/>
      <c r="AD1" s="588" t="s">
        <v>695</v>
      </c>
      <c r="AE1" s="588"/>
      <c r="AF1" s="588"/>
      <c r="AG1" s="588"/>
      <c r="AH1" s="588" t="s">
        <v>106</v>
      </c>
      <c r="AI1" s="588" t="s">
        <v>696</v>
      </c>
      <c r="AJ1" s="588" t="s">
        <v>62</v>
      </c>
      <c r="AK1" s="588"/>
      <c r="AL1" s="588"/>
      <c r="AM1" s="588" t="s">
        <v>32</v>
      </c>
      <c r="AN1" s="588"/>
      <c r="AO1" s="588" t="s">
        <v>697</v>
      </c>
      <c r="AP1" s="588"/>
      <c r="AQ1" s="588"/>
      <c r="AR1" s="588"/>
      <c r="AS1" s="588" t="s">
        <v>36</v>
      </c>
      <c r="AT1" s="588"/>
      <c r="AU1" s="588" t="s">
        <v>499</v>
      </c>
      <c r="AV1" s="588" t="s">
        <v>344</v>
      </c>
      <c r="AW1" s="236"/>
      <c r="AX1" s="581" t="s">
        <v>500</v>
      </c>
      <c r="AY1" s="236"/>
      <c r="AZ1" s="234"/>
      <c r="BA1" s="236"/>
      <c r="BB1" s="236"/>
      <c r="BC1" s="236"/>
      <c r="BD1" s="236"/>
      <c r="BE1" s="234"/>
      <c r="BF1" s="236"/>
      <c r="BG1" s="236"/>
      <c r="BH1" s="236"/>
      <c r="BI1" s="236"/>
      <c r="BJ1" s="236"/>
      <c r="BK1" s="236"/>
      <c r="BL1" s="236"/>
      <c r="BM1" s="236"/>
      <c r="BN1" s="236"/>
    </row>
    <row r="2" spans="1:68" s="128" customFormat="1" ht="12.75" customHeight="1" x14ac:dyDescent="0.25">
      <c r="A2" s="234"/>
      <c r="B2" s="234"/>
      <c r="C2" s="270"/>
      <c r="D2" s="270"/>
      <c r="E2" s="270"/>
      <c r="F2" s="588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270"/>
      <c r="AA2" s="270"/>
      <c r="AB2" s="270"/>
      <c r="AC2" s="270"/>
      <c r="AD2" s="270"/>
      <c r="AE2" s="270"/>
      <c r="AF2" s="270"/>
      <c r="AG2" s="270"/>
      <c r="AH2" s="588"/>
      <c r="AI2" s="588"/>
      <c r="AJ2" s="588"/>
      <c r="AK2" s="588"/>
      <c r="AL2" s="588"/>
      <c r="AM2" s="588"/>
      <c r="AN2" s="588"/>
      <c r="AO2" s="270"/>
      <c r="AP2" s="270"/>
      <c r="AQ2" s="270"/>
      <c r="AR2" s="270"/>
      <c r="AS2" s="588"/>
      <c r="AT2" s="588"/>
      <c r="AU2" s="588"/>
      <c r="AV2" s="588"/>
      <c r="AW2" s="236"/>
      <c r="AX2" s="581"/>
      <c r="AY2" s="236"/>
      <c r="AZ2" s="234"/>
      <c r="BA2" s="236"/>
      <c r="BB2" s="236"/>
      <c r="BC2" s="236"/>
      <c r="BD2" s="236"/>
      <c r="BE2" s="234"/>
      <c r="BF2" s="236"/>
      <c r="BG2" s="236"/>
      <c r="BH2" s="236"/>
      <c r="BI2" s="236"/>
      <c r="BJ2" s="236"/>
      <c r="BK2" s="236"/>
      <c r="BL2" s="236"/>
      <c r="BM2" s="236"/>
      <c r="BN2" s="236"/>
    </row>
    <row r="3" spans="1:68" ht="12.75" customHeight="1" x14ac:dyDescent="0.25">
      <c r="A3" s="234"/>
      <c r="B3" s="234"/>
      <c r="C3" s="270"/>
      <c r="D3" s="270"/>
      <c r="E3" s="270"/>
      <c r="F3" s="588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588"/>
      <c r="AI3" s="588"/>
      <c r="AJ3" s="270"/>
      <c r="AK3" s="270"/>
      <c r="AL3" s="270"/>
      <c r="AM3" s="270"/>
      <c r="AN3" s="270"/>
      <c r="AO3" s="270"/>
      <c r="AP3" s="270"/>
      <c r="AQ3" s="270"/>
      <c r="AR3" s="270"/>
      <c r="AS3" s="270"/>
      <c r="AT3" s="270"/>
      <c r="AU3" s="588"/>
      <c r="AV3" s="588"/>
      <c r="AW3" s="236"/>
      <c r="AX3" s="581"/>
      <c r="AY3" s="236"/>
      <c r="AZ3" s="234"/>
      <c r="BA3" s="236"/>
      <c r="BB3" s="236"/>
      <c r="BC3" s="236"/>
      <c r="BD3" s="236"/>
      <c r="BE3" s="234"/>
      <c r="BF3" s="236"/>
      <c r="BG3" s="236"/>
      <c r="BH3" s="236"/>
      <c r="BI3" s="236"/>
      <c r="BJ3" s="236"/>
      <c r="BK3" s="236"/>
      <c r="BL3" s="236"/>
      <c r="BM3" s="236"/>
      <c r="BN3" s="236"/>
      <c r="BO3" s="93"/>
      <c r="BP3" s="93"/>
    </row>
    <row r="4" spans="1:68" ht="12.75" customHeight="1" x14ac:dyDescent="0.25">
      <c r="A4" s="119" t="s">
        <v>82</v>
      </c>
      <c r="C4" s="578" t="s">
        <v>177</v>
      </c>
      <c r="D4" s="578"/>
      <c r="E4" s="578"/>
      <c r="F4" s="271" t="s">
        <v>178</v>
      </c>
      <c r="G4" s="579" t="s">
        <v>179</v>
      </c>
      <c r="H4" s="579"/>
      <c r="I4" s="579"/>
      <c r="J4" s="579" t="s">
        <v>180</v>
      </c>
      <c r="K4" s="579"/>
      <c r="L4" s="579"/>
      <c r="M4" s="580" t="s">
        <v>181</v>
      </c>
      <c r="N4" s="580"/>
      <c r="O4" s="580"/>
      <c r="P4" s="580"/>
      <c r="Q4" s="580"/>
      <c r="R4" s="580"/>
      <c r="S4" s="580"/>
      <c r="T4" s="582" t="s">
        <v>182</v>
      </c>
      <c r="U4" s="582"/>
      <c r="V4" s="582"/>
      <c r="W4" s="582"/>
      <c r="X4" s="582"/>
      <c r="Y4" s="583" t="s">
        <v>183</v>
      </c>
      <c r="Z4" s="583"/>
      <c r="AA4" s="583"/>
      <c r="AB4" s="583"/>
      <c r="AC4" s="583"/>
      <c r="AD4" s="559" t="s">
        <v>184</v>
      </c>
      <c r="AE4" s="559"/>
      <c r="AF4" s="559"/>
      <c r="AG4" s="559"/>
      <c r="AH4" s="272" t="s">
        <v>185</v>
      </c>
      <c r="AI4" s="272" t="s">
        <v>186</v>
      </c>
      <c r="AJ4" s="584" t="s">
        <v>187</v>
      </c>
      <c r="AK4" s="584"/>
      <c r="AL4" s="584"/>
      <c r="AM4" s="585" t="s">
        <v>188</v>
      </c>
      <c r="AN4" s="585"/>
      <c r="AO4" s="586" t="s">
        <v>189</v>
      </c>
      <c r="AP4" s="586"/>
      <c r="AQ4" s="586"/>
      <c r="AR4" s="586"/>
      <c r="AS4" s="587" t="s">
        <v>190</v>
      </c>
      <c r="AT4" s="587"/>
      <c r="AU4" s="103" t="s">
        <v>191</v>
      </c>
      <c r="AV4" s="273" t="s">
        <v>192</v>
      </c>
      <c r="AX4" s="98" t="s">
        <v>704</v>
      </c>
      <c r="AZ4" s="93"/>
      <c r="BE4" s="93"/>
      <c r="BO4" s="93"/>
      <c r="BP4" s="93"/>
    </row>
    <row r="5" spans="1:68" s="176" customFormat="1" ht="12.75" customHeight="1" x14ac:dyDescent="0.2">
      <c r="A5" s="98"/>
      <c r="B5" s="98"/>
      <c r="C5" s="98" t="s">
        <v>501</v>
      </c>
      <c r="D5" s="98" t="s">
        <v>502</v>
      </c>
      <c r="E5" s="98" t="s">
        <v>503</v>
      </c>
      <c r="F5" s="98" t="s">
        <v>504</v>
      </c>
      <c r="G5" s="98" t="s">
        <v>505</v>
      </c>
      <c r="H5" s="98" t="s">
        <v>506</v>
      </c>
      <c r="I5" s="98" t="s">
        <v>507</v>
      </c>
      <c r="J5" s="98" t="s">
        <v>508</v>
      </c>
      <c r="K5" s="98" t="s">
        <v>509</v>
      </c>
      <c r="L5" s="176" t="s">
        <v>510</v>
      </c>
      <c r="M5" s="98" t="s">
        <v>511</v>
      </c>
      <c r="N5" s="98" t="s">
        <v>512</v>
      </c>
      <c r="O5" s="98" t="s">
        <v>615</v>
      </c>
      <c r="P5" s="98" t="s">
        <v>617</v>
      </c>
      <c r="Q5" s="98" t="s">
        <v>618</v>
      </c>
      <c r="R5" s="98" t="s">
        <v>619</v>
      </c>
      <c r="S5" s="98" t="s">
        <v>616</v>
      </c>
      <c r="T5" s="98" t="s">
        <v>518</v>
      </c>
      <c r="U5" s="98" t="s">
        <v>519</v>
      </c>
      <c r="V5" s="98" t="s">
        <v>520</v>
      </c>
      <c r="W5" s="98" t="s">
        <v>521</v>
      </c>
      <c r="X5" s="98" t="s">
        <v>620</v>
      </c>
      <c r="Y5" s="98" t="s">
        <v>501</v>
      </c>
      <c r="Z5" s="98" t="s">
        <v>502</v>
      </c>
      <c r="AA5" s="98" t="s">
        <v>503</v>
      </c>
      <c r="AB5" s="98" t="s">
        <v>522</v>
      </c>
      <c r="AC5" s="98" t="s">
        <v>523</v>
      </c>
      <c r="AD5" s="98" t="s">
        <v>501</v>
      </c>
      <c r="AE5" s="98" t="s">
        <v>502</v>
      </c>
      <c r="AF5" s="98" t="s">
        <v>503</v>
      </c>
      <c r="AG5" s="98" t="s">
        <v>621</v>
      </c>
      <c r="AH5" s="98" t="s">
        <v>527</v>
      </c>
      <c r="AI5" s="98" t="s">
        <v>5</v>
      </c>
      <c r="AJ5" s="98" t="s">
        <v>501</v>
      </c>
      <c r="AK5" s="98" t="s">
        <v>502</v>
      </c>
      <c r="AL5" s="98" t="s">
        <v>503</v>
      </c>
      <c r="AM5" s="98" t="s">
        <v>504</v>
      </c>
      <c r="AN5" s="98" t="s">
        <v>584</v>
      </c>
      <c r="AO5" s="98" t="s">
        <v>530</v>
      </c>
      <c r="AP5" s="98" t="s">
        <v>531</v>
      </c>
      <c r="AQ5" s="98" t="s">
        <v>532</v>
      </c>
      <c r="AR5" s="98" t="s">
        <v>533</v>
      </c>
      <c r="AS5" s="98" t="s">
        <v>508</v>
      </c>
      <c r="AT5" s="98" t="s">
        <v>509</v>
      </c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334"/>
      <c r="BF5" s="98"/>
      <c r="BG5" s="98"/>
      <c r="BH5" s="98"/>
      <c r="BI5" s="98"/>
      <c r="BJ5" s="98"/>
      <c r="BK5" s="98"/>
      <c r="BL5" s="98"/>
      <c r="BM5" s="98"/>
      <c r="BN5" s="98"/>
    </row>
    <row r="6" spans="1:68" ht="12.75" customHeight="1" x14ac:dyDescent="0.25"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Y6" s="93"/>
      <c r="BC6" s="93"/>
      <c r="BD6" s="93"/>
      <c r="BE6" s="93"/>
      <c r="BF6" s="93"/>
      <c r="BG6" s="93"/>
      <c r="BH6" s="93"/>
      <c r="BI6" s="93"/>
      <c r="BP6" s="93"/>
    </row>
    <row r="7" spans="1:68" ht="12.75" customHeight="1" x14ac:dyDescent="0.25">
      <c r="A7" s="335" t="s">
        <v>585</v>
      </c>
      <c r="B7" s="93">
        <v>1</v>
      </c>
      <c r="C7" s="389">
        <v>-27.7</v>
      </c>
      <c r="D7" s="389">
        <v>-17.899999999999999</v>
      </c>
      <c r="E7" s="389">
        <v>8</v>
      </c>
      <c r="F7" s="148">
        <f>F72</f>
        <v>-24.548242681311226</v>
      </c>
      <c r="G7" s="148">
        <f>G72</f>
        <v>-13.451542413966788</v>
      </c>
      <c r="H7" s="148">
        <f t="shared" ref="H7" si="0">H72</f>
        <v>-11.499979310715801</v>
      </c>
      <c r="I7" s="148">
        <f>I72</f>
        <v>-8.0818621191353088</v>
      </c>
      <c r="J7" s="148">
        <f>J72</f>
        <v>7.7738168539681851</v>
      </c>
      <c r="K7" s="148">
        <f t="shared" ref="K7:L7" si="1">K72</f>
        <v>10.710095730763136</v>
      </c>
      <c r="L7" s="148">
        <f t="shared" si="1"/>
        <v>-9.6230541736728732</v>
      </c>
      <c r="M7" s="389">
        <v>-18.3</v>
      </c>
      <c r="N7" s="389">
        <v>-13.2</v>
      </c>
      <c r="O7" s="389">
        <v>-17.5</v>
      </c>
      <c r="P7" s="389">
        <v>-15.8</v>
      </c>
      <c r="Q7" s="389">
        <v>-14.3</v>
      </c>
      <c r="R7" s="389">
        <v>-13.4</v>
      </c>
      <c r="S7" s="389">
        <v>14</v>
      </c>
      <c r="T7" s="389">
        <v>-34.9</v>
      </c>
      <c r="U7" s="389">
        <v>-26.2</v>
      </c>
      <c r="V7" s="389">
        <v>-26.5</v>
      </c>
      <c r="W7" s="389">
        <v>-17.3</v>
      </c>
      <c r="X7" s="389">
        <v>0.1</v>
      </c>
      <c r="Y7" s="389">
        <v>-5.8</v>
      </c>
      <c r="Z7" s="389">
        <v>-11</v>
      </c>
      <c r="AA7" s="389">
        <v>-20.8</v>
      </c>
      <c r="AB7" s="389">
        <v>-42.4</v>
      </c>
      <c r="AC7" s="389">
        <v>-24</v>
      </c>
      <c r="AD7" s="389">
        <v>-18.2</v>
      </c>
      <c r="AE7" s="389">
        <v>-3.5</v>
      </c>
      <c r="AF7" s="389">
        <v>6.3</v>
      </c>
      <c r="AG7" s="389">
        <v>-20.399999999999999</v>
      </c>
      <c r="AH7" s="148">
        <f>AH72</f>
        <v>-10.37184923364336</v>
      </c>
      <c r="AI7" s="389">
        <v>-14.1</v>
      </c>
      <c r="AJ7" s="148">
        <f>AJ72</f>
        <v>-15.42209210326908</v>
      </c>
      <c r="AK7" s="148">
        <f t="shared" ref="AK7:AN7" si="2">AK72</f>
        <v>-2.8150979382815078</v>
      </c>
      <c r="AL7" s="148">
        <f t="shared" si="2"/>
        <v>2.3124867682824179</v>
      </c>
      <c r="AM7" s="148">
        <f t="shared" si="2"/>
        <v>-24.561507442386954</v>
      </c>
      <c r="AN7" s="148">
        <f t="shared" si="2"/>
        <v>-36.325708218360333</v>
      </c>
      <c r="AO7" s="389">
        <v>-36.700000000000003</v>
      </c>
      <c r="AP7" s="389">
        <v>-33.700000000000003</v>
      </c>
      <c r="AQ7" s="389">
        <v>-32.4</v>
      </c>
      <c r="AR7" s="389">
        <v>-32.799999999999997</v>
      </c>
      <c r="AS7" s="148">
        <f>AS72</f>
        <v>-8.2602436559865762</v>
      </c>
      <c r="AT7" s="148">
        <f t="shared" ref="AT7:AV7" si="3">AT72</f>
        <v>-9.3912414694130035</v>
      </c>
      <c r="AU7" s="148">
        <f t="shared" si="3"/>
        <v>-8.4986376602195772</v>
      </c>
      <c r="AV7" s="148">
        <f t="shared" si="3"/>
        <v>-28.620464726984618</v>
      </c>
      <c r="AX7" s="148">
        <f>+AX72</f>
        <v>-23.540121102788891</v>
      </c>
      <c r="AY7" s="93"/>
      <c r="BC7" s="93"/>
      <c r="BD7" s="93"/>
      <c r="BE7" s="93"/>
      <c r="BF7" s="93"/>
      <c r="BG7" s="93"/>
      <c r="BH7" s="93"/>
      <c r="BI7" s="93"/>
      <c r="BP7" s="93"/>
    </row>
    <row r="8" spans="1:68" ht="12.75" customHeight="1" x14ac:dyDescent="0.25">
      <c r="A8" s="93" t="s">
        <v>363</v>
      </c>
      <c r="B8" s="93">
        <v>2</v>
      </c>
      <c r="C8" s="106">
        <v>-1.2</v>
      </c>
      <c r="D8" s="106">
        <v>-0.5</v>
      </c>
      <c r="E8" s="106">
        <v>5.7</v>
      </c>
      <c r="F8" s="148">
        <v>2.2999999999999998</v>
      </c>
      <c r="G8" s="386">
        <v>3.7</v>
      </c>
      <c r="H8" s="386">
        <v>1.3</v>
      </c>
      <c r="I8" s="386" t="s">
        <v>625</v>
      </c>
      <c r="J8" s="148">
        <v>18.100000000000001</v>
      </c>
      <c r="K8" s="148">
        <v>20.8</v>
      </c>
      <c r="L8" s="386" t="s">
        <v>630</v>
      </c>
      <c r="M8" s="148">
        <v>1.3</v>
      </c>
      <c r="N8" s="148">
        <v>1.8</v>
      </c>
      <c r="O8" s="148">
        <v>1.5</v>
      </c>
      <c r="P8" s="148">
        <v>2</v>
      </c>
      <c r="Q8" s="386" t="s">
        <v>678</v>
      </c>
      <c r="R8" s="386" t="s">
        <v>679</v>
      </c>
      <c r="S8" s="148" t="s">
        <v>632</v>
      </c>
      <c r="T8" s="148">
        <v>-3.6</v>
      </c>
      <c r="U8" s="148">
        <v>-1</v>
      </c>
      <c r="V8" s="148">
        <v>-2.2000000000000002</v>
      </c>
      <c r="W8" s="148">
        <v>0.5</v>
      </c>
      <c r="X8" s="386" t="s">
        <v>630</v>
      </c>
      <c r="Y8" s="386" t="s">
        <v>646</v>
      </c>
      <c r="Z8" s="386" t="s">
        <v>647</v>
      </c>
      <c r="AA8" s="386" t="s">
        <v>648</v>
      </c>
      <c r="AB8" s="386" t="s">
        <v>649</v>
      </c>
      <c r="AC8" s="386" t="s">
        <v>650</v>
      </c>
      <c r="AD8" s="148">
        <v>1.1000000000000001</v>
      </c>
      <c r="AE8" s="148">
        <v>2.6</v>
      </c>
      <c r="AF8" s="148">
        <v>4.7</v>
      </c>
      <c r="AG8" s="386" t="s">
        <v>630</v>
      </c>
      <c r="AH8" s="148">
        <v>1.4</v>
      </c>
      <c r="AI8" s="148">
        <v>0.8</v>
      </c>
      <c r="AJ8" s="148">
        <v>2.7</v>
      </c>
      <c r="AK8" s="148">
        <v>2.5</v>
      </c>
      <c r="AL8" s="148">
        <v>5.2</v>
      </c>
      <c r="AM8" s="148">
        <v>-2.2000000000000002</v>
      </c>
      <c r="AN8" s="386" t="s">
        <v>630</v>
      </c>
      <c r="AO8" s="148">
        <v>-2.9</v>
      </c>
      <c r="AP8" s="148">
        <v>-2.6</v>
      </c>
      <c r="AQ8" s="148">
        <v>-3.3</v>
      </c>
      <c r="AR8" s="386" t="s">
        <v>631</v>
      </c>
      <c r="AS8" s="148">
        <v>-0.6</v>
      </c>
      <c r="AT8" s="148">
        <v>2.2999999999999998</v>
      </c>
      <c r="AU8" s="148">
        <v>9</v>
      </c>
      <c r="AV8" s="148">
        <v>-1.8</v>
      </c>
      <c r="AW8" s="387"/>
      <c r="AX8" s="148"/>
      <c r="AY8" s="93"/>
      <c r="BC8" s="93"/>
      <c r="BD8" s="93"/>
      <c r="BE8" s="93"/>
      <c r="BF8" s="93"/>
      <c r="BG8" s="93"/>
      <c r="BH8" s="93"/>
      <c r="BI8" s="93"/>
      <c r="BP8" s="93"/>
    </row>
    <row r="9" spans="1:68" ht="12.75" customHeight="1" x14ac:dyDescent="0.25"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Y9" s="93"/>
      <c r="BC9" s="93"/>
      <c r="BD9" s="93"/>
      <c r="BE9" s="93"/>
      <c r="BF9" s="93"/>
      <c r="BG9" s="93"/>
      <c r="BH9" s="93"/>
      <c r="BI9" s="93"/>
      <c r="BP9" s="93"/>
    </row>
    <row r="10" spans="1:68" ht="12.75" customHeight="1" x14ac:dyDescent="0.25">
      <c r="A10" s="93" t="s">
        <v>364</v>
      </c>
      <c r="C10" s="148">
        <v>92.1</v>
      </c>
      <c r="D10" s="148">
        <v>93</v>
      </c>
      <c r="E10" s="148">
        <v>0</v>
      </c>
      <c r="F10" s="148">
        <v>35.1</v>
      </c>
      <c r="G10" s="148">
        <v>22.5</v>
      </c>
      <c r="H10" s="148">
        <v>15.4</v>
      </c>
      <c r="I10" s="148">
        <v>0</v>
      </c>
      <c r="J10" s="148">
        <v>0</v>
      </c>
      <c r="K10" s="148">
        <v>34.4</v>
      </c>
      <c r="L10" s="148">
        <v>0</v>
      </c>
      <c r="M10" s="148">
        <v>27.1</v>
      </c>
      <c r="N10" s="148">
        <v>0</v>
      </c>
      <c r="O10" s="148">
        <v>40.6</v>
      </c>
      <c r="P10" s="148">
        <v>22.2</v>
      </c>
      <c r="Q10" s="148">
        <v>5.3</v>
      </c>
      <c r="R10" s="148">
        <v>0</v>
      </c>
      <c r="S10" s="148">
        <v>0</v>
      </c>
      <c r="T10" s="148">
        <v>59.3</v>
      </c>
      <c r="U10" s="148">
        <v>52.9</v>
      </c>
      <c r="V10" s="148">
        <v>53.4</v>
      </c>
      <c r="W10" s="148">
        <v>25.1</v>
      </c>
      <c r="X10" s="148">
        <v>0</v>
      </c>
      <c r="Y10" s="148">
        <v>0</v>
      </c>
      <c r="Z10" s="148">
        <v>0</v>
      </c>
      <c r="AA10" s="148">
        <v>5.9</v>
      </c>
      <c r="AB10" s="148">
        <v>28.8</v>
      </c>
      <c r="AC10" s="148">
        <v>21.3</v>
      </c>
      <c r="AD10" s="148">
        <v>55.3</v>
      </c>
      <c r="AE10" s="148">
        <v>36.5</v>
      </c>
      <c r="AF10" s="148">
        <v>23</v>
      </c>
      <c r="AG10" s="148">
        <v>46.5</v>
      </c>
      <c r="AH10" s="148">
        <v>100</v>
      </c>
      <c r="AI10" s="148">
        <v>100</v>
      </c>
      <c r="AJ10" s="148">
        <v>74.3</v>
      </c>
      <c r="AK10" s="148">
        <v>85.1</v>
      </c>
      <c r="AL10" s="148">
        <v>0</v>
      </c>
      <c r="AM10" s="148">
        <v>100</v>
      </c>
      <c r="AN10" s="148">
        <v>100</v>
      </c>
      <c r="AO10" s="148">
        <v>53.1</v>
      </c>
      <c r="AP10" s="148">
        <v>54.5</v>
      </c>
      <c r="AQ10" s="148">
        <v>79.3</v>
      </c>
      <c r="AR10" s="148">
        <v>52.8</v>
      </c>
      <c r="AS10" s="148">
        <v>13</v>
      </c>
      <c r="AT10" s="148">
        <v>24.9</v>
      </c>
      <c r="AU10" s="148">
        <v>78.2</v>
      </c>
      <c r="AV10" s="148">
        <v>85.8</v>
      </c>
      <c r="AX10" s="148">
        <f>(AX90/$AX$96)*100</f>
        <v>49.994388062990872</v>
      </c>
      <c r="AY10" s="148"/>
      <c r="BC10" s="93"/>
      <c r="BD10" s="93"/>
      <c r="BE10" s="93"/>
      <c r="BF10" s="93"/>
      <c r="BG10" s="93"/>
      <c r="BH10" s="93"/>
      <c r="BI10" s="93"/>
      <c r="BP10" s="93"/>
    </row>
    <row r="11" spans="1:68" ht="12.75" customHeight="1" x14ac:dyDescent="0.25">
      <c r="A11" s="93" t="s">
        <v>365</v>
      </c>
      <c r="C11" s="106">
        <v>3.6</v>
      </c>
      <c r="D11" s="106">
        <v>3.8</v>
      </c>
      <c r="E11" s="106">
        <v>0</v>
      </c>
      <c r="F11" s="106">
        <v>39.299999999999997</v>
      </c>
      <c r="G11" s="106">
        <v>74.5</v>
      </c>
      <c r="H11" s="106">
        <v>79.7</v>
      </c>
      <c r="I11" s="106">
        <v>0</v>
      </c>
      <c r="J11" s="106">
        <v>100</v>
      </c>
      <c r="K11" s="106">
        <v>65.599999999999994</v>
      </c>
      <c r="L11" s="106">
        <v>0</v>
      </c>
      <c r="M11" s="106">
        <v>57.2</v>
      </c>
      <c r="N11" s="106">
        <v>77.599999999999994</v>
      </c>
      <c r="O11" s="106">
        <v>45.2</v>
      </c>
      <c r="P11" s="106">
        <v>60</v>
      </c>
      <c r="Q11" s="106">
        <v>72.599999999999994</v>
      </c>
      <c r="R11" s="106">
        <v>75.7</v>
      </c>
      <c r="S11" s="106">
        <v>100</v>
      </c>
      <c r="T11" s="106">
        <v>22.1</v>
      </c>
      <c r="U11" s="106">
        <v>24.4</v>
      </c>
      <c r="V11" s="106">
        <v>33.700000000000003</v>
      </c>
      <c r="W11" s="106">
        <v>17.2</v>
      </c>
      <c r="X11" s="106">
        <v>0</v>
      </c>
      <c r="Y11" s="106">
        <v>0</v>
      </c>
      <c r="Z11" s="106">
        <v>23.5</v>
      </c>
      <c r="AA11" s="106">
        <v>22.1</v>
      </c>
      <c r="AB11" s="106">
        <v>71.2</v>
      </c>
      <c r="AC11" s="106">
        <v>42.5</v>
      </c>
      <c r="AD11" s="106">
        <v>41.2</v>
      </c>
      <c r="AE11" s="106">
        <v>63.3</v>
      </c>
      <c r="AF11" s="106">
        <v>57</v>
      </c>
      <c r="AG11" s="106">
        <v>51</v>
      </c>
      <c r="AH11" s="106">
        <v>0</v>
      </c>
      <c r="AI11" s="106">
        <v>0</v>
      </c>
      <c r="AJ11" s="106">
        <v>25.2</v>
      </c>
      <c r="AK11" s="106">
        <v>14.6</v>
      </c>
      <c r="AL11" s="106">
        <v>0</v>
      </c>
      <c r="AM11" s="106">
        <v>0</v>
      </c>
      <c r="AN11" s="106">
        <v>0</v>
      </c>
      <c r="AO11" s="106">
        <v>0</v>
      </c>
      <c r="AP11" s="106">
        <v>0.8</v>
      </c>
      <c r="AQ11" s="106">
        <v>0</v>
      </c>
      <c r="AR11" s="106">
        <v>0</v>
      </c>
      <c r="AS11" s="106">
        <v>87</v>
      </c>
      <c r="AT11" s="106">
        <v>75.099999999999994</v>
      </c>
      <c r="AU11" s="106">
        <v>21.8</v>
      </c>
      <c r="AV11" s="106">
        <v>1</v>
      </c>
      <c r="AX11" s="148">
        <f t="shared" ref="AX11:AX15" si="4">(AX91/$AX$96)*100</f>
        <v>29.623322799932598</v>
      </c>
      <c r="AY11" s="148"/>
      <c r="BC11" s="93"/>
      <c r="BD11" s="93"/>
      <c r="BE11" s="93"/>
      <c r="BF11" s="93"/>
      <c r="BG11" s="93"/>
      <c r="BH11" s="93"/>
      <c r="BI11" s="93"/>
      <c r="BP11" s="93"/>
    </row>
    <row r="12" spans="1:68" ht="12.75" customHeight="1" x14ac:dyDescent="0.25">
      <c r="A12" s="93" t="s">
        <v>366</v>
      </c>
      <c r="C12" s="106">
        <v>3.4</v>
      </c>
      <c r="D12" s="106">
        <v>2</v>
      </c>
      <c r="E12" s="106">
        <v>0</v>
      </c>
      <c r="F12" s="106">
        <v>5</v>
      </c>
      <c r="G12" s="106">
        <v>0</v>
      </c>
      <c r="H12" s="106">
        <v>0</v>
      </c>
      <c r="I12" s="106">
        <v>0</v>
      </c>
      <c r="J12" s="106">
        <v>0</v>
      </c>
      <c r="K12" s="106">
        <v>0</v>
      </c>
      <c r="L12" s="106">
        <v>0</v>
      </c>
      <c r="M12" s="106">
        <v>0</v>
      </c>
      <c r="N12" s="106">
        <v>0</v>
      </c>
      <c r="O12" s="106">
        <v>0</v>
      </c>
      <c r="P12" s="106">
        <v>0</v>
      </c>
      <c r="Q12" s="106">
        <v>0</v>
      </c>
      <c r="R12" s="106">
        <v>0</v>
      </c>
      <c r="S12" s="106">
        <v>0</v>
      </c>
      <c r="T12" s="106">
        <v>0.6</v>
      </c>
      <c r="U12" s="106">
        <v>0.4</v>
      </c>
      <c r="V12" s="106">
        <v>0.1</v>
      </c>
      <c r="W12" s="106">
        <v>0</v>
      </c>
      <c r="X12" s="106">
        <v>0</v>
      </c>
      <c r="Y12" s="106">
        <v>0</v>
      </c>
      <c r="Z12" s="106">
        <v>0</v>
      </c>
      <c r="AA12" s="106">
        <v>0</v>
      </c>
      <c r="AB12" s="106">
        <v>0</v>
      </c>
      <c r="AC12" s="106">
        <v>13.2</v>
      </c>
      <c r="AD12" s="106">
        <v>0.2</v>
      </c>
      <c r="AE12" s="106">
        <v>0</v>
      </c>
      <c r="AF12" s="106">
        <v>0</v>
      </c>
      <c r="AG12" s="106">
        <v>0</v>
      </c>
      <c r="AH12" s="106">
        <v>0</v>
      </c>
      <c r="AI12" s="106">
        <v>0</v>
      </c>
      <c r="AJ12" s="106">
        <v>0.5</v>
      </c>
      <c r="AK12" s="106">
        <v>0.3</v>
      </c>
      <c r="AL12" s="106">
        <v>0</v>
      </c>
      <c r="AM12" s="106">
        <v>0</v>
      </c>
      <c r="AN12" s="106">
        <v>0</v>
      </c>
      <c r="AO12" s="106">
        <v>6.2</v>
      </c>
      <c r="AP12" s="106">
        <v>9.9</v>
      </c>
      <c r="AQ12" s="106">
        <v>4.3</v>
      </c>
      <c r="AR12" s="106">
        <v>0</v>
      </c>
      <c r="AS12" s="106">
        <v>0</v>
      </c>
      <c r="AT12" s="106">
        <v>0</v>
      </c>
      <c r="AU12" s="106">
        <v>0</v>
      </c>
      <c r="AV12" s="106">
        <v>8.8000000000000007</v>
      </c>
      <c r="AX12" s="148">
        <f t="shared" si="4"/>
        <v>1.4699858498350993</v>
      </c>
      <c r="AY12" s="148"/>
      <c r="BC12" s="93"/>
      <c r="BD12" s="93"/>
      <c r="BE12" s="93"/>
      <c r="BF12" s="93"/>
      <c r="BG12" s="93"/>
      <c r="BH12" s="93"/>
      <c r="BI12" s="93"/>
      <c r="BP12" s="93"/>
    </row>
    <row r="13" spans="1:68" ht="12.75" customHeight="1" x14ac:dyDescent="0.25">
      <c r="A13" s="93" t="s">
        <v>367</v>
      </c>
      <c r="C13" s="106">
        <v>0.9</v>
      </c>
      <c r="D13" s="106">
        <v>1.2</v>
      </c>
      <c r="E13" s="106">
        <v>0</v>
      </c>
      <c r="F13" s="106">
        <v>1.8</v>
      </c>
      <c r="G13" s="106">
        <v>0</v>
      </c>
      <c r="H13" s="106">
        <v>0</v>
      </c>
      <c r="I13" s="106">
        <v>0</v>
      </c>
      <c r="J13" s="106">
        <v>0</v>
      </c>
      <c r="K13" s="106">
        <v>0</v>
      </c>
      <c r="L13" s="106">
        <v>0</v>
      </c>
      <c r="M13" s="106">
        <v>4.0999999999999996</v>
      </c>
      <c r="N13" s="106">
        <v>6.6</v>
      </c>
      <c r="O13" s="106">
        <v>4.8</v>
      </c>
      <c r="P13" s="106">
        <v>5.5</v>
      </c>
      <c r="Q13" s="106">
        <v>7.1</v>
      </c>
      <c r="R13" s="106">
        <v>8.5</v>
      </c>
      <c r="S13" s="106">
        <v>0</v>
      </c>
      <c r="T13" s="106">
        <v>4.3</v>
      </c>
      <c r="U13" s="106">
        <v>3.6</v>
      </c>
      <c r="V13" s="106">
        <v>1.8</v>
      </c>
      <c r="W13" s="106">
        <v>0.2</v>
      </c>
      <c r="X13" s="106">
        <v>0</v>
      </c>
      <c r="Y13" s="106">
        <v>0</v>
      </c>
      <c r="Z13" s="106">
        <v>4.5</v>
      </c>
      <c r="AA13" s="106">
        <v>4.3</v>
      </c>
      <c r="AB13" s="106">
        <v>0</v>
      </c>
      <c r="AC13" s="106">
        <v>1.4</v>
      </c>
      <c r="AD13" s="106">
        <v>1.3</v>
      </c>
      <c r="AE13" s="106">
        <v>0.2</v>
      </c>
      <c r="AF13" s="106">
        <v>0</v>
      </c>
      <c r="AG13" s="106">
        <v>2.5</v>
      </c>
      <c r="AH13" s="106">
        <v>0</v>
      </c>
      <c r="AI13" s="106">
        <v>0</v>
      </c>
      <c r="AJ13" s="106">
        <v>0</v>
      </c>
      <c r="AK13" s="106">
        <v>0</v>
      </c>
      <c r="AL13" s="106">
        <v>0</v>
      </c>
      <c r="AM13" s="106">
        <v>0</v>
      </c>
      <c r="AN13" s="106">
        <v>0</v>
      </c>
      <c r="AO13" s="106">
        <v>0.3</v>
      </c>
      <c r="AP13" s="106">
        <v>1.9</v>
      </c>
      <c r="AQ13" s="106">
        <v>2.2000000000000002</v>
      </c>
      <c r="AR13" s="106">
        <v>0.8</v>
      </c>
      <c r="AS13" s="106">
        <v>0</v>
      </c>
      <c r="AT13" s="106">
        <v>0</v>
      </c>
      <c r="AU13" s="106">
        <v>0</v>
      </c>
      <c r="AV13" s="106">
        <v>0</v>
      </c>
      <c r="AX13" s="148">
        <f t="shared" si="4"/>
        <v>1.8421026809462429</v>
      </c>
      <c r="AY13" s="148"/>
      <c r="BC13" s="93"/>
      <c r="BD13" s="93"/>
      <c r="BE13" s="93"/>
      <c r="BF13" s="93"/>
      <c r="BG13" s="93"/>
      <c r="BH13" s="93"/>
      <c r="BI13" s="93"/>
      <c r="BP13" s="93"/>
    </row>
    <row r="14" spans="1:68" ht="12.75" customHeight="1" x14ac:dyDescent="0.25">
      <c r="A14" s="93" t="s">
        <v>368</v>
      </c>
      <c r="C14" s="106">
        <v>0</v>
      </c>
      <c r="D14" s="106">
        <v>0</v>
      </c>
      <c r="E14" s="106">
        <v>0</v>
      </c>
      <c r="F14" s="106">
        <v>18.600000000000001</v>
      </c>
      <c r="G14" s="106">
        <v>0</v>
      </c>
      <c r="H14" s="106">
        <v>0</v>
      </c>
      <c r="I14" s="106">
        <v>0</v>
      </c>
      <c r="J14" s="106">
        <v>0</v>
      </c>
      <c r="K14" s="106">
        <v>0</v>
      </c>
      <c r="L14" s="106">
        <v>0</v>
      </c>
      <c r="M14" s="106">
        <v>11.6</v>
      </c>
      <c r="N14" s="106">
        <v>15.8</v>
      </c>
      <c r="O14" s="106">
        <v>9.4</v>
      </c>
      <c r="P14" s="106">
        <v>12.3</v>
      </c>
      <c r="Q14" s="106">
        <v>15</v>
      </c>
      <c r="R14" s="106">
        <v>15.8</v>
      </c>
      <c r="S14" s="106">
        <v>0</v>
      </c>
      <c r="T14" s="106">
        <v>13.7</v>
      </c>
      <c r="U14" s="106">
        <v>18.7</v>
      </c>
      <c r="V14" s="106">
        <v>11</v>
      </c>
      <c r="W14" s="106">
        <v>0</v>
      </c>
      <c r="X14" s="106">
        <v>0</v>
      </c>
      <c r="Y14" s="106">
        <v>0</v>
      </c>
      <c r="Z14" s="106">
        <v>65</v>
      </c>
      <c r="AA14" s="106">
        <v>61.1</v>
      </c>
      <c r="AB14" s="106">
        <v>0</v>
      </c>
      <c r="AC14" s="106">
        <v>21</v>
      </c>
      <c r="AD14" s="106">
        <v>2</v>
      </c>
      <c r="AE14" s="106">
        <v>0</v>
      </c>
      <c r="AF14" s="106">
        <v>0</v>
      </c>
      <c r="AG14" s="106">
        <v>0</v>
      </c>
      <c r="AH14" s="106">
        <v>0</v>
      </c>
      <c r="AI14" s="106">
        <v>0</v>
      </c>
      <c r="AJ14" s="106">
        <v>0</v>
      </c>
      <c r="AK14" s="106">
        <v>0</v>
      </c>
      <c r="AL14" s="106">
        <v>0</v>
      </c>
      <c r="AM14" s="106">
        <v>0</v>
      </c>
      <c r="AN14" s="106">
        <v>0</v>
      </c>
      <c r="AO14" s="106">
        <v>0</v>
      </c>
      <c r="AP14" s="106">
        <v>0</v>
      </c>
      <c r="AQ14" s="106">
        <v>0</v>
      </c>
      <c r="AR14" s="106">
        <v>0</v>
      </c>
      <c r="AS14" s="106">
        <v>0</v>
      </c>
      <c r="AT14" s="106">
        <v>0</v>
      </c>
      <c r="AU14" s="106">
        <v>0</v>
      </c>
      <c r="AV14" s="106">
        <v>4.4000000000000004</v>
      </c>
      <c r="AX14" s="148">
        <f t="shared" si="4"/>
        <v>7.1124922278572535</v>
      </c>
      <c r="AY14" s="148"/>
      <c r="BC14" s="93"/>
      <c r="BD14" s="93"/>
      <c r="BE14" s="93"/>
      <c r="BF14" s="93"/>
      <c r="BG14" s="93"/>
      <c r="BH14" s="93"/>
      <c r="BI14" s="93"/>
      <c r="BP14" s="93"/>
    </row>
    <row r="15" spans="1:68" ht="12.75" customHeight="1" x14ac:dyDescent="0.25">
      <c r="A15" s="93" t="s">
        <v>369</v>
      </c>
      <c r="C15" s="106">
        <v>0</v>
      </c>
      <c r="D15" s="106">
        <v>0</v>
      </c>
      <c r="E15" s="106">
        <v>100</v>
      </c>
      <c r="F15" s="106">
        <v>0.2</v>
      </c>
      <c r="G15" s="106">
        <v>3</v>
      </c>
      <c r="H15" s="106">
        <v>4.9000000000000004</v>
      </c>
      <c r="I15" s="106">
        <v>100</v>
      </c>
      <c r="J15" s="106">
        <v>0</v>
      </c>
      <c r="K15" s="106">
        <v>0</v>
      </c>
      <c r="L15" s="106">
        <v>100</v>
      </c>
      <c r="M15" s="106">
        <v>0</v>
      </c>
      <c r="N15" s="106">
        <v>0</v>
      </c>
      <c r="O15" s="106">
        <v>0</v>
      </c>
      <c r="P15" s="106">
        <v>0</v>
      </c>
      <c r="Q15" s="106">
        <v>0</v>
      </c>
      <c r="R15" s="106">
        <v>0</v>
      </c>
      <c r="S15" s="106">
        <v>0</v>
      </c>
      <c r="T15" s="106">
        <v>0</v>
      </c>
      <c r="U15" s="106">
        <v>0</v>
      </c>
      <c r="V15" s="106">
        <v>0</v>
      </c>
      <c r="W15" s="106">
        <v>57.5</v>
      </c>
      <c r="X15" s="106">
        <v>100</v>
      </c>
      <c r="Y15" s="106">
        <v>100</v>
      </c>
      <c r="Z15" s="106">
        <v>7</v>
      </c>
      <c r="AA15" s="106">
        <v>6.6</v>
      </c>
      <c r="AB15" s="106">
        <v>0</v>
      </c>
      <c r="AC15" s="106">
        <v>0.6</v>
      </c>
      <c r="AD15" s="106">
        <v>0</v>
      </c>
      <c r="AE15" s="106">
        <v>0</v>
      </c>
      <c r="AF15" s="106">
        <v>20</v>
      </c>
      <c r="AG15" s="106">
        <v>0</v>
      </c>
      <c r="AH15" s="106">
        <v>0</v>
      </c>
      <c r="AI15" s="106">
        <v>0</v>
      </c>
      <c r="AJ15" s="106">
        <v>0</v>
      </c>
      <c r="AK15" s="106">
        <v>0</v>
      </c>
      <c r="AL15" s="106">
        <v>100</v>
      </c>
      <c r="AM15" s="106">
        <v>0</v>
      </c>
      <c r="AN15" s="106">
        <v>0</v>
      </c>
      <c r="AO15" s="106">
        <v>40.4</v>
      </c>
      <c r="AP15" s="106">
        <v>32.9</v>
      </c>
      <c r="AQ15" s="106">
        <v>14.2</v>
      </c>
      <c r="AR15" s="106">
        <v>46.4</v>
      </c>
      <c r="AS15" s="106">
        <v>0</v>
      </c>
      <c r="AT15" s="106">
        <v>0</v>
      </c>
      <c r="AU15" s="106">
        <v>0</v>
      </c>
      <c r="AV15" s="106">
        <v>0</v>
      </c>
      <c r="AX15" s="148">
        <f t="shared" si="4"/>
        <v>9.9577083784379301</v>
      </c>
      <c r="AY15" s="148"/>
      <c r="BC15" s="93"/>
      <c r="BD15" s="93"/>
      <c r="BE15" s="93"/>
      <c r="BF15" s="93"/>
      <c r="BG15" s="93"/>
      <c r="BH15" s="93"/>
      <c r="BI15" s="93"/>
      <c r="BP15" s="93"/>
    </row>
    <row r="16" spans="1:68" s="377" customFormat="1" ht="12.75" customHeight="1" x14ac:dyDescent="0.25">
      <c r="A16" s="336" t="s">
        <v>370</v>
      </c>
      <c r="B16" s="377">
        <v>3</v>
      </c>
      <c r="C16" s="377">
        <f t="shared" ref="C16:AV16" si="5">SUM(C10:C15)</f>
        <v>100</v>
      </c>
      <c r="D16" s="377">
        <f t="shared" si="5"/>
        <v>100</v>
      </c>
      <c r="E16" s="377">
        <f t="shared" si="5"/>
        <v>100</v>
      </c>
      <c r="F16" s="377">
        <f t="shared" si="5"/>
        <v>100.00000000000001</v>
      </c>
      <c r="G16" s="377">
        <f t="shared" si="5"/>
        <v>100</v>
      </c>
      <c r="H16" s="377">
        <f t="shared" si="5"/>
        <v>100.00000000000001</v>
      </c>
      <c r="I16" s="377">
        <f t="shared" si="5"/>
        <v>100</v>
      </c>
      <c r="J16" s="377">
        <f t="shared" si="5"/>
        <v>100</v>
      </c>
      <c r="K16" s="377">
        <f t="shared" si="5"/>
        <v>100</v>
      </c>
      <c r="L16" s="377">
        <f t="shared" si="5"/>
        <v>100</v>
      </c>
      <c r="M16" s="377">
        <f t="shared" si="5"/>
        <v>100</v>
      </c>
      <c r="N16" s="377">
        <f t="shared" si="5"/>
        <v>99.999999999999986</v>
      </c>
      <c r="O16" s="377">
        <f t="shared" si="5"/>
        <v>100.00000000000001</v>
      </c>
      <c r="P16" s="377">
        <f t="shared" si="5"/>
        <v>100</v>
      </c>
      <c r="Q16" s="377">
        <f t="shared" si="5"/>
        <v>99.999999999999986</v>
      </c>
      <c r="R16" s="377">
        <f t="shared" si="5"/>
        <v>100</v>
      </c>
      <c r="S16" s="377">
        <f t="shared" si="5"/>
        <v>100</v>
      </c>
      <c r="T16" s="377">
        <f t="shared" si="5"/>
        <v>100</v>
      </c>
      <c r="U16" s="377">
        <f t="shared" si="5"/>
        <v>100</v>
      </c>
      <c r="V16" s="377">
        <f t="shared" si="5"/>
        <v>99.999999999999986</v>
      </c>
      <c r="W16" s="377">
        <f t="shared" si="5"/>
        <v>100</v>
      </c>
      <c r="X16" s="377">
        <f t="shared" si="5"/>
        <v>100</v>
      </c>
      <c r="Y16" s="377">
        <f t="shared" si="5"/>
        <v>100</v>
      </c>
      <c r="Z16" s="377">
        <f t="shared" si="5"/>
        <v>100</v>
      </c>
      <c r="AA16" s="377">
        <f t="shared" si="5"/>
        <v>100</v>
      </c>
      <c r="AB16" s="377">
        <f t="shared" si="5"/>
        <v>100</v>
      </c>
      <c r="AC16" s="377">
        <f t="shared" si="5"/>
        <v>100</v>
      </c>
      <c r="AD16" s="377">
        <f t="shared" si="5"/>
        <v>100</v>
      </c>
      <c r="AE16" s="377">
        <f t="shared" si="5"/>
        <v>100</v>
      </c>
      <c r="AF16" s="377">
        <f t="shared" si="5"/>
        <v>100</v>
      </c>
      <c r="AG16" s="377">
        <f t="shared" si="5"/>
        <v>100</v>
      </c>
      <c r="AH16" s="377">
        <f t="shared" si="5"/>
        <v>100</v>
      </c>
      <c r="AI16" s="377">
        <f t="shared" si="5"/>
        <v>100</v>
      </c>
      <c r="AJ16" s="377">
        <f t="shared" si="5"/>
        <v>100</v>
      </c>
      <c r="AK16" s="377">
        <f t="shared" si="5"/>
        <v>99.999999999999986</v>
      </c>
      <c r="AL16" s="377">
        <f t="shared" si="5"/>
        <v>100</v>
      </c>
      <c r="AM16" s="377">
        <f t="shared" si="5"/>
        <v>100</v>
      </c>
      <c r="AN16" s="377">
        <f t="shared" si="5"/>
        <v>100</v>
      </c>
      <c r="AO16" s="377">
        <f t="shared" si="5"/>
        <v>100</v>
      </c>
      <c r="AP16" s="377">
        <f t="shared" si="5"/>
        <v>100</v>
      </c>
      <c r="AQ16" s="377">
        <f t="shared" si="5"/>
        <v>100</v>
      </c>
      <c r="AR16" s="377">
        <f t="shared" si="5"/>
        <v>100</v>
      </c>
      <c r="AS16" s="377">
        <f t="shared" si="5"/>
        <v>100</v>
      </c>
      <c r="AT16" s="377">
        <f t="shared" si="5"/>
        <v>100</v>
      </c>
      <c r="AU16" s="377">
        <f t="shared" si="5"/>
        <v>100</v>
      </c>
      <c r="AV16" s="377">
        <f t="shared" si="5"/>
        <v>100</v>
      </c>
      <c r="AW16" s="378"/>
      <c r="AX16" s="377">
        <f>SUM(AX10:AX15)</f>
        <v>100</v>
      </c>
      <c r="AZ16" s="378"/>
      <c r="BA16" s="378"/>
      <c r="BB16" s="378"/>
      <c r="BJ16" s="378"/>
      <c r="BK16" s="378"/>
      <c r="BL16" s="378"/>
      <c r="BM16" s="378"/>
      <c r="BN16" s="378"/>
      <c r="BO16" s="378"/>
    </row>
    <row r="17" spans="1:69" ht="12.75" customHeight="1" x14ac:dyDescent="0.25"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Y17" s="93"/>
      <c r="BC17" s="93"/>
      <c r="BD17" s="93"/>
      <c r="BE17" s="93"/>
      <c r="BF17" s="93"/>
      <c r="BG17" s="93"/>
      <c r="BH17" s="93"/>
      <c r="BI17" s="93"/>
      <c r="BP17" s="93"/>
    </row>
    <row r="18" spans="1:69" ht="12.75" customHeight="1" x14ac:dyDescent="0.25">
      <c r="A18" s="93" t="s">
        <v>371</v>
      </c>
      <c r="C18" s="148">
        <v>51.3</v>
      </c>
      <c r="D18" s="148">
        <v>74</v>
      </c>
      <c r="E18" s="148">
        <v>100</v>
      </c>
      <c r="F18" s="148">
        <v>61.5</v>
      </c>
      <c r="G18" s="148">
        <v>79.400000000000006</v>
      </c>
      <c r="H18" s="148">
        <v>86.1</v>
      </c>
      <c r="I18" s="148">
        <v>100</v>
      </c>
      <c r="J18" s="148">
        <v>100</v>
      </c>
      <c r="K18" s="148">
        <v>73</v>
      </c>
      <c r="L18" s="148">
        <v>100</v>
      </c>
      <c r="M18" s="148">
        <v>80.599999999999994</v>
      </c>
      <c r="N18" s="148">
        <v>100</v>
      </c>
      <c r="O18" s="148">
        <v>55.7</v>
      </c>
      <c r="P18" s="148">
        <v>78.8</v>
      </c>
      <c r="Q18" s="148">
        <v>94.4</v>
      </c>
      <c r="R18" s="148">
        <v>100</v>
      </c>
      <c r="S18" s="148">
        <v>100</v>
      </c>
      <c r="T18" s="148">
        <v>53.8</v>
      </c>
      <c r="U18" s="148">
        <v>66.7</v>
      </c>
      <c r="V18" s="148">
        <v>89.4</v>
      </c>
      <c r="W18" s="148">
        <v>97.4</v>
      </c>
      <c r="X18" s="148">
        <v>100</v>
      </c>
      <c r="Y18" s="148">
        <v>100</v>
      </c>
      <c r="Z18" s="148">
        <v>100</v>
      </c>
      <c r="AA18" s="148">
        <v>97</v>
      </c>
      <c r="AB18" s="148">
        <v>98.6</v>
      </c>
      <c r="AC18" s="148">
        <v>67.2</v>
      </c>
      <c r="AD18" s="148">
        <v>67.900000000000006</v>
      </c>
      <c r="AE18" s="148">
        <v>88.8</v>
      </c>
      <c r="AF18" s="148">
        <v>100</v>
      </c>
      <c r="AG18" s="148">
        <v>74.900000000000006</v>
      </c>
      <c r="AH18" s="148">
        <v>81</v>
      </c>
      <c r="AI18" s="148">
        <v>80.900000000000006</v>
      </c>
      <c r="AJ18" s="148">
        <v>69</v>
      </c>
      <c r="AK18" s="148">
        <v>91</v>
      </c>
      <c r="AL18" s="148">
        <v>100</v>
      </c>
      <c r="AM18" s="148">
        <v>100</v>
      </c>
      <c r="AN18" s="148">
        <v>77.5</v>
      </c>
      <c r="AO18" s="148">
        <v>80.900000000000006</v>
      </c>
      <c r="AP18" s="148">
        <v>85.1</v>
      </c>
      <c r="AQ18" s="148">
        <v>92.8</v>
      </c>
      <c r="AR18" s="148">
        <v>100</v>
      </c>
      <c r="AS18" s="148">
        <v>87</v>
      </c>
      <c r="AT18" s="148">
        <v>75.099999999999994</v>
      </c>
      <c r="AU18" s="148">
        <v>90</v>
      </c>
      <c r="AV18" s="148">
        <v>80.599999999999994</v>
      </c>
      <c r="AX18" s="148">
        <f>+AX100/AX88*100</f>
        <v>74.614250683236932</v>
      </c>
      <c r="AY18" s="93"/>
      <c r="BC18" s="93"/>
      <c r="BD18" s="93"/>
      <c r="BE18" s="93"/>
      <c r="BF18" s="93"/>
      <c r="BG18" s="93"/>
      <c r="BH18" s="93"/>
      <c r="BI18" s="93"/>
      <c r="BP18" s="93"/>
    </row>
    <row r="19" spans="1:69" ht="12.75" customHeight="1" x14ac:dyDescent="0.25">
      <c r="A19" s="93" t="s">
        <v>372</v>
      </c>
      <c r="C19" s="148">
        <v>48.7</v>
      </c>
      <c r="D19" s="148">
        <v>26</v>
      </c>
      <c r="E19" s="148">
        <v>0</v>
      </c>
      <c r="F19" s="148">
        <v>38.5</v>
      </c>
      <c r="G19" s="148">
        <v>20.6</v>
      </c>
      <c r="H19" s="148">
        <v>13.9</v>
      </c>
      <c r="I19" s="148">
        <v>0</v>
      </c>
      <c r="J19" s="148">
        <v>0</v>
      </c>
      <c r="K19" s="148">
        <v>27</v>
      </c>
      <c r="L19" s="148">
        <v>0</v>
      </c>
      <c r="M19" s="148">
        <v>19.399999999999999</v>
      </c>
      <c r="N19" s="148">
        <v>0</v>
      </c>
      <c r="O19" s="148">
        <v>44.3</v>
      </c>
      <c r="P19" s="148">
        <v>21.2</v>
      </c>
      <c r="Q19" s="148">
        <v>5.6</v>
      </c>
      <c r="R19" s="148">
        <v>0</v>
      </c>
      <c r="S19" s="148">
        <v>0</v>
      </c>
      <c r="T19" s="148">
        <v>46.2</v>
      </c>
      <c r="U19" s="148">
        <v>33.299999999999997</v>
      </c>
      <c r="V19" s="148">
        <v>10.6</v>
      </c>
      <c r="W19" s="148">
        <v>2.6</v>
      </c>
      <c r="X19" s="148">
        <v>0</v>
      </c>
      <c r="Y19" s="148">
        <v>0</v>
      </c>
      <c r="Z19" s="148">
        <v>0</v>
      </c>
      <c r="AA19" s="148">
        <v>3</v>
      </c>
      <c r="AB19" s="148">
        <v>1.4</v>
      </c>
      <c r="AC19" s="148">
        <v>32.799999999999997</v>
      </c>
      <c r="AD19" s="148">
        <v>32.1</v>
      </c>
      <c r="AE19" s="148">
        <v>11.2</v>
      </c>
      <c r="AF19" s="148">
        <v>0</v>
      </c>
      <c r="AG19" s="148">
        <v>25.1</v>
      </c>
      <c r="AH19" s="148">
        <v>19</v>
      </c>
      <c r="AI19" s="148">
        <v>19.100000000000001</v>
      </c>
      <c r="AJ19" s="148">
        <v>31</v>
      </c>
      <c r="AK19" s="148">
        <v>9</v>
      </c>
      <c r="AL19" s="148">
        <v>0</v>
      </c>
      <c r="AM19" s="148">
        <v>0</v>
      </c>
      <c r="AN19" s="148">
        <v>22.5</v>
      </c>
      <c r="AO19" s="148">
        <v>19.100000000000001</v>
      </c>
      <c r="AP19" s="148">
        <v>14.9</v>
      </c>
      <c r="AQ19" s="148">
        <v>7.2</v>
      </c>
      <c r="AR19" s="148">
        <v>0</v>
      </c>
      <c r="AS19" s="148">
        <v>13</v>
      </c>
      <c r="AT19" s="148">
        <v>24.9</v>
      </c>
      <c r="AU19" s="148">
        <v>10</v>
      </c>
      <c r="AV19" s="148">
        <v>19.399999999999999</v>
      </c>
      <c r="AX19" s="148">
        <f>+AX101/AX88*100</f>
        <v>25.385749316763096</v>
      </c>
      <c r="AY19" s="93"/>
      <c r="BC19" s="93"/>
      <c r="BD19" s="93"/>
      <c r="BE19" s="93"/>
      <c r="BF19" s="93"/>
      <c r="BG19" s="93"/>
      <c r="BH19" s="93"/>
      <c r="BI19" s="93"/>
      <c r="BP19" s="93"/>
    </row>
    <row r="20" spans="1:69" ht="12.75" customHeight="1" x14ac:dyDescent="0.25">
      <c r="A20" s="337" t="s">
        <v>370</v>
      </c>
      <c r="B20" s="93">
        <v>4</v>
      </c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Y20" s="93"/>
      <c r="BC20" s="93"/>
      <c r="BD20" s="93"/>
      <c r="BE20" s="93"/>
      <c r="BF20" s="93"/>
      <c r="BG20" s="93"/>
      <c r="BH20" s="93"/>
      <c r="BI20" s="93"/>
      <c r="BP20" s="93"/>
    </row>
    <row r="21" spans="1:69" ht="12.75" customHeight="1" x14ac:dyDescent="0.25">
      <c r="A21" s="93" t="s">
        <v>374</v>
      </c>
      <c r="B21" s="93">
        <v>5</v>
      </c>
      <c r="C21" s="106">
        <v>1606</v>
      </c>
      <c r="D21" s="106">
        <v>605</v>
      </c>
      <c r="E21" s="106">
        <v>1046</v>
      </c>
      <c r="F21" s="106">
        <v>2700</v>
      </c>
      <c r="G21" s="106">
        <v>431</v>
      </c>
      <c r="H21" s="106">
        <v>639</v>
      </c>
      <c r="I21" s="106">
        <v>49</v>
      </c>
      <c r="J21" s="106">
        <v>0</v>
      </c>
      <c r="K21" s="106">
        <v>0</v>
      </c>
      <c r="L21" s="106">
        <v>0</v>
      </c>
      <c r="M21" s="106">
        <v>57</v>
      </c>
      <c r="N21" s="106">
        <v>1266</v>
      </c>
      <c r="O21" s="106">
        <v>112</v>
      </c>
      <c r="P21" s="106">
        <v>66</v>
      </c>
      <c r="Q21" s="106">
        <v>54</v>
      </c>
      <c r="R21" s="106">
        <v>6</v>
      </c>
      <c r="S21" s="106">
        <v>510</v>
      </c>
      <c r="T21" s="106">
        <v>0</v>
      </c>
      <c r="U21" s="106">
        <v>0</v>
      </c>
      <c r="V21" s="106">
        <v>0</v>
      </c>
      <c r="W21" s="106">
        <v>0</v>
      </c>
      <c r="X21" s="106">
        <v>0</v>
      </c>
      <c r="Y21" s="106">
        <v>96</v>
      </c>
      <c r="Z21" s="106">
        <v>720</v>
      </c>
      <c r="AA21" s="106">
        <v>121</v>
      </c>
      <c r="AB21" s="106">
        <v>155</v>
      </c>
      <c r="AC21" s="106">
        <v>480</v>
      </c>
      <c r="AD21" s="106">
        <v>9416</v>
      </c>
      <c r="AE21" s="106">
        <v>760</v>
      </c>
      <c r="AF21" s="106">
        <v>974</v>
      </c>
      <c r="AG21" s="106">
        <v>7</v>
      </c>
      <c r="AH21" s="106">
        <v>5551</v>
      </c>
      <c r="AI21" s="106">
        <v>140</v>
      </c>
      <c r="AJ21" s="106">
        <v>392</v>
      </c>
      <c r="AK21" s="106">
        <v>90</v>
      </c>
      <c r="AL21" s="106">
        <v>45</v>
      </c>
      <c r="AM21" s="106">
        <v>2684</v>
      </c>
      <c r="AN21" s="106">
        <v>293</v>
      </c>
      <c r="AO21" s="106">
        <v>18997</v>
      </c>
      <c r="AP21" s="106">
        <v>5247</v>
      </c>
      <c r="AQ21" s="106">
        <v>2970</v>
      </c>
      <c r="AR21" s="106">
        <v>3481</v>
      </c>
      <c r="AS21" s="106">
        <v>34</v>
      </c>
      <c r="AT21" s="106">
        <v>75</v>
      </c>
      <c r="AU21" s="106">
        <v>145</v>
      </c>
      <c r="AV21" s="106">
        <v>329</v>
      </c>
      <c r="AX21" s="106">
        <f>SUM(C21:AV21)</f>
        <v>62349</v>
      </c>
      <c r="AY21" s="93"/>
      <c r="BC21" s="93"/>
      <c r="BD21" s="93"/>
      <c r="BE21" s="93"/>
      <c r="BF21" s="93"/>
      <c r="BG21" s="93"/>
      <c r="BH21" s="93"/>
      <c r="BI21" s="93"/>
      <c r="BP21" s="93"/>
    </row>
    <row r="22" spans="1:69" ht="12.75" customHeight="1" x14ac:dyDescent="0.25">
      <c r="A22" s="93" t="s">
        <v>375</v>
      </c>
      <c r="B22" s="93">
        <v>6</v>
      </c>
      <c r="C22" s="106">
        <v>13</v>
      </c>
      <c r="D22" s="106">
        <v>13</v>
      </c>
      <c r="E22" s="106">
        <v>27</v>
      </c>
      <c r="F22" s="106">
        <v>69</v>
      </c>
      <c r="G22" s="106">
        <v>0</v>
      </c>
      <c r="H22" s="106">
        <v>0</v>
      </c>
      <c r="I22" s="106">
        <v>0</v>
      </c>
      <c r="J22" s="106">
        <v>11</v>
      </c>
      <c r="K22" s="106">
        <v>1</v>
      </c>
      <c r="L22" s="106">
        <v>0</v>
      </c>
      <c r="M22" s="106">
        <v>3</v>
      </c>
      <c r="N22" s="106">
        <v>9</v>
      </c>
      <c r="O22" s="106">
        <v>0</v>
      </c>
      <c r="P22" s="106">
        <v>0</v>
      </c>
      <c r="Q22" s="106">
        <v>0</v>
      </c>
      <c r="R22" s="106">
        <v>0</v>
      </c>
      <c r="S22" s="106">
        <v>0</v>
      </c>
      <c r="T22" s="106">
        <v>0</v>
      </c>
      <c r="U22" s="106">
        <v>0</v>
      </c>
      <c r="V22" s="106">
        <v>0</v>
      </c>
      <c r="W22" s="106">
        <v>0</v>
      </c>
      <c r="X22" s="106">
        <v>0</v>
      </c>
      <c r="Y22" s="106">
        <v>3</v>
      </c>
      <c r="Z22" s="106">
        <v>13</v>
      </c>
      <c r="AA22" s="106">
        <v>5</v>
      </c>
      <c r="AB22" s="106">
        <v>4</v>
      </c>
      <c r="AC22" s="106">
        <v>47</v>
      </c>
      <c r="AD22" s="106">
        <v>520</v>
      </c>
      <c r="AE22" s="106">
        <v>141</v>
      </c>
      <c r="AF22" s="106">
        <v>310</v>
      </c>
      <c r="AG22" s="106">
        <v>0</v>
      </c>
      <c r="AH22" s="106">
        <v>11</v>
      </c>
      <c r="AI22" s="106">
        <v>0</v>
      </c>
      <c r="AJ22" s="106">
        <v>6</v>
      </c>
      <c r="AK22" s="106">
        <v>1</v>
      </c>
      <c r="AL22" s="106">
        <v>2</v>
      </c>
      <c r="AM22" s="106">
        <v>10</v>
      </c>
      <c r="AN22" s="106">
        <v>0</v>
      </c>
      <c r="AO22" s="106">
        <v>72</v>
      </c>
      <c r="AP22" s="106">
        <v>79</v>
      </c>
      <c r="AQ22" s="106">
        <v>262</v>
      </c>
      <c r="AR22" s="106">
        <v>323</v>
      </c>
      <c r="AS22" s="106">
        <v>4</v>
      </c>
      <c r="AT22" s="106">
        <v>1</v>
      </c>
      <c r="AU22" s="106">
        <v>12</v>
      </c>
      <c r="AV22" s="106">
        <v>62</v>
      </c>
      <c r="AX22" s="106">
        <f t="shared" ref="AX22" si="6">SUM(C22:AV22)</f>
        <v>2034</v>
      </c>
      <c r="AY22" s="93"/>
      <c r="BC22" s="93"/>
      <c r="BD22" s="93"/>
      <c r="BE22" s="93"/>
      <c r="BF22" s="93"/>
      <c r="BG22" s="93"/>
      <c r="BH22" s="93"/>
      <c r="BI22" s="93"/>
      <c r="BP22" s="93"/>
    </row>
    <row r="23" spans="1:69" ht="12.75" customHeight="1" x14ac:dyDescent="0.25"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Y23" s="93"/>
      <c r="BC23" s="93"/>
      <c r="BD23" s="93"/>
      <c r="BE23" s="93"/>
      <c r="BF23" s="93"/>
      <c r="BG23" s="93"/>
      <c r="BH23" s="93"/>
      <c r="BI23" s="93"/>
      <c r="BP23" s="93"/>
    </row>
    <row r="24" spans="1:69" ht="12.75" customHeight="1" x14ac:dyDescent="0.25">
      <c r="A24" s="93" t="s">
        <v>376</v>
      </c>
      <c r="C24" s="106">
        <v>80.8</v>
      </c>
      <c r="D24" s="106">
        <v>97.6</v>
      </c>
      <c r="E24" s="106">
        <v>98</v>
      </c>
      <c r="F24" s="106">
        <v>100</v>
      </c>
      <c r="G24" s="106">
        <v>100</v>
      </c>
      <c r="H24" s="106">
        <v>100</v>
      </c>
      <c r="I24" s="106">
        <v>100</v>
      </c>
      <c r="J24" s="106">
        <v>82</v>
      </c>
      <c r="K24" s="106">
        <v>100</v>
      </c>
      <c r="L24" s="106">
        <v>100</v>
      </c>
      <c r="M24" s="106">
        <v>100</v>
      </c>
      <c r="N24" s="106">
        <v>100</v>
      </c>
      <c r="O24" s="106">
        <v>100</v>
      </c>
      <c r="P24" s="106">
        <v>100</v>
      </c>
      <c r="Q24" s="106">
        <v>100</v>
      </c>
      <c r="R24" s="106">
        <v>100</v>
      </c>
      <c r="S24" s="106">
        <v>100</v>
      </c>
      <c r="T24" s="106">
        <v>68.3</v>
      </c>
      <c r="U24" s="106">
        <v>96.5</v>
      </c>
      <c r="V24" s="106">
        <v>97.5</v>
      </c>
      <c r="W24" s="106">
        <v>96.2</v>
      </c>
      <c r="X24" s="106">
        <v>93.2</v>
      </c>
      <c r="Y24" s="106">
        <v>0</v>
      </c>
      <c r="Z24" s="106">
        <v>0</v>
      </c>
      <c r="AA24" s="106">
        <v>0</v>
      </c>
      <c r="AB24" s="106">
        <v>0</v>
      </c>
      <c r="AC24" s="106">
        <v>0</v>
      </c>
      <c r="AD24" s="106">
        <v>85.1</v>
      </c>
      <c r="AE24" s="106">
        <v>95</v>
      </c>
      <c r="AF24" s="106">
        <v>87.1</v>
      </c>
      <c r="AG24" s="106">
        <v>0</v>
      </c>
      <c r="AH24" s="106">
        <v>100</v>
      </c>
      <c r="AI24" s="106">
        <v>66.599999999999994</v>
      </c>
      <c r="AJ24" s="106">
        <v>80</v>
      </c>
      <c r="AK24" s="106">
        <v>100</v>
      </c>
      <c r="AL24" s="160">
        <v>100</v>
      </c>
      <c r="AM24" s="106">
        <v>100</v>
      </c>
      <c r="AN24" s="106">
        <v>0</v>
      </c>
      <c r="AO24" s="106">
        <v>69.2</v>
      </c>
      <c r="AP24" s="106">
        <v>58.7</v>
      </c>
      <c r="AQ24" s="106">
        <v>87.6</v>
      </c>
      <c r="AR24" s="106">
        <v>95.3</v>
      </c>
      <c r="AS24" s="106">
        <v>0</v>
      </c>
      <c r="AT24" s="106">
        <v>0</v>
      </c>
      <c r="AU24" s="106">
        <v>100</v>
      </c>
      <c r="AV24" s="106">
        <v>82.9</v>
      </c>
      <c r="AX24" s="106">
        <f>+AX79/$AX$84*100</f>
        <v>88.246210113570115</v>
      </c>
      <c r="AY24" s="93"/>
      <c r="BC24" s="93"/>
      <c r="BD24" s="93"/>
      <c r="BE24" s="93"/>
      <c r="BF24" s="93"/>
      <c r="BG24" s="93"/>
      <c r="BH24" s="93"/>
      <c r="BI24" s="93"/>
      <c r="BP24" s="93"/>
    </row>
    <row r="25" spans="1:69" ht="12.75" customHeight="1" x14ac:dyDescent="0.25">
      <c r="A25" s="93" t="s">
        <v>377</v>
      </c>
      <c r="C25" s="106">
        <v>2</v>
      </c>
      <c r="D25" s="106">
        <v>0.2</v>
      </c>
      <c r="E25" s="106">
        <v>0</v>
      </c>
      <c r="F25" s="106">
        <v>0</v>
      </c>
      <c r="G25" s="106">
        <v>0</v>
      </c>
      <c r="H25" s="106">
        <v>0</v>
      </c>
      <c r="I25" s="106">
        <v>0</v>
      </c>
      <c r="J25" s="106">
        <v>18</v>
      </c>
      <c r="K25" s="106">
        <v>0</v>
      </c>
      <c r="L25" s="106">
        <v>0</v>
      </c>
      <c r="M25" s="106">
        <v>0</v>
      </c>
      <c r="N25" s="106">
        <v>0</v>
      </c>
      <c r="O25" s="106">
        <v>0</v>
      </c>
      <c r="P25" s="106">
        <v>0</v>
      </c>
      <c r="Q25" s="106">
        <v>0</v>
      </c>
      <c r="R25" s="106">
        <v>0</v>
      </c>
      <c r="S25" s="106">
        <v>0</v>
      </c>
      <c r="T25" s="106">
        <v>5.9</v>
      </c>
      <c r="U25" s="106">
        <v>1.1000000000000001</v>
      </c>
      <c r="V25" s="106">
        <v>0.2</v>
      </c>
      <c r="W25" s="106">
        <v>0.3</v>
      </c>
      <c r="X25" s="106">
        <v>0.1</v>
      </c>
      <c r="Y25" s="106">
        <v>0</v>
      </c>
      <c r="Z25" s="106">
        <v>0</v>
      </c>
      <c r="AA25" s="106">
        <v>0</v>
      </c>
      <c r="AB25" s="106">
        <v>0</v>
      </c>
      <c r="AC25" s="106">
        <v>0</v>
      </c>
      <c r="AD25" s="106">
        <v>2</v>
      </c>
      <c r="AE25" s="106">
        <v>0</v>
      </c>
      <c r="AF25" s="106">
        <v>0.8</v>
      </c>
      <c r="AG25" s="106">
        <v>0</v>
      </c>
      <c r="AH25" s="106">
        <v>0</v>
      </c>
      <c r="AI25" s="106">
        <v>0</v>
      </c>
      <c r="AJ25" s="106">
        <v>2.7</v>
      </c>
      <c r="AK25" s="106">
        <v>0</v>
      </c>
      <c r="AL25" s="106">
        <v>0</v>
      </c>
      <c r="AM25" s="106">
        <v>0</v>
      </c>
      <c r="AN25" s="106">
        <v>0</v>
      </c>
      <c r="AO25" s="106">
        <v>16.8</v>
      </c>
      <c r="AP25" s="106">
        <v>25.8</v>
      </c>
      <c r="AQ25" s="106">
        <v>1.2</v>
      </c>
      <c r="AR25" s="106">
        <v>0.4</v>
      </c>
      <c r="AS25" s="106">
        <v>0</v>
      </c>
      <c r="AT25" s="106">
        <v>0</v>
      </c>
      <c r="AU25" s="106">
        <v>0</v>
      </c>
      <c r="AV25" s="106">
        <v>0</v>
      </c>
      <c r="AX25" s="106">
        <f t="shared" ref="AX25:AX28" si="7">+AX80/$AX$84*100</f>
        <v>1.1679525385757485</v>
      </c>
      <c r="AY25" s="93"/>
      <c r="BC25" s="93"/>
      <c r="BD25" s="93"/>
      <c r="BE25" s="93"/>
      <c r="BF25" s="93"/>
      <c r="BG25" s="93"/>
      <c r="BH25" s="93"/>
      <c r="BI25" s="93"/>
      <c r="BP25" s="93"/>
    </row>
    <row r="26" spans="1:69" ht="12.75" customHeight="1" x14ac:dyDescent="0.25">
      <c r="A26" s="93" t="s">
        <v>378</v>
      </c>
      <c r="C26" s="106">
        <v>2.1</v>
      </c>
      <c r="D26" s="106">
        <v>1.1000000000000001</v>
      </c>
      <c r="E26" s="106">
        <v>2</v>
      </c>
      <c r="F26" s="106">
        <v>0</v>
      </c>
      <c r="G26" s="106">
        <v>0</v>
      </c>
      <c r="H26" s="106">
        <v>0</v>
      </c>
      <c r="I26" s="106">
        <v>0</v>
      </c>
      <c r="J26" s="106">
        <v>0</v>
      </c>
      <c r="K26" s="106">
        <v>0</v>
      </c>
      <c r="L26" s="106">
        <v>0</v>
      </c>
      <c r="M26" s="106">
        <v>0</v>
      </c>
      <c r="N26" s="106">
        <v>0</v>
      </c>
      <c r="O26" s="106">
        <v>0</v>
      </c>
      <c r="P26" s="106">
        <v>0</v>
      </c>
      <c r="Q26" s="106">
        <v>0</v>
      </c>
      <c r="R26" s="106">
        <v>0</v>
      </c>
      <c r="S26" s="106">
        <v>0</v>
      </c>
      <c r="T26" s="106">
        <v>3.5</v>
      </c>
      <c r="U26" s="106">
        <v>1.6</v>
      </c>
      <c r="V26" s="106">
        <v>1.7</v>
      </c>
      <c r="W26" s="106">
        <v>2.2000000000000002</v>
      </c>
      <c r="X26" s="106">
        <v>5</v>
      </c>
      <c r="Y26" s="106">
        <v>0</v>
      </c>
      <c r="Z26" s="106">
        <v>0</v>
      </c>
      <c r="AA26" s="106">
        <v>0</v>
      </c>
      <c r="AB26" s="106">
        <v>0</v>
      </c>
      <c r="AC26" s="106">
        <v>0</v>
      </c>
      <c r="AD26" s="106">
        <v>0</v>
      </c>
      <c r="AE26" s="106">
        <v>0</v>
      </c>
      <c r="AF26" s="106">
        <v>0</v>
      </c>
      <c r="AG26" s="106">
        <v>0</v>
      </c>
      <c r="AH26" s="106">
        <v>0</v>
      </c>
      <c r="AI26" s="106">
        <v>33.4</v>
      </c>
      <c r="AJ26" s="106">
        <v>17.3</v>
      </c>
      <c r="AK26" s="106">
        <v>0</v>
      </c>
      <c r="AL26" s="106">
        <v>0</v>
      </c>
      <c r="AM26" s="106">
        <v>0</v>
      </c>
      <c r="AN26" s="106">
        <v>0</v>
      </c>
      <c r="AO26" s="106">
        <v>4.2</v>
      </c>
      <c r="AP26" s="106">
        <v>11.6</v>
      </c>
      <c r="AQ26" s="106">
        <v>4.2</v>
      </c>
      <c r="AR26" s="106">
        <v>2.8</v>
      </c>
      <c r="AS26" s="106">
        <v>0</v>
      </c>
      <c r="AT26" s="106">
        <v>0</v>
      </c>
      <c r="AU26" s="106">
        <v>0</v>
      </c>
      <c r="AV26" s="106">
        <v>0</v>
      </c>
      <c r="AX26" s="106">
        <f t="shared" si="7"/>
        <v>1.3046141962240945</v>
      </c>
      <c r="AY26" s="93"/>
      <c r="BC26" s="93"/>
      <c r="BD26" s="93"/>
      <c r="BE26" s="93"/>
      <c r="BF26" s="93"/>
      <c r="BG26" s="93"/>
      <c r="BH26" s="93"/>
      <c r="BI26" s="93"/>
      <c r="BP26" s="93"/>
    </row>
    <row r="27" spans="1:69" ht="12.75" customHeight="1" x14ac:dyDescent="0.25">
      <c r="A27" s="93" t="s">
        <v>379</v>
      </c>
      <c r="C27" s="106">
        <v>15.1</v>
      </c>
      <c r="D27" s="106">
        <v>1.1000000000000001</v>
      </c>
      <c r="E27" s="106">
        <v>0</v>
      </c>
      <c r="F27" s="106">
        <v>0</v>
      </c>
      <c r="G27" s="106">
        <v>0</v>
      </c>
      <c r="H27" s="106">
        <v>0</v>
      </c>
      <c r="I27" s="106">
        <v>0</v>
      </c>
      <c r="J27" s="106">
        <v>0</v>
      </c>
      <c r="K27" s="106">
        <v>0</v>
      </c>
      <c r="L27" s="106">
        <v>0</v>
      </c>
      <c r="M27" s="106">
        <v>0</v>
      </c>
      <c r="N27" s="106">
        <v>0</v>
      </c>
      <c r="O27" s="106">
        <v>0</v>
      </c>
      <c r="P27" s="106">
        <v>0</v>
      </c>
      <c r="Q27" s="106">
        <v>0</v>
      </c>
      <c r="R27" s="106">
        <v>0</v>
      </c>
      <c r="S27" s="106">
        <v>0</v>
      </c>
      <c r="T27" s="106">
        <v>22.3</v>
      </c>
      <c r="U27" s="106">
        <v>0.8</v>
      </c>
      <c r="V27" s="106">
        <v>0.6</v>
      </c>
      <c r="W27" s="106">
        <v>1.3</v>
      </c>
      <c r="X27" s="106">
        <v>1.7</v>
      </c>
      <c r="Y27" s="106">
        <v>0</v>
      </c>
      <c r="Z27" s="106">
        <v>0</v>
      </c>
      <c r="AA27" s="106">
        <v>0</v>
      </c>
      <c r="AB27" s="106">
        <v>0</v>
      </c>
      <c r="AC27" s="106">
        <v>0</v>
      </c>
      <c r="AD27" s="106">
        <v>0</v>
      </c>
      <c r="AE27" s="106">
        <v>0</v>
      </c>
      <c r="AF27" s="106">
        <v>0</v>
      </c>
      <c r="AG27" s="106">
        <v>0</v>
      </c>
      <c r="AH27" s="106">
        <v>0</v>
      </c>
      <c r="AI27" s="106">
        <v>0</v>
      </c>
      <c r="AJ27" s="106">
        <v>0</v>
      </c>
      <c r="AK27" s="106">
        <v>0</v>
      </c>
      <c r="AL27" s="106">
        <v>0</v>
      </c>
      <c r="AM27" s="106">
        <v>0</v>
      </c>
      <c r="AN27" s="106">
        <v>0</v>
      </c>
      <c r="AO27" s="106">
        <v>9.8000000000000007</v>
      </c>
      <c r="AP27" s="106">
        <v>3.9</v>
      </c>
      <c r="AQ27" s="106">
        <v>7</v>
      </c>
      <c r="AR27" s="106">
        <v>1.5</v>
      </c>
      <c r="AS27" s="106">
        <v>0</v>
      </c>
      <c r="AT27" s="106">
        <v>0</v>
      </c>
      <c r="AU27" s="106">
        <v>0</v>
      </c>
      <c r="AV27" s="106">
        <v>6.6</v>
      </c>
      <c r="AX27" s="106">
        <f t="shared" si="7"/>
        <v>1.5764048009248757</v>
      </c>
      <c r="AY27" s="93"/>
      <c r="BC27" s="93"/>
      <c r="BD27" s="93"/>
      <c r="BE27" s="93"/>
      <c r="BF27" s="93"/>
      <c r="BG27" s="93"/>
      <c r="BH27" s="93"/>
      <c r="BI27" s="93"/>
      <c r="BP27" s="93"/>
    </row>
    <row r="28" spans="1:69" ht="12.75" customHeight="1" x14ac:dyDescent="0.25">
      <c r="A28" s="93" t="s">
        <v>380</v>
      </c>
      <c r="C28" s="106">
        <v>0</v>
      </c>
      <c r="D28" s="106">
        <v>0</v>
      </c>
      <c r="E28" s="106">
        <v>0</v>
      </c>
      <c r="F28" s="106">
        <v>0</v>
      </c>
      <c r="G28" s="106">
        <v>0</v>
      </c>
      <c r="H28" s="106">
        <v>0</v>
      </c>
      <c r="I28" s="106">
        <v>0</v>
      </c>
      <c r="J28" s="106">
        <v>0</v>
      </c>
      <c r="K28" s="106">
        <v>0</v>
      </c>
      <c r="L28" s="106">
        <v>0</v>
      </c>
      <c r="M28" s="106">
        <v>0</v>
      </c>
      <c r="N28" s="106">
        <v>0</v>
      </c>
      <c r="O28" s="106">
        <v>0</v>
      </c>
      <c r="P28" s="106">
        <v>0</v>
      </c>
      <c r="Q28" s="106">
        <v>0</v>
      </c>
      <c r="R28" s="106">
        <v>0</v>
      </c>
      <c r="S28" s="106">
        <v>0</v>
      </c>
      <c r="T28" s="106">
        <v>0</v>
      </c>
      <c r="U28" s="106">
        <v>0</v>
      </c>
      <c r="V28" s="106">
        <v>0</v>
      </c>
      <c r="W28" s="106">
        <v>0</v>
      </c>
      <c r="X28" s="106">
        <v>0</v>
      </c>
      <c r="Y28" s="106">
        <v>100</v>
      </c>
      <c r="Z28" s="106">
        <v>100</v>
      </c>
      <c r="AA28" s="106">
        <v>100</v>
      </c>
      <c r="AB28" s="106">
        <v>100</v>
      </c>
      <c r="AC28" s="106">
        <v>100</v>
      </c>
      <c r="AD28" s="106">
        <v>12.9</v>
      </c>
      <c r="AE28" s="106">
        <v>5</v>
      </c>
      <c r="AF28" s="106">
        <v>12.1</v>
      </c>
      <c r="AG28" s="106">
        <v>0</v>
      </c>
      <c r="AH28" s="106">
        <v>0</v>
      </c>
      <c r="AI28" s="106">
        <v>0</v>
      </c>
      <c r="AJ28" s="106">
        <v>0</v>
      </c>
      <c r="AK28" s="106">
        <v>0</v>
      </c>
      <c r="AL28" s="106">
        <v>0</v>
      </c>
      <c r="AM28" s="106">
        <v>0</v>
      </c>
      <c r="AN28" s="106">
        <v>0</v>
      </c>
      <c r="AO28" s="106">
        <v>0</v>
      </c>
      <c r="AP28" s="106">
        <v>0</v>
      </c>
      <c r="AQ28" s="106">
        <v>0</v>
      </c>
      <c r="AR28" s="106">
        <v>0</v>
      </c>
      <c r="AS28" s="106">
        <v>100</v>
      </c>
      <c r="AT28" s="106">
        <v>100</v>
      </c>
      <c r="AU28" s="106">
        <v>0</v>
      </c>
      <c r="AV28" s="106">
        <v>10.5</v>
      </c>
      <c r="AX28" s="106">
        <f t="shared" si="7"/>
        <v>7.7048183507051604</v>
      </c>
      <c r="AY28" s="93"/>
      <c r="BC28" s="93"/>
      <c r="BD28" s="93"/>
      <c r="BE28" s="93"/>
      <c r="BF28" s="93"/>
      <c r="BG28" s="93"/>
      <c r="BH28" s="93"/>
      <c r="BI28" s="93"/>
      <c r="BP28" s="93"/>
    </row>
    <row r="29" spans="1:69" ht="12.75" customHeight="1" x14ac:dyDescent="0.25">
      <c r="A29" s="338" t="s">
        <v>370</v>
      </c>
      <c r="B29" s="93">
        <v>7</v>
      </c>
      <c r="C29" s="106">
        <f>SUM(C24:C28)</f>
        <v>99.999999999999986</v>
      </c>
      <c r="D29" s="106">
        <f t="shared" ref="D29:AX29" si="8">SUM(D24:D28)</f>
        <v>99.999999999999986</v>
      </c>
      <c r="E29" s="106">
        <f t="shared" si="8"/>
        <v>100</v>
      </c>
      <c r="F29" s="106">
        <f t="shared" si="8"/>
        <v>100</v>
      </c>
      <c r="G29" s="106">
        <f t="shared" si="8"/>
        <v>100</v>
      </c>
      <c r="H29" s="106">
        <f t="shared" si="8"/>
        <v>100</v>
      </c>
      <c r="I29" s="106">
        <f t="shared" si="8"/>
        <v>100</v>
      </c>
      <c r="J29" s="106">
        <f t="shared" si="8"/>
        <v>100</v>
      </c>
      <c r="K29" s="106">
        <f t="shared" si="8"/>
        <v>100</v>
      </c>
      <c r="L29" s="106">
        <f t="shared" si="8"/>
        <v>100</v>
      </c>
      <c r="M29" s="106">
        <f t="shared" si="8"/>
        <v>100</v>
      </c>
      <c r="N29" s="106">
        <f t="shared" si="8"/>
        <v>100</v>
      </c>
      <c r="O29" s="106">
        <f t="shared" si="8"/>
        <v>100</v>
      </c>
      <c r="P29" s="106">
        <f t="shared" si="8"/>
        <v>100</v>
      </c>
      <c r="Q29" s="106">
        <f t="shared" si="8"/>
        <v>100</v>
      </c>
      <c r="R29" s="106">
        <f t="shared" si="8"/>
        <v>100</v>
      </c>
      <c r="S29" s="106">
        <f t="shared" si="8"/>
        <v>100</v>
      </c>
      <c r="T29" s="106">
        <f t="shared" si="8"/>
        <v>100</v>
      </c>
      <c r="U29" s="106">
        <f t="shared" si="8"/>
        <v>99.999999999999986</v>
      </c>
      <c r="V29" s="106">
        <f t="shared" si="8"/>
        <v>100</v>
      </c>
      <c r="W29" s="106">
        <f t="shared" si="8"/>
        <v>100</v>
      </c>
      <c r="X29" s="106">
        <f t="shared" si="8"/>
        <v>100</v>
      </c>
      <c r="Y29" s="106">
        <f t="shared" si="8"/>
        <v>100</v>
      </c>
      <c r="Z29" s="106">
        <f t="shared" si="8"/>
        <v>100</v>
      </c>
      <c r="AA29" s="106">
        <f t="shared" si="8"/>
        <v>100</v>
      </c>
      <c r="AB29" s="106">
        <f t="shared" si="8"/>
        <v>100</v>
      </c>
      <c r="AC29" s="106">
        <f t="shared" si="8"/>
        <v>100</v>
      </c>
      <c r="AD29" s="106">
        <f t="shared" si="8"/>
        <v>100</v>
      </c>
      <c r="AE29" s="106">
        <f t="shared" si="8"/>
        <v>100</v>
      </c>
      <c r="AF29" s="106">
        <f t="shared" si="8"/>
        <v>99.999999999999986</v>
      </c>
      <c r="AG29" s="106">
        <f t="shared" si="8"/>
        <v>0</v>
      </c>
      <c r="AH29" s="106">
        <f t="shared" si="8"/>
        <v>100</v>
      </c>
      <c r="AI29" s="106">
        <f t="shared" si="8"/>
        <v>100</v>
      </c>
      <c r="AJ29" s="106">
        <f t="shared" si="8"/>
        <v>100</v>
      </c>
      <c r="AK29" s="106">
        <f t="shared" si="8"/>
        <v>100</v>
      </c>
      <c r="AL29" s="106">
        <f t="shared" si="8"/>
        <v>100</v>
      </c>
      <c r="AM29" s="106">
        <f t="shared" si="8"/>
        <v>100</v>
      </c>
      <c r="AN29" s="106">
        <f t="shared" si="8"/>
        <v>0</v>
      </c>
      <c r="AO29" s="106">
        <f t="shared" si="8"/>
        <v>100</v>
      </c>
      <c r="AP29" s="106">
        <f t="shared" si="8"/>
        <v>100</v>
      </c>
      <c r="AQ29" s="106">
        <f t="shared" si="8"/>
        <v>100</v>
      </c>
      <c r="AR29" s="106">
        <f t="shared" si="8"/>
        <v>100</v>
      </c>
      <c r="AS29" s="106">
        <f t="shared" si="8"/>
        <v>100</v>
      </c>
      <c r="AT29" s="106">
        <f t="shared" si="8"/>
        <v>100</v>
      </c>
      <c r="AU29" s="106">
        <f t="shared" si="8"/>
        <v>100</v>
      </c>
      <c r="AV29" s="106">
        <f t="shared" si="8"/>
        <v>100</v>
      </c>
      <c r="AW29" s="106"/>
      <c r="AX29" s="106">
        <f t="shared" si="8"/>
        <v>100</v>
      </c>
      <c r="AY29" s="93"/>
      <c r="BC29" s="93"/>
      <c r="BD29" s="93"/>
      <c r="BE29" s="93"/>
      <c r="BF29" s="93"/>
      <c r="BG29" s="93"/>
      <c r="BH29" s="93"/>
      <c r="BI29" s="93"/>
      <c r="BP29" s="93"/>
    </row>
    <row r="30" spans="1:69" ht="12.75" customHeight="1" x14ac:dyDescent="0.25">
      <c r="AV30" s="93"/>
      <c r="BQ30"/>
    </row>
    <row r="31" spans="1:69" ht="12.75" customHeight="1" x14ac:dyDescent="0.25">
      <c r="A31" s="93" t="s">
        <v>381</v>
      </c>
      <c r="B31" s="93">
        <v>8</v>
      </c>
      <c r="C31" s="106">
        <v>0</v>
      </c>
      <c r="D31" s="106">
        <v>0</v>
      </c>
      <c r="E31" s="106">
        <v>0</v>
      </c>
      <c r="F31" s="106">
        <v>0.5</v>
      </c>
      <c r="G31" s="106">
        <v>0</v>
      </c>
      <c r="H31" s="106">
        <v>0</v>
      </c>
      <c r="I31" s="106">
        <v>0</v>
      </c>
      <c r="J31" s="106">
        <v>0</v>
      </c>
      <c r="K31" s="106">
        <v>0</v>
      </c>
      <c r="L31" s="106">
        <v>0</v>
      </c>
      <c r="M31" s="106">
        <v>17</v>
      </c>
      <c r="N31" s="106">
        <v>17</v>
      </c>
      <c r="O31" s="106">
        <v>17</v>
      </c>
      <c r="P31" s="106">
        <v>17</v>
      </c>
      <c r="Q31" s="106">
        <v>17</v>
      </c>
      <c r="R31" s="106">
        <v>17</v>
      </c>
      <c r="S31" s="106">
        <v>17</v>
      </c>
      <c r="T31" s="106">
        <v>0</v>
      </c>
      <c r="U31" s="106">
        <v>0</v>
      </c>
      <c r="V31" s="106">
        <v>0</v>
      </c>
      <c r="W31" s="106">
        <v>0</v>
      </c>
      <c r="X31" s="106">
        <v>0</v>
      </c>
      <c r="Y31" s="106">
        <v>0</v>
      </c>
      <c r="Z31" s="106">
        <v>0.3</v>
      </c>
      <c r="AA31" s="106">
        <v>0.1</v>
      </c>
      <c r="AB31" s="106">
        <v>0</v>
      </c>
      <c r="AC31" s="106">
        <v>1.5</v>
      </c>
      <c r="AD31" s="106">
        <v>0</v>
      </c>
      <c r="AE31" s="106">
        <v>0</v>
      </c>
      <c r="AF31" s="106">
        <v>0</v>
      </c>
      <c r="AG31" s="106">
        <v>0</v>
      </c>
      <c r="AH31" s="106">
        <v>0</v>
      </c>
      <c r="AI31" s="106">
        <v>0</v>
      </c>
      <c r="AJ31" s="106">
        <v>0</v>
      </c>
      <c r="AK31" s="106">
        <v>0</v>
      </c>
      <c r="AL31" s="106">
        <v>0</v>
      </c>
      <c r="AM31" s="106">
        <v>0</v>
      </c>
      <c r="AN31" s="106">
        <v>0</v>
      </c>
      <c r="AO31" s="106">
        <v>0</v>
      </c>
      <c r="AP31" s="106">
        <v>0</v>
      </c>
      <c r="AQ31" s="106">
        <v>0</v>
      </c>
      <c r="AR31" s="106">
        <v>0</v>
      </c>
      <c r="AS31" s="106">
        <v>0</v>
      </c>
      <c r="AT31" s="106">
        <v>0</v>
      </c>
      <c r="AU31" s="106">
        <v>0</v>
      </c>
      <c r="AV31" s="106">
        <v>0</v>
      </c>
      <c r="AX31" s="106">
        <f t="shared" ref="AX31:AX32" si="9">SUM(C31:AV31)</f>
        <v>121.39999999999999</v>
      </c>
      <c r="AY31" s="93"/>
      <c r="BC31" s="93"/>
      <c r="BD31" s="93"/>
      <c r="BE31" s="93"/>
      <c r="BF31" s="93"/>
      <c r="BG31" s="93"/>
      <c r="BH31" s="93"/>
      <c r="BI31" s="93"/>
      <c r="BP31" s="93"/>
    </row>
    <row r="32" spans="1:69" ht="12.75" customHeight="1" x14ac:dyDescent="0.25">
      <c r="A32" s="93" t="s">
        <v>586</v>
      </c>
      <c r="B32" s="93">
        <v>9</v>
      </c>
      <c r="C32" s="106">
        <v>0</v>
      </c>
      <c r="D32" s="106">
        <v>0</v>
      </c>
      <c r="E32" s="106">
        <v>0</v>
      </c>
      <c r="F32" s="106">
        <v>29</v>
      </c>
      <c r="G32" s="106">
        <v>-96</v>
      </c>
      <c r="H32" s="106">
        <v>515</v>
      </c>
      <c r="I32" s="106">
        <v>1</v>
      </c>
      <c r="J32" s="106">
        <v>21</v>
      </c>
      <c r="K32" s="106">
        <v>0</v>
      </c>
      <c r="L32" s="106">
        <v>2</v>
      </c>
      <c r="M32" s="106">
        <v>129</v>
      </c>
      <c r="N32" s="106">
        <v>35</v>
      </c>
      <c r="O32" s="106">
        <v>0</v>
      </c>
      <c r="P32" s="106">
        <v>9</v>
      </c>
      <c r="Q32" s="106">
        <v>34</v>
      </c>
      <c r="R32" s="106">
        <v>0</v>
      </c>
      <c r="S32" s="106">
        <v>1</v>
      </c>
      <c r="T32" s="106">
        <v>7</v>
      </c>
      <c r="U32" s="106">
        <v>70</v>
      </c>
      <c r="V32" s="106">
        <v>32</v>
      </c>
      <c r="W32" s="106">
        <v>43</v>
      </c>
      <c r="X32" s="106">
        <v>1</v>
      </c>
      <c r="Y32" s="106">
        <v>1</v>
      </c>
      <c r="Z32" s="106">
        <v>-116</v>
      </c>
      <c r="AA32" s="106">
        <v>-25</v>
      </c>
      <c r="AB32" s="106">
        <v>243</v>
      </c>
      <c r="AC32" s="106">
        <v>-54</v>
      </c>
      <c r="AD32" s="106">
        <v>38</v>
      </c>
      <c r="AE32" s="106">
        <v>574</v>
      </c>
      <c r="AF32" s="106">
        <v>19</v>
      </c>
      <c r="AG32" s="106">
        <v>0</v>
      </c>
      <c r="AH32" s="106">
        <v>28</v>
      </c>
      <c r="AI32" s="106">
        <v>3</v>
      </c>
      <c r="AJ32" s="106">
        <v>37</v>
      </c>
      <c r="AK32" s="106">
        <v>38</v>
      </c>
      <c r="AL32" s="106">
        <v>9</v>
      </c>
      <c r="AM32" s="106">
        <v>2</v>
      </c>
      <c r="AN32" s="106">
        <v>0</v>
      </c>
      <c r="AO32" s="106">
        <v>0</v>
      </c>
      <c r="AP32" s="106">
        <v>0</v>
      </c>
      <c r="AQ32" s="106">
        <v>0</v>
      </c>
      <c r="AR32" s="106">
        <v>0</v>
      </c>
      <c r="AS32" s="106">
        <v>28</v>
      </c>
      <c r="AT32" s="106">
        <v>19</v>
      </c>
      <c r="AU32" s="106">
        <v>20</v>
      </c>
      <c r="AV32" s="106">
        <v>0</v>
      </c>
      <c r="AX32" s="106">
        <f t="shared" si="9"/>
        <v>1697</v>
      </c>
      <c r="AY32" s="93"/>
      <c r="BC32" s="93"/>
      <c r="BD32" s="93"/>
      <c r="BE32" s="93"/>
      <c r="BF32" s="93"/>
      <c r="BG32" s="93"/>
      <c r="BH32" s="93"/>
      <c r="BI32" s="93"/>
      <c r="BP32" s="93"/>
    </row>
    <row r="33" spans="1:69" ht="12.75" customHeight="1" x14ac:dyDescent="0.25"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Y33" s="93"/>
      <c r="BC33" s="93"/>
      <c r="BD33" s="93"/>
      <c r="BE33" s="93"/>
      <c r="BF33" s="93"/>
      <c r="BG33" s="93"/>
      <c r="BH33" s="93"/>
      <c r="BI33" s="93"/>
      <c r="BP33" s="93"/>
    </row>
    <row r="34" spans="1:69" ht="12.75" customHeight="1" x14ac:dyDescent="0.25">
      <c r="C34" s="106"/>
      <c r="D34" s="106"/>
      <c r="E34" s="106"/>
      <c r="F34" s="106"/>
      <c r="G34" s="106"/>
      <c r="H34" s="106"/>
      <c r="I34" s="106"/>
      <c r="M34" s="106"/>
      <c r="N34" s="106"/>
      <c r="O34" s="106"/>
      <c r="P34" s="106"/>
      <c r="Q34" s="594" t="s">
        <v>692</v>
      </c>
      <c r="R34" s="594"/>
      <c r="S34" s="594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Y34" s="93"/>
      <c r="BC34" s="93"/>
      <c r="BD34" s="93"/>
      <c r="BE34" s="93"/>
      <c r="BF34" s="93"/>
      <c r="BG34" s="93"/>
      <c r="BH34" s="93"/>
      <c r="BI34" s="93"/>
      <c r="BP34" s="93"/>
    </row>
    <row r="35" spans="1:69" ht="12.75" customHeight="1" x14ac:dyDescent="0.25">
      <c r="C35" s="106"/>
      <c r="D35" s="106"/>
      <c r="E35" s="106"/>
      <c r="F35" s="106"/>
      <c r="G35" s="106"/>
      <c r="H35" s="106"/>
      <c r="I35" s="106"/>
      <c r="J35" s="589" t="s">
        <v>643</v>
      </c>
      <c r="K35" s="589"/>
      <c r="L35" s="589"/>
      <c r="M35" s="106"/>
      <c r="N35" s="106"/>
      <c r="O35" s="106"/>
      <c r="P35" s="106"/>
      <c r="Q35" s="589" t="s">
        <v>677</v>
      </c>
      <c r="R35" s="589"/>
      <c r="S35" s="589"/>
      <c r="T35" s="106"/>
      <c r="U35" s="106"/>
      <c r="V35" s="106"/>
      <c r="W35" s="589" t="s">
        <v>644</v>
      </c>
      <c r="X35" s="589"/>
      <c r="Y35" s="592" t="s">
        <v>645</v>
      </c>
      <c r="Z35" s="592"/>
      <c r="AA35" s="592"/>
      <c r="AB35" s="592"/>
      <c r="AC35" s="592"/>
      <c r="AE35" s="589" t="s">
        <v>651</v>
      </c>
      <c r="AF35" s="589"/>
      <c r="AG35" s="589"/>
      <c r="AH35" s="106"/>
      <c r="AI35" s="106"/>
      <c r="AJ35" s="106"/>
      <c r="AK35" s="106"/>
      <c r="AL35" s="106"/>
      <c r="AM35" s="589" t="s">
        <v>652</v>
      </c>
      <c r="AN35" s="589"/>
      <c r="AO35" s="106"/>
      <c r="AP35" s="106"/>
      <c r="AQ35" s="593" t="s">
        <v>680</v>
      </c>
      <c r="AR35" s="593"/>
      <c r="AS35" s="106"/>
      <c r="AT35" s="106"/>
      <c r="AU35" s="106"/>
      <c r="AV35" s="106"/>
      <c r="AY35" s="93"/>
      <c r="BC35" s="93"/>
      <c r="BD35" s="93"/>
      <c r="BE35" s="93"/>
      <c r="BF35" s="93"/>
      <c r="BG35" s="93"/>
      <c r="BH35" s="93"/>
      <c r="BI35" s="93"/>
      <c r="BP35" s="93"/>
    </row>
    <row r="36" spans="1:69" ht="12.75" customHeight="1" x14ac:dyDescent="0.25">
      <c r="A36" s="152" t="s">
        <v>384</v>
      </c>
      <c r="C36" s="590" t="s">
        <v>690</v>
      </c>
      <c r="D36" s="590"/>
      <c r="E36" s="590"/>
      <c r="F36" s="106"/>
      <c r="G36" s="394"/>
      <c r="H36" s="394"/>
      <c r="I36" s="394"/>
      <c r="J36" s="106"/>
      <c r="K36" s="106"/>
      <c r="L36" s="106"/>
      <c r="M36" s="106"/>
      <c r="N36" s="590" t="s">
        <v>690</v>
      </c>
      <c r="O36" s="590"/>
      <c r="P36" s="590"/>
      <c r="Q36" s="590"/>
      <c r="R36" s="590"/>
      <c r="S36" s="590"/>
      <c r="T36" s="590" t="s">
        <v>690</v>
      </c>
      <c r="U36" s="590"/>
      <c r="V36" s="590"/>
      <c r="W36" s="590"/>
      <c r="X36" s="106"/>
      <c r="Y36" s="595" t="s">
        <v>690</v>
      </c>
      <c r="Z36" s="595"/>
      <c r="AA36" s="595"/>
      <c r="AB36" s="595"/>
      <c r="AC36" s="595"/>
      <c r="AD36" s="596" t="s">
        <v>690</v>
      </c>
      <c r="AE36" s="596"/>
      <c r="AF36" s="596"/>
      <c r="AG36" s="596"/>
      <c r="AH36" s="106"/>
      <c r="AI36" s="393" t="s">
        <v>698</v>
      </c>
      <c r="AJ36" s="106"/>
      <c r="AK36" s="106"/>
      <c r="AL36" s="106"/>
      <c r="AO36" s="591" t="s">
        <v>690</v>
      </c>
      <c r="AP36" s="591"/>
      <c r="AQ36" s="591"/>
      <c r="AR36" s="591"/>
      <c r="AS36" s="106"/>
      <c r="AT36" s="106"/>
      <c r="AU36" s="106"/>
      <c r="AV36" s="106"/>
      <c r="AY36" s="93"/>
      <c r="BC36" s="93"/>
      <c r="BD36" s="93"/>
      <c r="BE36" s="93"/>
      <c r="BF36" s="93"/>
      <c r="BG36" s="93"/>
      <c r="BH36" s="93"/>
      <c r="BI36" s="93"/>
      <c r="BP36" s="93"/>
    </row>
    <row r="37" spans="1:69" ht="12.75" customHeight="1" x14ac:dyDescent="0.25">
      <c r="C37" s="106"/>
      <c r="D37" s="106"/>
      <c r="E37" s="106"/>
      <c r="F37" s="106"/>
      <c r="G37" s="394"/>
      <c r="H37" s="394"/>
      <c r="I37" s="394"/>
      <c r="J37" s="106"/>
      <c r="K37" s="106"/>
      <c r="L37" s="106"/>
      <c r="M37" s="106"/>
      <c r="N37" s="106"/>
      <c r="O37" s="106"/>
      <c r="P37" s="419"/>
      <c r="Q37" s="419"/>
      <c r="R37" s="419"/>
      <c r="S37" s="106"/>
      <c r="T37" s="106"/>
      <c r="V37" s="106"/>
      <c r="W37" s="106"/>
      <c r="X37" s="106"/>
      <c r="Y37" s="392"/>
      <c r="Z37" s="392"/>
      <c r="AA37" s="392"/>
      <c r="AB37" s="392"/>
      <c r="AC37" s="392"/>
      <c r="AH37" s="106"/>
      <c r="AI37" s="393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Y37" s="93"/>
      <c r="BC37" s="93"/>
      <c r="BD37" s="93"/>
      <c r="BE37" s="93"/>
      <c r="BF37" s="93"/>
      <c r="BG37" s="93"/>
      <c r="BH37" s="93"/>
      <c r="BI37" s="93"/>
      <c r="BP37" s="93"/>
    </row>
    <row r="38" spans="1:69" ht="12.75" customHeight="1" x14ac:dyDescent="0.25"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419"/>
      <c r="Q38" s="419"/>
      <c r="R38" s="419"/>
      <c r="S38" s="106"/>
      <c r="T38" s="106"/>
      <c r="U38" s="106"/>
      <c r="V38" s="106"/>
      <c r="W38" s="106"/>
      <c r="X38" s="106"/>
      <c r="Y38" s="392"/>
      <c r="Z38" s="392"/>
      <c r="AA38" s="392"/>
      <c r="AB38" s="392"/>
      <c r="AC38" s="392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Y38" s="93"/>
      <c r="BC38" s="93"/>
      <c r="BD38" s="93"/>
      <c r="BE38" s="93"/>
      <c r="BF38" s="93"/>
      <c r="BG38" s="93"/>
      <c r="BH38" s="93"/>
      <c r="BI38" s="93"/>
      <c r="BP38" s="93"/>
    </row>
    <row r="39" spans="1:69" ht="12.75" customHeight="1" x14ac:dyDescent="0.25">
      <c r="Y39" s="392"/>
      <c r="Z39" s="392"/>
      <c r="AA39" s="391"/>
      <c r="AB39" s="391"/>
      <c r="AC39" s="390"/>
      <c r="AV39" s="93"/>
      <c r="BQ39"/>
    </row>
    <row r="40" spans="1:69" ht="12.75" customHeight="1" x14ac:dyDescent="0.25">
      <c r="C40" s="339" t="s">
        <v>385</v>
      </c>
      <c r="J40" s="339" t="s">
        <v>385</v>
      </c>
      <c r="T40" s="339" t="s">
        <v>385</v>
      </c>
      <c r="Y40" s="339" t="s">
        <v>385</v>
      </c>
      <c r="AD40" s="339" t="s">
        <v>385</v>
      </c>
      <c r="AM40" s="339" t="s">
        <v>385</v>
      </c>
      <c r="AS40" s="339" t="s">
        <v>385</v>
      </c>
      <c r="AV40" s="93"/>
      <c r="BQ40"/>
    </row>
    <row r="41" spans="1:69" ht="12.75" customHeight="1" x14ac:dyDescent="0.25">
      <c r="C41" s="340" t="s">
        <v>386</v>
      </c>
      <c r="J41" s="340" t="s">
        <v>386</v>
      </c>
      <c r="T41" s="340" t="s">
        <v>386</v>
      </c>
      <c r="Y41" s="340" t="s">
        <v>386</v>
      </c>
      <c r="AD41" s="340" t="s">
        <v>386</v>
      </c>
      <c r="AM41" s="340" t="s">
        <v>386</v>
      </c>
      <c r="AS41" s="340" t="s">
        <v>386</v>
      </c>
      <c r="AV41" s="93"/>
      <c r="BQ41"/>
    </row>
    <row r="42" spans="1:69" ht="12.75" customHeight="1" x14ac:dyDescent="0.25">
      <c r="C42" s="340" t="s">
        <v>387</v>
      </c>
      <c r="J42" s="340" t="s">
        <v>387</v>
      </c>
      <c r="T42" s="340" t="s">
        <v>387</v>
      </c>
      <c r="Y42" s="340" t="s">
        <v>387</v>
      </c>
      <c r="AD42" s="340" t="s">
        <v>387</v>
      </c>
      <c r="AM42" s="340" t="s">
        <v>387</v>
      </c>
      <c r="AS42" s="340" t="s">
        <v>387</v>
      </c>
      <c r="AV42" s="93"/>
      <c r="BQ42"/>
    </row>
    <row r="43" spans="1:69" ht="12.75" customHeight="1" x14ac:dyDescent="0.25">
      <c r="C43" s="340" t="s">
        <v>388</v>
      </c>
      <c r="J43" s="340" t="s">
        <v>388</v>
      </c>
      <c r="T43" s="340" t="s">
        <v>388</v>
      </c>
      <c r="Y43" s="340" t="s">
        <v>388</v>
      </c>
      <c r="AD43" s="340" t="s">
        <v>388</v>
      </c>
      <c r="AM43" s="340" t="s">
        <v>388</v>
      </c>
      <c r="AS43" s="340" t="s">
        <v>388</v>
      </c>
      <c r="AV43" s="93"/>
      <c r="BQ43"/>
    </row>
    <row r="44" spans="1:69" ht="12.75" customHeight="1" x14ac:dyDescent="0.25">
      <c r="C44" s="340" t="s">
        <v>389</v>
      </c>
      <c r="J44" s="340" t="s">
        <v>389</v>
      </c>
      <c r="T44" s="340" t="s">
        <v>389</v>
      </c>
      <c r="Y44" s="340" t="s">
        <v>389</v>
      </c>
      <c r="AD44" s="340" t="s">
        <v>389</v>
      </c>
      <c r="AM44" s="340" t="s">
        <v>389</v>
      </c>
      <c r="AS44" s="340" t="s">
        <v>389</v>
      </c>
      <c r="AV44" s="93"/>
      <c r="BQ44"/>
    </row>
    <row r="45" spans="1:69" ht="12.75" customHeight="1" x14ac:dyDescent="0.25">
      <c r="C45" s="340" t="s">
        <v>390</v>
      </c>
      <c r="J45" s="340" t="s">
        <v>390</v>
      </c>
      <c r="T45" s="340" t="s">
        <v>390</v>
      </c>
      <c r="Y45" s="340" t="s">
        <v>390</v>
      </c>
      <c r="AD45" s="340" t="s">
        <v>390</v>
      </c>
      <c r="AM45" s="340" t="s">
        <v>390</v>
      </c>
      <c r="AS45" s="340" t="s">
        <v>390</v>
      </c>
      <c r="AV45" s="93"/>
      <c r="BQ45"/>
    </row>
    <row r="46" spans="1:69" ht="12.75" customHeight="1" x14ac:dyDescent="0.25">
      <c r="C46" s="340" t="s">
        <v>391</v>
      </c>
      <c r="J46" s="340" t="s">
        <v>391</v>
      </c>
      <c r="T46" s="340" t="s">
        <v>391</v>
      </c>
      <c r="Y46" s="340" t="s">
        <v>391</v>
      </c>
      <c r="AD46" s="340" t="s">
        <v>391</v>
      </c>
      <c r="AM46" s="340" t="s">
        <v>391</v>
      </c>
      <c r="AS46" s="340" t="s">
        <v>391</v>
      </c>
      <c r="AV46" s="93"/>
      <c r="BQ46"/>
    </row>
    <row r="47" spans="1:69" ht="12.75" customHeight="1" x14ac:dyDescent="0.25">
      <c r="C47" s="340" t="s">
        <v>392</v>
      </c>
      <c r="J47" s="340" t="s">
        <v>392</v>
      </c>
      <c r="T47" s="340" t="s">
        <v>392</v>
      </c>
      <c r="Y47" s="340" t="s">
        <v>392</v>
      </c>
      <c r="AD47" s="340" t="s">
        <v>392</v>
      </c>
      <c r="AM47" s="340" t="s">
        <v>392</v>
      </c>
      <c r="AS47" s="340" t="s">
        <v>392</v>
      </c>
      <c r="AV47" s="93"/>
      <c r="BQ47"/>
    </row>
    <row r="48" spans="1:69" ht="12.75" customHeight="1" x14ac:dyDescent="0.25">
      <c r="C48" s="340" t="s">
        <v>393</v>
      </c>
      <c r="J48" s="340" t="s">
        <v>393</v>
      </c>
      <c r="T48" s="340" t="s">
        <v>393</v>
      </c>
      <c r="Y48" s="340" t="s">
        <v>393</v>
      </c>
      <c r="AD48" s="340" t="s">
        <v>393</v>
      </c>
      <c r="AM48" s="340" t="s">
        <v>393</v>
      </c>
      <c r="AS48" s="340" t="s">
        <v>393</v>
      </c>
      <c r="AV48" s="93"/>
      <c r="BQ48"/>
    </row>
    <row r="49" spans="1:69" ht="12.75" customHeight="1" x14ac:dyDescent="0.25">
      <c r="C49" s="340" t="s">
        <v>394</v>
      </c>
      <c r="J49" s="340" t="s">
        <v>394</v>
      </c>
      <c r="T49" s="340" t="s">
        <v>394</v>
      </c>
      <c r="Y49" s="340" t="s">
        <v>394</v>
      </c>
      <c r="AD49" s="340" t="s">
        <v>394</v>
      </c>
      <c r="AM49" s="340" t="s">
        <v>394</v>
      </c>
      <c r="AS49" s="340" t="s">
        <v>394</v>
      </c>
      <c r="AV49" s="93"/>
      <c r="BQ49"/>
    </row>
    <row r="50" spans="1:69" ht="12.75" customHeight="1" x14ac:dyDescent="0.25">
      <c r="C50" s="340" t="s">
        <v>395</v>
      </c>
      <c r="J50" s="340" t="s">
        <v>395</v>
      </c>
      <c r="T50" s="340" t="s">
        <v>395</v>
      </c>
      <c r="Y50" s="340" t="s">
        <v>395</v>
      </c>
      <c r="AD50" s="340" t="s">
        <v>395</v>
      </c>
      <c r="AM50" s="340" t="s">
        <v>395</v>
      </c>
      <c r="AS50" s="340" t="s">
        <v>395</v>
      </c>
      <c r="AV50" s="93"/>
      <c r="BQ50"/>
    </row>
    <row r="51" spans="1:69" ht="12.75" customHeight="1" x14ac:dyDescent="0.25">
      <c r="AV51" s="93"/>
      <c r="BQ51"/>
    </row>
    <row r="52" spans="1:69" ht="12.75" customHeight="1" x14ac:dyDescent="0.25">
      <c r="AV52" s="93"/>
      <c r="BQ52"/>
    </row>
    <row r="53" spans="1:69" ht="12.75" customHeight="1" x14ac:dyDescent="0.25">
      <c r="AV53" s="93"/>
      <c r="BQ53"/>
    </row>
    <row r="54" spans="1:69" ht="12.75" customHeight="1" x14ac:dyDescent="0.25">
      <c r="AV54" s="93"/>
      <c r="BQ54"/>
    </row>
    <row r="55" spans="1:69" ht="12.75" customHeight="1" x14ac:dyDescent="0.25">
      <c r="AV55" s="93"/>
      <c r="BQ55"/>
    </row>
    <row r="56" spans="1:69" ht="12.75" customHeight="1" x14ac:dyDescent="0.25">
      <c r="AV56" s="93"/>
      <c r="BQ56"/>
    </row>
    <row r="57" spans="1:69" ht="12.75" customHeight="1" x14ac:dyDescent="0.25">
      <c r="AV57" s="93"/>
      <c r="BQ57"/>
    </row>
    <row r="58" spans="1:69" ht="12.75" customHeight="1" x14ac:dyDescent="0.25">
      <c r="A58" s="341" t="s">
        <v>455</v>
      </c>
      <c r="C58" s="257" t="s">
        <v>539</v>
      </c>
      <c r="D58" s="257" t="s">
        <v>540</v>
      </c>
      <c r="E58" s="257" t="s">
        <v>541</v>
      </c>
      <c r="F58" s="257" t="s">
        <v>542</v>
      </c>
      <c r="G58" s="257" t="s">
        <v>543</v>
      </c>
      <c r="H58" s="257" t="s">
        <v>544</v>
      </c>
      <c r="I58" s="257" t="s">
        <v>545</v>
      </c>
      <c r="J58" s="325" t="s">
        <v>546</v>
      </c>
      <c r="K58" s="325" t="s">
        <v>547</v>
      </c>
      <c r="L58" s="325" t="s">
        <v>548</v>
      </c>
      <c r="M58" s="326" t="s">
        <v>549</v>
      </c>
      <c r="N58" s="326" t="s">
        <v>550</v>
      </c>
      <c r="O58" s="259" t="s">
        <v>551</v>
      </c>
      <c r="P58" s="259" t="s">
        <v>552</v>
      </c>
      <c r="Q58" s="259" t="s">
        <v>553</v>
      </c>
      <c r="R58" s="259" t="s">
        <v>554</v>
      </c>
      <c r="S58" s="259" t="s">
        <v>555</v>
      </c>
      <c r="T58" s="327" t="s">
        <v>556</v>
      </c>
      <c r="U58" s="327" t="s">
        <v>557</v>
      </c>
      <c r="V58" s="327" t="s">
        <v>558</v>
      </c>
      <c r="W58" s="327" t="s">
        <v>559</v>
      </c>
      <c r="X58" s="247" t="s">
        <v>560</v>
      </c>
      <c r="Y58" s="238" t="s">
        <v>561</v>
      </c>
      <c r="Z58" s="238" t="s">
        <v>562</v>
      </c>
      <c r="AA58" s="238" t="s">
        <v>563</v>
      </c>
      <c r="AB58" s="238" t="s">
        <v>564</v>
      </c>
      <c r="AC58" s="238" t="s">
        <v>565</v>
      </c>
      <c r="AD58" s="256" t="s">
        <v>566</v>
      </c>
      <c r="AE58" s="256" t="s">
        <v>567</v>
      </c>
      <c r="AF58" s="256" t="s">
        <v>568</v>
      </c>
      <c r="AG58" s="328" t="s">
        <v>569</v>
      </c>
      <c r="AH58" s="255" t="s">
        <v>570</v>
      </c>
      <c r="AI58" s="255" t="s">
        <v>571</v>
      </c>
      <c r="AJ58" s="254" t="s">
        <v>572</v>
      </c>
      <c r="AK58" s="254" t="s">
        <v>572</v>
      </c>
      <c r="AL58" s="254" t="s">
        <v>573</v>
      </c>
      <c r="AM58" s="253" t="s">
        <v>574</v>
      </c>
      <c r="AN58" s="253" t="s">
        <v>575</v>
      </c>
      <c r="AO58" s="252" t="s">
        <v>576</v>
      </c>
      <c r="AP58" s="252" t="s">
        <v>577</v>
      </c>
      <c r="AQ58" s="252" t="s">
        <v>578</v>
      </c>
      <c r="AR58" s="252" t="s">
        <v>579</v>
      </c>
      <c r="AS58" s="251" t="s">
        <v>580</v>
      </c>
      <c r="AT58" s="251" t="s">
        <v>581</v>
      </c>
      <c r="AU58" s="250" t="s">
        <v>582</v>
      </c>
      <c r="AV58" s="249" t="s">
        <v>583</v>
      </c>
    </row>
    <row r="59" spans="1:69" ht="12.75" customHeight="1" x14ac:dyDescent="0.25">
      <c r="A59" s="342"/>
      <c r="AV59" s="93"/>
      <c r="BQ59"/>
    </row>
    <row r="60" spans="1:69" ht="12.75" customHeight="1" x14ac:dyDescent="0.25">
      <c r="A60" s="343" t="s">
        <v>403</v>
      </c>
      <c r="AV60" s="93"/>
      <c r="BQ60"/>
    </row>
    <row r="61" spans="1:69" ht="12.75" customHeight="1" x14ac:dyDescent="0.25">
      <c r="A61" s="343" t="s">
        <v>404</v>
      </c>
      <c r="AV61" s="93"/>
      <c r="BQ61"/>
    </row>
    <row r="62" spans="1:69" ht="12.75" customHeight="1" x14ac:dyDescent="0.25">
      <c r="A62" s="342" t="s">
        <v>405</v>
      </c>
      <c r="C62" s="106">
        <f>+'kafli 5.1 Séreignad.'!C32-'kafli 5.1 Séreignad.'!C40</f>
        <v>-750547</v>
      </c>
      <c r="D62" s="106">
        <f>+'kafli 5.1 Séreignad.'!D32-'kafli 5.1 Séreignad.'!D40</f>
        <v>-78222</v>
      </c>
      <c r="E62" s="106">
        <f>+'kafli 5.1 Séreignad.'!E32-'kafli 5.1 Séreignad.'!E40</f>
        <v>167051</v>
      </c>
      <c r="F62" s="106">
        <f>+'kafli 5.1 Séreignad.'!F32-'kafli 5.1 Séreignad.'!F40</f>
        <v>-813623</v>
      </c>
      <c r="G62" s="106">
        <f>+'kafli 5.1 Séreignad.'!G32-'kafli 5.1 Séreignad.'!G40</f>
        <v>10339</v>
      </c>
      <c r="H62" s="106">
        <f>+'kafli 5.1 Séreignad.'!H32-'kafli 5.1 Séreignad.'!H40</f>
        <v>44208</v>
      </c>
      <c r="I62" s="106">
        <f>+'kafli 5.1 Séreignad.'!I32-'kafli 5.1 Séreignad.'!I40</f>
        <v>10492</v>
      </c>
      <c r="J62" s="106">
        <f>+'kafli 5.1 Séreignad.'!J32-'kafli 5.1 Séreignad.'!J40</f>
        <v>181493</v>
      </c>
      <c r="K62" s="106">
        <f>+'kafli 5.1 Séreignad.'!K32-'kafli 5.1 Séreignad.'!K40</f>
        <v>553966</v>
      </c>
      <c r="L62" s="106">
        <f>+'kafli 5.1 Séreignad.'!L32-'kafli 5.1 Séreignad.'!L40</f>
        <v>4620</v>
      </c>
      <c r="M62" s="106">
        <f>+'kafli 5.1 Séreignad.'!M32-'kafli 5.1 Séreignad.'!M40</f>
        <v>262</v>
      </c>
      <c r="N62" s="106">
        <f>+'kafli 5.1 Séreignad.'!N32-'kafli 5.1 Séreignad.'!N40</f>
        <v>-59372</v>
      </c>
      <c r="O62" s="106">
        <f>+'kafli 5.1 Séreignad.'!O32-'kafli 5.1 Séreignad.'!O40</f>
        <v>4991</v>
      </c>
      <c r="P62" s="106">
        <f>+'kafli 5.1 Séreignad.'!P32-'kafli 5.1 Séreignad.'!P40</f>
        <v>17635</v>
      </c>
      <c r="Q62" s="106">
        <f>+'kafli 5.1 Séreignad.'!Q32-'kafli 5.1 Séreignad.'!Q40</f>
        <v>8295</v>
      </c>
      <c r="R62" s="106">
        <f>+'kafli 5.1 Séreignad.'!R32-'kafli 5.1 Séreignad.'!R40</f>
        <v>407</v>
      </c>
      <c r="S62" s="106">
        <f>+'kafli 5.1 Séreignad.'!S32-'kafli 5.1 Séreignad.'!S40</f>
        <v>25367</v>
      </c>
      <c r="T62" s="106">
        <f>+'kafli 5.1 Séreignad.'!T32-'kafli 5.1 Séreignad.'!T40</f>
        <v>-3375664</v>
      </c>
      <c r="U62" s="106">
        <f>+'kafli 5.1 Séreignad.'!U32-'kafli 5.1 Séreignad.'!U40</f>
        <v>-4733798</v>
      </c>
      <c r="V62" s="106">
        <f>+'kafli 5.1 Séreignad.'!V32-'kafli 5.1 Séreignad.'!V40</f>
        <v>-708689</v>
      </c>
      <c r="W62" s="106">
        <f>+'kafli 5.1 Séreignad.'!W32-'kafli 5.1 Séreignad.'!W40</f>
        <v>-192447</v>
      </c>
      <c r="X62" s="106">
        <f>+'kafli 5.1 Séreignad.'!X32-'kafli 5.1 Séreignad.'!X40</f>
        <v>72215</v>
      </c>
      <c r="Y62" s="106">
        <f>+'kafli 5.1 Séreignad.'!Y32-'kafli 5.1 Séreignad.'!Y40</f>
        <v>23196</v>
      </c>
      <c r="Z62" s="106">
        <f>+'kafli 5.1 Séreignad.'!Z32-'kafli 5.1 Séreignad.'!Z40</f>
        <v>36099</v>
      </c>
      <c r="AA62" s="106">
        <f>+'kafli 5.1 Séreignad.'!AA32-'kafli 5.1 Séreignad.'!AA40</f>
        <v>-15865</v>
      </c>
      <c r="AB62" s="106">
        <f>+'kafli 5.1 Séreignad.'!AB32-'kafli 5.1 Séreignad.'!AB40</f>
        <v>-51040</v>
      </c>
      <c r="AC62" s="106">
        <f>+'kafli 5.1 Séreignad.'!AC32-'kafli 5.1 Séreignad.'!AC40</f>
        <v>-217380</v>
      </c>
      <c r="AD62" s="106">
        <f>+'kafli 5.1 Séreignad.'!AD32-'kafli 5.1 Séreignad.'!AD40</f>
        <v>-2662667</v>
      </c>
      <c r="AE62" s="106">
        <f>+'kafli 5.1 Séreignad.'!AE32-'kafli 5.1 Séreignad.'!AE40</f>
        <v>347594</v>
      </c>
      <c r="AF62" s="106">
        <f>+'kafli 5.1 Séreignad.'!AF32-'kafli 5.1 Séreignad.'!AF40</f>
        <v>1174611</v>
      </c>
      <c r="AG62" s="106">
        <f>+'kafli 5.1 Séreignad.'!AG32-'kafli 5.1 Séreignad.'!AG40</f>
        <v>-339</v>
      </c>
      <c r="AH62" s="106">
        <f>+'kafli 5.1 Séreignad.'!AH32-'kafli 5.1 Séreignad.'!AH40</f>
        <v>17121</v>
      </c>
      <c r="AI62" s="106">
        <f>+'kafli 5.1 Séreignad.'!AI32-'kafli 5.1 Séreignad.'!AI40</f>
        <v>-598</v>
      </c>
      <c r="AJ62" s="106">
        <f>+'kafli 5.1 Séreignad.'!AJ32-'kafli 5.1 Séreignad.'!AJ40</f>
        <v>-10839</v>
      </c>
      <c r="AK62" s="106">
        <f>+'kafli 5.1 Séreignad.'!AK32-'kafli 5.1 Séreignad.'!AK40</f>
        <v>14373</v>
      </c>
      <c r="AL62" s="106">
        <f>+'kafli 5.1 Séreignad.'!AL32-'kafli 5.1 Séreignad.'!AL40</f>
        <v>14601</v>
      </c>
      <c r="AM62" s="106">
        <f>+'kafli 5.1 Séreignad.'!AM32-'kafli 5.1 Séreignad.'!AM40</f>
        <v>-271987</v>
      </c>
      <c r="AN62" s="106">
        <f>+'kafli 5.1 Séreignad.'!AN32-'kafli 5.1 Séreignad.'!AN40</f>
        <v>-34866</v>
      </c>
      <c r="AO62" s="106">
        <f>+'kafli 5.1 Séreignad.'!AO32-'kafli 5.1 Séreignad.'!AO40</f>
        <v>-3413090</v>
      </c>
      <c r="AP62" s="106">
        <f>+'kafli 5.1 Séreignad.'!AP32-'kafli 5.1 Séreignad.'!AP40</f>
        <v>-1813137</v>
      </c>
      <c r="AQ62" s="106">
        <f>+'kafli 5.1 Séreignad.'!AQ32-'kafli 5.1 Séreignad.'!AQ40</f>
        <v>-1132990</v>
      </c>
      <c r="AR62" s="106">
        <f>+'kafli 5.1 Séreignad.'!AR32-'kafli 5.1 Séreignad.'!AR40</f>
        <v>-681577</v>
      </c>
      <c r="AS62" s="106">
        <f>+'kafli 5.1 Séreignad.'!AS32-'kafli 5.1 Séreignad.'!AS40</f>
        <v>2941</v>
      </c>
      <c r="AT62" s="106">
        <f>+'kafli 5.1 Séreignad.'!AT32-'kafli 5.1 Séreignad.'!AT40</f>
        <v>8007</v>
      </c>
      <c r="AU62" s="106">
        <f>+'kafli 5.1 Séreignad.'!AU32-'kafli 5.1 Séreignad.'!AU40</f>
        <v>25191</v>
      </c>
      <c r="AV62" s="106">
        <f>+'kafli 5.1 Séreignad.'!AV32-'kafli 5.1 Séreignad.'!AV40</f>
        <v>-415864</v>
      </c>
      <c r="AW62" s="106"/>
      <c r="AX62" s="106">
        <f>+'kafli 5.1 Séreignad.'!AX32-'kafli 5.1 Séreignad.'!AX40</f>
        <v>-18669526</v>
      </c>
    </row>
    <row r="63" spans="1:69" ht="12.75" customHeight="1" x14ac:dyDescent="0.25">
      <c r="A63" s="342" t="s">
        <v>406</v>
      </c>
      <c r="C63" s="106">
        <f>+'kafli 5.1 Séreignad.'!C45+'kafli 5.1 Séreignad.'!C49-'kafli 5.1 Séreignad.'!C47</f>
        <v>3125</v>
      </c>
      <c r="D63" s="106">
        <f>+'kafli 5.1 Séreignad.'!D45+'kafli 5.1 Séreignad.'!D49-'kafli 5.1 Séreignad.'!D47</f>
        <v>1135</v>
      </c>
      <c r="E63" s="106">
        <f>+'kafli 5.1 Séreignad.'!E45+'kafli 5.1 Séreignad.'!E49-'kafli 5.1 Séreignad.'!E47</f>
        <v>605</v>
      </c>
      <c r="F63" s="106">
        <f>+'kafli 5.1 Séreignad.'!F45+'kafli 5.1 Séreignad.'!F49-'kafli 5.1 Séreignad.'!F47</f>
        <v>1927</v>
      </c>
      <c r="G63" s="106">
        <f>+'kafli 5.1 Séreignad.'!G45+'kafli 5.1 Séreignad.'!G49-'kafli 5.1 Séreignad.'!G47</f>
        <v>3997</v>
      </c>
      <c r="H63" s="106">
        <f>+'kafli 5.1 Séreignad.'!H45+'kafli 5.1 Séreignad.'!H49-'kafli 5.1 Séreignad.'!H47</f>
        <v>5799</v>
      </c>
      <c r="I63" s="106">
        <f>+'kafli 5.1 Séreignad.'!I45+'kafli 5.1 Séreignad.'!I49-'kafli 5.1 Séreignad.'!I47</f>
        <v>0</v>
      </c>
      <c r="J63" s="106">
        <f>+'kafli 5.1 Séreignad.'!J45+'kafli 5.1 Séreignad.'!J49-'kafli 5.1 Séreignad.'!J47</f>
        <v>2803</v>
      </c>
      <c r="K63" s="106">
        <f>+'kafli 5.1 Séreignad.'!K45+'kafli 5.1 Séreignad.'!K49-'kafli 5.1 Séreignad.'!K47</f>
        <v>7058</v>
      </c>
      <c r="L63" s="106">
        <f>+'kafli 5.1 Séreignad.'!L45+'kafli 5.1 Séreignad.'!L49-'kafli 5.1 Séreignad.'!L47</f>
        <v>519</v>
      </c>
      <c r="M63" s="106">
        <f>+'kafli 5.1 Séreignad.'!M45+'kafli 5.1 Séreignad.'!M49-'kafli 5.1 Séreignad.'!M47</f>
        <v>282</v>
      </c>
      <c r="N63" s="106">
        <f>+'kafli 5.1 Séreignad.'!N45+'kafli 5.1 Séreignad.'!N49-'kafli 5.1 Séreignad.'!N47</f>
        <v>2187</v>
      </c>
      <c r="O63" s="106">
        <f>+'kafli 5.1 Séreignad.'!O45+'kafli 5.1 Séreignad.'!O49-'kafli 5.1 Séreignad.'!O47</f>
        <v>86</v>
      </c>
      <c r="P63" s="106">
        <f>+'kafli 5.1 Séreignad.'!P45+'kafli 5.1 Séreignad.'!P49-'kafli 5.1 Séreignad.'!P47</f>
        <v>191</v>
      </c>
      <c r="Q63" s="106">
        <f>+'kafli 5.1 Séreignad.'!Q45+'kafli 5.1 Séreignad.'!Q49-'kafli 5.1 Séreignad.'!Q47</f>
        <v>81</v>
      </c>
      <c r="R63" s="106">
        <f>+'kafli 5.1 Séreignad.'!R45+'kafli 5.1 Séreignad.'!R49-'kafli 5.1 Séreignad.'!R47</f>
        <v>5</v>
      </c>
      <c r="S63" s="106">
        <f>+'kafli 5.1 Séreignad.'!S45+'kafli 5.1 Séreignad.'!S49-'kafli 5.1 Séreignad.'!S47</f>
        <v>110</v>
      </c>
      <c r="T63" s="106">
        <f>+'kafli 5.1 Séreignad.'!T45+'kafli 5.1 Séreignad.'!T49-'kafli 5.1 Séreignad.'!T47</f>
        <v>11900</v>
      </c>
      <c r="U63" s="106">
        <f>+'kafli 5.1 Séreignad.'!U45+'kafli 5.1 Séreignad.'!U49-'kafli 5.1 Séreignad.'!U47</f>
        <v>33106</v>
      </c>
      <c r="V63" s="106">
        <f>+'kafli 5.1 Séreignad.'!V45+'kafli 5.1 Séreignad.'!V49-'kafli 5.1 Séreignad.'!V47</f>
        <v>3549</v>
      </c>
      <c r="W63" s="106">
        <f>+'kafli 5.1 Séreignad.'!W45+'kafli 5.1 Séreignad.'!W49-'kafli 5.1 Séreignad.'!W47</f>
        <v>3681</v>
      </c>
      <c r="X63" s="106">
        <f>+'kafli 5.1 Séreignad.'!X45+'kafli 5.1 Séreignad.'!X49-'kafli 5.1 Séreignad.'!X47</f>
        <v>63</v>
      </c>
      <c r="Y63" s="106">
        <f>+'kafli 5.1 Séreignad.'!Y45+'kafli 5.1 Séreignad.'!Y49-'kafli 5.1 Séreignad.'!Y47</f>
        <v>139</v>
      </c>
      <c r="Z63" s="106">
        <f>+'kafli 5.1 Séreignad.'!Z45+'kafli 5.1 Séreignad.'!Z49-'kafli 5.1 Séreignad.'!Z47</f>
        <v>2947</v>
      </c>
      <c r="AA63" s="106">
        <f>+'kafli 5.1 Séreignad.'!AA45+'kafli 5.1 Séreignad.'!AA49-'kafli 5.1 Séreignad.'!AA47</f>
        <v>598</v>
      </c>
      <c r="AB63" s="106">
        <f>+'kafli 5.1 Séreignad.'!AB45+'kafli 5.1 Séreignad.'!AB49-'kafli 5.1 Séreignad.'!AB47</f>
        <v>408</v>
      </c>
      <c r="AC63" s="106">
        <f>+'kafli 5.1 Séreignad.'!AC45+'kafli 5.1 Séreignad.'!AC49-'kafli 5.1 Séreignad.'!AC47</f>
        <v>14657</v>
      </c>
      <c r="AD63" s="106">
        <f>+'kafli 5.1 Séreignad.'!AD45+'kafli 5.1 Séreignad.'!AD49-'kafli 5.1 Séreignad.'!AD47</f>
        <v>64134</v>
      </c>
      <c r="AE63" s="106">
        <f>+'kafli 5.1 Séreignad.'!AE45+'kafli 5.1 Séreignad.'!AE49-'kafli 5.1 Séreignad.'!AE47</f>
        <v>4579</v>
      </c>
      <c r="AF63" s="106">
        <f>+'kafli 5.1 Séreignad.'!AF45+'kafli 5.1 Séreignad.'!AF49-'kafli 5.1 Séreignad.'!AF47</f>
        <v>6455</v>
      </c>
      <c r="AG63" s="106">
        <f>+'kafli 5.1 Séreignad.'!AG45+'kafli 5.1 Séreignad.'!AG49-'kafli 5.1 Séreignad.'!AG47</f>
        <v>7</v>
      </c>
      <c r="AH63" s="106">
        <f>+'kafli 5.1 Séreignad.'!AH45+'kafli 5.1 Séreignad.'!AH49-'kafli 5.1 Séreignad.'!AH47</f>
        <v>0</v>
      </c>
      <c r="AI63" s="106">
        <f>+'kafli 5.1 Séreignad.'!AI45+'kafli 5.1 Séreignad.'!AI49-'kafli 5.1 Séreignad.'!AI47</f>
        <v>120</v>
      </c>
      <c r="AJ63" s="106">
        <f>+'kafli 5.1 Séreignad.'!AJ45+'kafli 5.1 Séreignad.'!AJ49-'kafli 5.1 Séreignad.'!AJ47</f>
        <v>100</v>
      </c>
      <c r="AK63" s="106">
        <f>+'kafli 5.1 Séreignad.'!AK45+'kafli 5.1 Séreignad.'!AK49-'kafli 5.1 Séreignad.'!AK47</f>
        <v>100</v>
      </c>
      <c r="AL63" s="106">
        <f>+'kafli 5.1 Séreignad.'!AL45+'kafli 5.1 Séreignad.'!AL49-'kafli 5.1 Séreignad.'!AL47</f>
        <v>100</v>
      </c>
      <c r="AM63" s="106">
        <f>+'kafli 5.1 Séreignad.'!AM45+'kafli 5.1 Séreignad.'!AM49-'kafli 5.1 Séreignad.'!AM47</f>
        <v>1871</v>
      </c>
      <c r="AN63" s="106">
        <f>+'kafli 5.1 Séreignad.'!AN45+'kafli 5.1 Séreignad.'!AN49-'kafli 5.1 Séreignad.'!AN47</f>
        <v>97</v>
      </c>
      <c r="AO63" s="106">
        <f>+'kafli 5.1 Séreignad.'!AO45+'kafli 5.1 Séreignad.'!AO49-'kafli 5.1 Séreignad.'!AO47</f>
        <v>10044</v>
      </c>
      <c r="AP63" s="106">
        <f>+'kafli 5.1 Séreignad.'!AP45+'kafli 5.1 Séreignad.'!AP49-'kafli 5.1 Séreignad.'!AP47</f>
        <v>6320</v>
      </c>
      <c r="AQ63" s="106">
        <f>+'kafli 5.1 Séreignad.'!AQ45+'kafli 5.1 Séreignad.'!AQ49-'kafli 5.1 Séreignad.'!AQ47</f>
        <v>4356</v>
      </c>
      <c r="AR63" s="106">
        <f>+'kafli 5.1 Séreignad.'!AR45+'kafli 5.1 Séreignad.'!AR49-'kafli 5.1 Séreignad.'!AR47</f>
        <v>2493</v>
      </c>
      <c r="AS63" s="106">
        <f>+'kafli 5.1 Séreignad.'!AS45+'kafli 5.1 Séreignad.'!AS49-'kafli 5.1 Séreignad.'!AS47</f>
        <v>45</v>
      </c>
      <c r="AT63" s="106">
        <f>+'kafli 5.1 Séreignad.'!AT45+'kafli 5.1 Séreignad.'!AT49-'kafli 5.1 Séreignad.'!AT47</f>
        <v>150</v>
      </c>
      <c r="AU63" s="106">
        <f>+'kafli 5.1 Séreignad.'!AU45+'kafli 5.1 Séreignad.'!AU49-'kafli 5.1 Séreignad.'!AU47</f>
        <v>1076</v>
      </c>
      <c r="AV63" s="106">
        <f>+'kafli 5.1 Séreignad.'!AV45+'kafli 5.1 Séreignad.'!AV49-'kafli 5.1 Séreignad.'!AV47</f>
        <v>0</v>
      </c>
      <c r="AW63" s="106"/>
      <c r="AX63" s="106">
        <f>+'kafli 5.1 Séreignad.'!AX45+'kafli 5.1 Séreignad.'!AX49-'kafli 5.1 Séreignad.'!AX47</f>
        <v>203005</v>
      </c>
    </row>
    <row r="64" spans="1:69" ht="12.75" customHeight="1" x14ac:dyDescent="0.25">
      <c r="A64" s="342" t="s">
        <v>407</v>
      </c>
      <c r="C64" s="106">
        <f>+'kafli 5.1 Séreignad.'!C62</f>
        <v>4478071</v>
      </c>
      <c r="D64" s="106">
        <f>+'kafli 5.1 Séreignad.'!D62</f>
        <v>1559057</v>
      </c>
      <c r="E64" s="106">
        <f>+'kafli 5.1 Séreignad.'!E62</f>
        <v>543171</v>
      </c>
      <c r="F64" s="106">
        <f>+'kafli 5.1 Séreignad.'!F62</f>
        <v>6459948</v>
      </c>
      <c r="G64" s="106">
        <f>+'kafli 5.1 Séreignad.'!G62</f>
        <v>906845</v>
      </c>
      <c r="H64" s="106">
        <f>+'kafli 5.1 Séreignad.'!H62</f>
        <v>1311281</v>
      </c>
      <c r="I64" s="106">
        <f>+'kafli 5.1 Séreignad.'!I62</f>
        <v>21944</v>
      </c>
      <c r="J64" s="106">
        <f>+'kafli 5.1 Séreignad.'!J62</f>
        <v>642955</v>
      </c>
      <c r="K64" s="106">
        <f>+'kafli 5.1 Séreignad.'!K62</f>
        <v>1962633</v>
      </c>
      <c r="L64" s="106">
        <f>+'kafli 5.1 Séreignad.'!L62</f>
        <v>0</v>
      </c>
      <c r="M64" s="106">
        <f>+'kafli 5.1 Séreignad.'!M62</f>
        <v>363750</v>
      </c>
      <c r="N64" s="106">
        <f>+'kafli 5.1 Séreignad.'!N62</f>
        <v>2463924</v>
      </c>
      <c r="O64" s="106">
        <f>+'kafli 5.1 Séreignad.'!O62</f>
        <v>80948</v>
      </c>
      <c r="P64" s="106">
        <f>+'kafli 5.1 Séreignad.'!P62</f>
        <v>216698</v>
      </c>
      <c r="Q64" s="106">
        <f>+'kafli 5.1 Séreignad.'!Q62</f>
        <v>91517</v>
      </c>
      <c r="R64" s="106">
        <f>+'kafli 5.1 Séreignad.'!R62</f>
        <v>4937</v>
      </c>
      <c r="S64" s="106">
        <f>+'kafli 5.1 Séreignad.'!S62</f>
        <v>0</v>
      </c>
      <c r="T64" s="106">
        <f>+'kafli 5.1 Séreignad.'!T62</f>
        <v>12837426</v>
      </c>
      <c r="U64" s="106">
        <f>+'kafli 5.1 Séreignad.'!U62</f>
        <v>34114128</v>
      </c>
      <c r="V64" s="106">
        <f>+'kafli 5.1 Séreignad.'!V62</f>
        <v>3678524</v>
      </c>
      <c r="W64" s="106">
        <f>+'kafli 5.1 Séreignad.'!W62</f>
        <v>2142623</v>
      </c>
      <c r="X64" s="106">
        <f>+'kafli 5.1 Séreignad.'!X62</f>
        <v>0</v>
      </c>
      <c r="Y64" s="106">
        <f>+'kafli 5.1 Séreignad.'!Y62</f>
        <v>13584</v>
      </c>
      <c r="Z64" s="106">
        <f>+'kafli 5.1 Séreignad.'!Z62</f>
        <v>940891</v>
      </c>
      <c r="AA64" s="106">
        <f>+'kafli 5.1 Séreignad.'!AA62</f>
        <v>217385</v>
      </c>
      <c r="AB64" s="106">
        <f>+'kafli 5.1 Séreignad.'!AB62</f>
        <v>156857</v>
      </c>
      <c r="AC64" s="106">
        <f>+'kafli 5.1 Séreignad.'!AC62</f>
        <v>2158599</v>
      </c>
      <c r="AD64" s="106">
        <f>+'kafli 5.1 Séreignad.'!AD62</f>
        <v>45518639</v>
      </c>
      <c r="AE64" s="106">
        <f>+'kafli 5.1 Séreignad.'!AE62</f>
        <v>3090467</v>
      </c>
      <c r="AF64" s="106">
        <f>+'kafli 5.1 Séreignad.'!AF62</f>
        <v>4778289</v>
      </c>
      <c r="AG64" s="106">
        <f>+'kafli 5.1 Séreignad.'!AG62</f>
        <v>0</v>
      </c>
      <c r="AH64" s="106">
        <f>+'kafli 5.1 Séreignad.'!AH62</f>
        <v>384381</v>
      </c>
      <c r="AI64" s="106">
        <f>+'kafli 5.1 Séreignad.'!AI62</f>
        <v>130634</v>
      </c>
      <c r="AJ64" s="106">
        <f>+'kafli 5.1 Séreignad.'!AJ62</f>
        <v>675296</v>
      </c>
      <c r="AK64" s="106">
        <f>+'kafli 5.1 Séreignad.'!AK62</f>
        <v>105681</v>
      </c>
      <c r="AL64" s="106">
        <f>+'kafli 5.1 Séreignad.'!AL62</f>
        <v>53451</v>
      </c>
      <c r="AM64" s="106">
        <f>+'kafli 5.1 Séreignad.'!AM62</f>
        <v>1949594</v>
      </c>
      <c r="AN64" s="106">
        <f>+'kafli 5.1 Séreignad.'!AN62</f>
        <v>99507</v>
      </c>
      <c r="AO64" s="106">
        <f>+'kafli 5.1 Séreignad.'!AO62</f>
        <v>11664800</v>
      </c>
      <c r="AP64" s="106">
        <f>+'kafli 5.1 Séreignad.'!AP62</f>
        <v>7488082</v>
      </c>
      <c r="AQ64" s="106">
        <f>+'kafli 5.1 Séreignad.'!AQ62</f>
        <v>5197014</v>
      </c>
      <c r="AR64" s="106">
        <f>+'kafli 5.1 Séreignad.'!AR62</f>
        <v>2973377</v>
      </c>
      <c r="AS64" s="106">
        <f>+'kafli 5.1 Séreignad.'!AS62</f>
        <v>40718</v>
      </c>
      <c r="AT64" s="106">
        <f>+'kafli 5.1 Séreignad.'!AT62</f>
        <v>138790</v>
      </c>
      <c r="AU64" s="106">
        <f>+'kafli 5.1 Séreignad.'!AU62</f>
        <v>364924</v>
      </c>
      <c r="AV64" s="106">
        <f>+'kafli 5.1 Séreignad.'!AV62</f>
        <v>2482829</v>
      </c>
      <c r="AW64" s="106"/>
      <c r="AX64" s="106">
        <f>+'kafli 5.1 Séreignad.'!AX62</f>
        <v>164504169</v>
      </c>
    </row>
    <row r="65" spans="1:68" ht="12.75" customHeight="1" x14ac:dyDescent="0.25">
      <c r="A65" s="342" t="s">
        <v>587</v>
      </c>
      <c r="C65" s="106">
        <f>+'kafli 5.1 Séreignad.'!C65</f>
        <v>3836096</v>
      </c>
      <c r="D65" s="106">
        <f>+'kafli 5.1 Séreignad.'!D65</f>
        <v>1466960</v>
      </c>
      <c r="E65" s="106">
        <f>+'kafli 5.1 Séreignad.'!E65</f>
        <v>1255407</v>
      </c>
      <c r="F65" s="106">
        <f>+'kafli 5.1 Séreignad.'!F65</f>
        <v>6089425</v>
      </c>
      <c r="G65" s="106">
        <f>+'kafli 5.1 Séreignad.'!G65</f>
        <v>891566</v>
      </c>
      <c r="H65" s="106">
        <f>+'kafli 5.1 Séreignad.'!H65</f>
        <v>1306104</v>
      </c>
      <c r="I65" s="106">
        <f>+'kafli 5.1 Séreignad.'!I65</f>
        <v>290218</v>
      </c>
      <c r="J65" s="106">
        <f>+'kafli 5.1 Séreignad.'!J65</f>
        <v>942432</v>
      </c>
      <c r="K65" s="106">
        <f>+'kafli 5.1 Séreignad.'!K65</f>
        <v>2379313</v>
      </c>
      <c r="L65" s="106">
        <f>+'kafli 5.1 Séreignad.'!L65</f>
        <v>162974</v>
      </c>
      <c r="M65" s="106">
        <f>+'kafli 5.1 Séreignad.'!M65</f>
        <v>360449</v>
      </c>
      <c r="N65" s="106">
        <f>+'kafli 5.1 Séreignad.'!N65</f>
        <v>2562889</v>
      </c>
      <c r="O65" s="106">
        <f>+'kafli 5.1 Séreignad.'!O65</f>
        <v>108797</v>
      </c>
      <c r="P65" s="106">
        <f>+'kafli 5.1 Séreignad.'!P65</f>
        <v>246182</v>
      </c>
      <c r="Q65" s="106">
        <f>+'kafli 5.1 Séreignad.'!Q65</f>
        <v>106851</v>
      </c>
      <c r="R65" s="106">
        <f>+'kafli 5.1 Séreignad.'!R65</f>
        <v>6580</v>
      </c>
      <c r="S65" s="106">
        <f>+'kafli 5.1 Séreignad.'!S65</f>
        <v>125115</v>
      </c>
      <c r="T65" s="106">
        <f>+'kafli 5.1 Séreignad.'!T65</f>
        <v>10110420</v>
      </c>
      <c r="U65" s="106">
        <f>+'kafli 5.1 Séreignad.'!U65</f>
        <v>28375476</v>
      </c>
      <c r="V65" s="106">
        <f>+'kafli 5.1 Séreignad.'!V65</f>
        <v>3590560</v>
      </c>
      <c r="W65" s="106">
        <f>+'kafli 5.1 Séreignad.'!W65</f>
        <v>2423363</v>
      </c>
      <c r="X65" s="106">
        <f>+'kafli 5.1 Séreignad.'!X65</f>
        <v>3130854</v>
      </c>
      <c r="Y65" s="106">
        <f>+'kafli 5.1 Séreignad.'!Y65</f>
        <v>505590</v>
      </c>
      <c r="Z65" s="106">
        <f>+'kafli 5.1 Séreignad.'!Z65</f>
        <v>937967</v>
      </c>
      <c r="AA65" s="106">
        <f>+'kafli 5.1 Séreignad.'!AA65</f>
        <v>187604</v>
      </c>
      <c r="AB65" s="106">
        <f>+'kafli 5.1 Séreignad.'!AB65</f>
        <v>103625</v>
      </c>
      <c r="AC65" s="106">
        <f>+'kafli 5.1 Séreignad.'!AC65</f>
        <v>1614831</v>
      </c>
      <c r="AD65" s="106">
        <f>+'kafli 5.1 Séreignad.'!AD65</f>
        <v>43630860</v>
      </c>
      <c r="AE65" s="106">
        <f>+'kafli 5.1 Séreignad.'!AE65</f>
        <v>3286806</v>
      </c>
      <c r="AF65" s="106">
        <f>+'kafli 5.1 Séreignad.'!AF65</f>
        <v>7769990</v>
      </c>
      <c r="AG65" s="106">
        <f>+'kafli 5.1 Séreignad.'!AG65</f>
        <v>5279</v>
      </c>
      <c r="AH65" s="106">
        <f>+'kafli 5.1 Séreignad.'!AH65</f>
        <v>430677</v>
      </c>
      <c r="AI65" s="106">
        <f>+'kafli 5.1 Séreignad.'!AI65</f>
        <v>149403</v>
      </c>
      <c r="AJ65" s="106">
        <f>+'kafli 5.1 Séreignad.'!AJ65</f>
        <v>693953</v>
      </c>
      <c r="AK65" s="106">
        <f>+'kafli 5.1 Séreignad.'!AK65</f>
        <v>126761</v>
      </c>
      <c r="AL65" s="106">
        <f>+'kafli 5.1 Séreignad.'!AL65</f>
        <v>113285</v>
      </c>
      <c r="AM65" s="106">
        <f>+'kafli 5.1 Séreignad.'!AM65</f>
        <v>2258760</v>
      </c>
      <c r="AN65" s="106">
        <f>+'kafli 5.1 Séreignad.'!AN65</f>
        <v>135425</v>
      </c>
      <c r="AO65" s="106">
        <f>+'kafli 5.1 Séreignad.'!AO65</f>
        <v>10877817</v>
      </c>
      <c r="AP65" s="106">
        <f>+'kafli 5.1 Séreignad.'!AP65</f>
        <v>6612146</v>
      </c>
      <c r="AQ65" s="106">
        <f>+'kafli 5.1 Séreignad.'!AQ65</f>
        <v>4353267</v>
      </c>
      <c r="AR65" s="106">
        <f>+'kafli 5.1 Séreignad.'!AR65</f>
        <v>2603800</v>
      </c>
      <c r="AS65" s="106">
        <f>+'kafli 5.1 Séreignad.'!AS65</f>
        <v>48006</v>
      </c>
      <c r="AT65" s="106">
        <f>+'kafli 5.1 Séreignad.'!AT65</f>
        <v>158334</v>
      </c>
      <c r="AU65" s="106">
        <f>+'kafli 5.1 Séreignad.'!AU65</f>
        <v>404518</v>
      </c>
      <c r="AV65" s="106">
        <f>+'kafli 5.1 Séreignad.'!AV65</f>
        <v>2010350</v>
      </c>
      <c r="AW65" s="106"/>
      <c r="AX65" s="106">
        <f>+'kafli 5.1 Séreignad.'!AX65</f>
        <v>158787085</v>
      </c>
    </row>
    <row r="66" spans="1:68" ht="12.75" customHeight="1" x14ac:dyDescent="0.25">
      <c r="A66" s="344"/>
    </row>
    <row r="67" spans="1:68" ht="12.75" customHeight="1" x14ac:dyDescent="0.25">
      <c r="A67" s="342" t="s">
        <v>409</v>
      </c>
    </row>
    <row r="68" spans="1:68" ht="12.75" customHeight="1" x14ac:dyDescent="0.25">
      <c r="A68" s="342" t="s">
        <v>410</v>
      </c>
      <c r="C68" s="106">
        <f>+(C64+C65-(C62-C63))</f>
        <v>9067839</v>
      </c>
      <c r="D68" s="106">
        <f t="shared" ref="D68:AX68" si="10">+(D64+D65-(D62-D63))</f>
        <v>3105374</v>
      </c>
      <c r="E68" s="106">
        <f t="shared" si="10"/>
        <v>1632132</v>
      </c>
      <c r="F68" s="106">
        <f t="shared" si="10"/>
        <v>13364923</v>
      </c>
      <c r="G68" s="106">
        <f t="shared" si="10"/>
        <v>1792069</v>
      </c>
      <c r="H68" s="106">
        <f t="shared" si="10"/>
        <v>2578976</v>
      </c>
      <c r="I68" s="106">
        <f t="shared" si="10"/>
        <v>301670</v>
      </c>
      <c r="J68" s="106">
        <f t="shared" si="10"/>
        <v>1406697</v>
      </c>
      <c r="K68" s="106">
        <f t="shared" si="10"/>
        <v>3795038</v>
      </c>
      <c r="L68" s="106">
        <f t="shared" si="10"/>
        <v>158873</v>
      </c>
      <c r="M68" s="106">
        <f t="shared" si="10"/>
        <v>724219</v>
      </c>
      <c r="N68" s="106">
        <f t="shared" si="10"/>
        <v>5088372</v>
      </c>
      <c r="O68" s="106">
        <f t="shared" si="10"/>
        <v>184840</v>
      </c>
      <c r="P68" s="106">
        <f t="shared" si="10"/>
        <v>445436</v>
      </c>
      <c r="Q68" s="106">
        <f t="shared" si="10"/>
        <v>190154</v>
      </c>
      <c r="R68" s="106">
        <f t="shared" si="10"/>
        <v>11115</v>
      </c>
      <c r="S68" s="106">
        <f t="shared" si="10"/>
        <v>99858</v>
      </c>
      <c r="T68" s="106">
        <f t="shared" si="10"/>
        <v>26335410</v>
      </c>
      <c r="U68" s="106">
        <f t="shared" si="10"/>
        <v>67256508</v>
      </c>
      <c r="V68" s="106">
        <f t="shared" si="10"/>
        <v>7981322</v>
      </c>
      <c r="W68" s="106">
        <f t="shared" si="10"/>
        <v>4762114</v>
      </c>
      <c r="X68" s="106">
        <f t="shared" si="10"/>
        <v>3058702</v>
      </c>
      <c r="Y68" s="106">
        <f t="shared" si="10"/>
        <v>496117</v>
      </c>
      <c r="Z68" s="106">
        <f t="shared" si="10"/>
        <v>1845706</v>
      </c>
      <c r="AA68" s="106">
        <f t="shared" si="10"/>
        <v>421452</v>
      </c>
      <c r="AB68" s="106">
        <f t="shared" si="10"/>
        <v>311930</v>
      </c>
      <c r="AC68" s="106">
        <f t="shared" si="10"/>
        <v>4005467</v>
      </c>
      <c r="AD68" s="106">
        <f t="shared" si="10"/>
        <v>91876300</v>
      </c>
      <c r="AE68" s="106">
        <f t="shared" si="10"/>
        <v>6034258</v>
      </c>
      <c r="AF68" s="106">
        <f t="shared" si="10"/>
        <v>11380123</v>
      </c>
      <c r="AG68" s="106">
        <f t="shared" si="10"/>
        <v>5625</v>
      </c>
      <c r="AH68" s="106">
        <f t="shared" si="10"/>
        <v>797937</v>
      </c>
      <c r="AI68" s="106">
        <f t="shared" si="10"/>
        <v>280755</v>
      </c>
      <c r="AJ68" s="106">
        <f t="shared" si="10"/>
        <v>1380188</v>
      </c>
      <c r="AK68" s="106">
        <f t="shared" si="10"/>
        <v>218169</v>
      </c>
      <c r="AL68" s="106">
        <f t="shared" si="10"/>
        <v>152235</v>
      </c>
      <c r="AM68" s="106">
        <f t="shared" si="10"/>
        <v>4482212</v>
      </c>
      <c r="AN68" s="106">
        <f t="shared" si="10"/>
        <v>269895</v>
      </c>
      <c r="AO68" s="106">
        <f t="shared" si="10"/>
        <v>25965751</v>
      </c>
      <c r="AP68" s="106">
        <f t="shared" si="10"/>
        <v>15919685</v>
      </c>
      <c r="AQ68" s="106">
        <f t="shared" si="10"/>
        <v>10687627</v>
      </c>
      <c r="AR68" s="106">
        <f t="shared" si="10"/>
        <v>6261247</v>
      </c>
      <c r="AS68" s="106">
        <f t="shared" si="10"/>
        <v>85828</v>
      </c>
      <c r="AT68" s="106">
        <f t="shared" si="10"/>
        <v>289267</v>
      </c>
      <c r="AU68" s="106">
        <f t="shared" si="10"/>
        <v>745327</v>
      </c>
      <c r="AV68" s="106">
        <f t="shared" si="10"/>
        <v>4909043</v>
      </c>
      <c r="AW68" s="106"/>
      <c r="AX68" s="106">
        <f t="shared" si="10"/>
        <v>342163785</v>
      </c>
    </row>
    <row r="69" spans="1:68" ht="12.75" customHeight="1" x14ac:dyDescent="0.25">
      <c r="A69" s="342" t="s">
        <v>411</v>
      </c>
      <c r="C69" s="162">
        <f>+(2*(C62-C63))/C68</f>
        <v>-0.16622968272815608</v>
      </c>
      <c r="D69" s="162">
        <f t="shared" ref="D69:AU69" si="11">+(2*(D62-D63))/D68</f>
        <v>-5.1109463787614634E-2</v>
      </c>
      <c r="E69" s="162">
        <f t="shared" si="11"/>
        <v>0.20396144429494673</v>
      </c>
      <c r="F69" s="162">
        <f t="shared" si="11"/>
        <v>-0.1220433518397375</v>
      </c>
      <c r="G69" s="162">
        <f t="shared" si="11"/>
        <v>7.0778524710823076E-3</v>
      </c>
      <c r="H69" s="162">
        <f t="shared" si="11"/>
        <v>2.9786240740510964E-2</v>
      </c>
      <c r="I69" s="162">
        <f t="shared" si="11"/>
        <v>6.9559452381741632E-2</v>
      </c>
      <c r="J69" s="162">
        <f t="shared" si="11"/>
        <v>0.25405613291277368</v>
      </c>
      <c r="K69" s="162">
        <f t="shared" si="11"/>
        <v>0.28822267392315964</v>
      </c>
      <c r="L69" s="162">
        <f t="shared" si="11"/>
        <v>5.1626141635142536E-2</v>
      </c>
      <c r="M69" s="162">
        <f t="shared" si="11"/>
        <v>-5.5231911894054144E-5</v>
      </c>
      <c r="N69" s="162">
        <f t="shared" si="11"/>
        <v>-2.4195951082192892E-2</v>
      </c>
      <c r="O69" s="162">
        <f t="shared" si="11"/>
        <v>5.3072927937675825E-2</v>
      </c>
      <c r="P69" s="162">
        <f t="shared" si="11"/>
        <v>7.8323260805143721E-2</v>
      </c>
      <c r="Q69" s="162">
        <f t="shared" si="11"/>
        <v>8.6393133986137557E-2</v>
      </c>
      <c r="R69" s="162">
        <f t="shared" si="11"/>
        <v>7.2334682860998645E-2</v>
      </c>
      <c r="S69" s="162">
        <f t="shared" si="11"/>
        <v>0.50585831881271404</v>
      </c>
      <c r="T69" s="162">
        <f t="shared" si="11"/>
        <v>-0.2572630538123386</v>
      </c>
      <c r="U69" s="162">
        <f t="shared" si="11"/>
        <v>-0.14175294381920631</v>
      </c>
      <c r="V69" s="162">
        <f t="shared" si="11"/>
        <v>-0.17847619730165001</v>
      </c>
      <c r="W69" s="162">
        <f t="shared" si="11"/>
        <v>-8.237014065601958E-2</v>
      </c>
      <c r="X69" s="162">
        <f t="shared" si="11"/>
        <v>4.7178182117774144E-2</v>
      </c>
      <c r="Y69" s="162">
        <f t="shared" si="11"/>
        <v>9.294984852363454E-2</v>
      </c>
      <c r="Z69" s="162">
        <f t="shared" si="11"/>
        <v>3.5923381080193703E-2</v>
      </c>
      <c r="AA69" s="162">
        <f t="shared" si="11"/>
        <v>-7.8125148296840446E-2</v>
      </c>
      <c r="AB69" s="162">
        <f t="shared" si="11"/>
        <v>-0.32986888083864968</v>
      </c>
      <c r="AC69" s="162">
        <f t="shared" si="11"/>
        <v>-0.11586014814252621</v>
      </c>
      <c r="AD69" s="162">
        <f t="shared" si="11"/>
        <v>-5.9358093436501037E-2</v>
      </c>
      <c r="AE69" s="162">
        <f t="shared" si="11"/>
        <v>0.11368920586425042</v>
      </c>
      <c r="AF69" s="162">
        <f t="shared" si="11"/>
        <v>0.20529760530707797</v>
      </c>
      <c r="AG69" s="162">
        <f t="shared" si="11"/>
        <v>-0.12302222222222223</v>
      </c>
      <c r="AH69" s="162">
        <f t="shared" si="11"/>
        <v>4.2913162317325802E-2</v>
      </c>
      <c r="AI69" s="162">
        <f t="shared" si="11"/>
        <v>-5.1147797902085452E-3</v>
      </c>
      <c r="AJ69" s="162">
        <f t="shared" si="11"/>
        <v>-1.5851463713639012E-2</v>
      </c>
      <c r="AK69" s="162">
        <f t="shared" si="11"/>
        <v>0.13084352039015626</v>
      </c>
      <c r="AL69" s="162">
        <f t="shared" si="11"/>
        <v>0.19050809603573424</v>
      </c>
      <c r="AM69" s="162">
        <f t="shared" si="11"/>
        <v>-0.12219770059961466</v>
      </c>
      <c r="AN69" s="162">
        <f t="shared" si="11"/>
        <v>-0.25908594082884084</v>
      </c>
      <c r="AO69" s="162">
        <f t="shared" si="11"/>
        <v>-0.26366531821090022</v>
      </c>
      <c r="AP69" s="162">
        <f t="shared" si="11"/>
        <v>-0.22857952277322069</v>
      </c>
      <c r="AQ69" s="162">
        <f t="shared" si="11"/>
        <v>-0.2128341492456651</v>
      </c>
      <c r="AR69" s="162">
        <f t="shared" si="11"/>
        <v>-0.21850918834538871</v>
      </c>
      <c r="AS69" s="162">
        <f t="shared" si="11"/>
        <v>6.7483804818940202E-2</v>
      </c>
      <c r="AT69" s="162">
        <f t="shared" si="11"/>
        <v>5.4323514261910275E-2</v>
      </c>
      <c r="AU69" s="162">
        <f t="shared" si="11"/>
        <v>6.4709852185684938E-2</v>
      </c>
      <c r="AV69" s="162">
        <f>+(2*(AV62-AV63))/AV68</f>
        <v>-0.16942772756319308</v>
      </c>
      <c r="AW69" s="162"/>
      <c r="AX69" s="162">
        <f>+(2*(AX62-AX63))/AX68</f>
        <v>-0.11031284915205156</v>
      </c>
    </row>
    <row r="70" spans="1:68" ht="12.75" customHeight="1" x14ac:dyDescent="0.25">
      <c r="A70" s="345" t="s">
        <v>412</v>
      </c>
      <c r="C70" s="165">
        <v>0.1636</v>
      </c>
      <c r="D70" s="165">
        <v>0.1636</v>
      </c>
      <c r="E70" s="165">
        <v>0.1636</v>
      </c>
      <c r="F70" s="165">
        <v>0.1636</v>
      </c>
      <c r="G70" s="165">
        <v>0.1636</v>
      </c>
      <c r="H70" s="165">
        <v>0.1636</v>
      </c>
      <c r="I70" s="165">
        <v>0.1636</v>
      </c>
      <c r="J70" s="165">
        <v>0.1636</v>
      </c>
      <c r="K70" s="165">
        <v>0.1636</v>
      </c>
      <c r="L70" s="165">
        <v>0.1636</v>
      </c>
      <c r="M70" s="165">
        <v>0.1636</v>
      </c>
      <c r="N70" s="165">
        <v>0.1636</v>
      </c>
      <c r="O70" s="165">
        <v>0.1636</v>
      </c>
      <c r="P70" s="165">
        <v>0.1636</v>
      </c>
      <c r="Q70" s="165">
        <v>0.1636</v>
      </c>
      <c r="R70" s="165">
        <v>0.1636</v>
      </c>
      <c r="S70" s="165">
        <v>0.1636</v>
      </c>
      <c r="T70" s="165">
        <v>0.1636</v>
      </c>
      <c r="U70" s="165">
        <v>0.1636</v>
      </c>
      <c r="V70" s="165">
        <v>0.1636</v>
      </c>
      <c r="W70" s="165">
        <v>0.1636</v>
      </c>
      <c r="X70" s="165">
        <v>0.1636</v>
      </c>
      <c r="Y70" s="165">
        <v>0.1636</v>
      </c>
      <c r="Z70" s="165">
        <v>0.1636</v>
      </c>
      <c r="AA70" s="165">
        <v>0.1636</v>
      </c>
      <c r="AB70" s="165">
        <v>0.1636</v>
      </c>
      <c r="AC70" s="165">
        <v>0.1636</v>
      </c>
      <c r="AD70" s="165">
        <v>0.1636</v>
      </c>
      <c r="AE70" s="165">
        <v>0.1636</v>
      </c>
      <c r="AF70" s="165">
        <v>0.1636</v>
      </c>
      <c r="AG70" s="165">
        <v>0.1636</v>
      </c>
      <c r="AH70" s="165">
        <v>0.1636</v>
      </c>
      <c r="AI70" s="165">
        <v>0.1636</v>
      </c>
      <c r="AJ70" s="165">
        <v>0.1636</v>
      </c>
      <c r="AK70" s="165">
        <v>0.1636</v>
      </c>
      <c r="AL70" s="165">
        <v>0.1636</v>
      </c>
      <c r="AM70" s="165">
        <v>0.1636</v>
      </c>
      <c r="AN70" s="165">
        <v>0.1636</v>
      </c>
      <c r="AO70" s="165">
        <v>0.1636</v>
      </c>
      <c r="AP70" s="165">
        <v>0.1636</v>
      </c>
      <c r="AQ70" s="165">
        <v>0.1636</v>
      </c>
      <c r="AR70" s="165">
        <v>0.1636</v>
      </c>
      <c r="AS70" s="165">
        <v>0.1636</v>
      </c>
      <c r="AT70" s="165">
        <v>0.1636</v>
      </c>
      <c r="AU70" s="165">
        <v>0.1636</v>
      </c>
      <c r="AV70" s="165">
        <v>0.1636</v>
      </c>
      <c r="AW70" s="165"/>
      <c r="AX70" s="165">
        <v>0.1636</v>
      </c>
    </row>
    <row r="71" spans="1:68" ht="12.75" customHeight="1" x14ac:dyDescent="0.25">
      <c r="A71" s="344"/>
    </row>
    <row r="72" spans="1:68" ht="12.75" customHeight="1" x14ac:dyDescent="0.25">
      <c r="A72" s="345" t="s">
        <v>413</v>
      </c>
      <c r="C72" s="146">
        <f t="shared" ref="C72:AH72" si="12">((1+C69)/(1+C70)-1)*100</f>
        <v>-28.345624160205919</v>
      </c>
      <c r="D72" s="146">
        <f t="shared" si="12"/>
        <v>-18.452171174597332</v>
      </c>
      <c r="E72" s="146">
        <f t="shared" si="12"/>
        <v>3.468670015034947</v>
      </c>
      <c r="F72" s="146">
        <f t="shared" si="12"/>
        <v>-24.548242681311226</v>
      </c>
      <c r="G72" s="146">
        <f t="shared" si="12"/>
        <v>-13.451542413966788</v>
      </c>
      <c r="H72" s="146">
        <f t="shared" si="12"/>
        <v>-11.499979310715801</v>
      </c>
      <c r="I72" s="146">
        <f t="shared" si="12"/>
        <v>-8.0818621191353088</v>
      </c>
      <c r="J72" s="146">
        <f t="shared" si="12"/>
        <v>7.7738168539681851</v>
      </c>
      <c r="K72" s="146">
        <f t="shared" si="12"/>
        <v>10.710095730763136</v>
      </c>
      <c r="L72" s="146">
        <f t="shared" si="12"/>
        <v>-9.6230541736728732</v>
      </c>
      <c r="M72" s="146">
        <f t="shared" si="12"/>
        <v>-14.064561009959952</v>
      </c>
      <c r="N72" s="146">
        <f t="shared" si="12"/>
        <v>-16.139218896716468</v>
      </c>
      <c r="O72" s="146">
        <f t="shared" si="12"/>
        <v>-9.4987170902650515</v>
      </c>
      <c r="P72" s="146">
        <f t="shared" si="12"/>
        <v>-7.3286987963953498</v>
      </c>
      <c r="Q72" s="146">
        <f t="shared" si="12"/>
        <v>-6.6351723972037258</v>
      </c>
      <c r="R72" s="146">
        <f t="shared" si="12"/>
        <v>-7.8433582965797051</v>
      </c>
      <c r="S72" s="146">
        <f t="shared" si="12"/>
        <v>29.41374345245049</v>
      </c>
      <c r="T72" s="146">
        <f t="shared" si="12"/>
        <v>-36.169048969778153</v>
      </c>
      <c r="U72" s="146">
        <f t="shared" si="12"/>
        <v>-26.242088674734131</v>
      </c>
      <c r="V72" s="146">
        <f t="shared" si="12"/>
        <v>-29.398091895982294</v>
      </c>
      <c r="W72" s="146">
        <f t="shared" si="12"/>
        <v>-21.138719547612538</v>
      </c>
      <c r="X72" s="146">
        <f t="shared" si="12"/>
        <v>-10.00531264027379</v>
      </c>
      <c r="Y72" s="146">
        <f t="shared" si="12"/>
        <v>-6.0716871327230475</v>
      </c>
      <c r="Z72" s="146">
        <f t="shared" si="12"/>
        <v>-10.972552330681184</v>
      </c>
      <c r="AA72" s="146">
        <f t="shared" si="12"/>
        <v>-20.773904116263363</v>
      </c>
      <c r="AB72" s="146">
        <f t="shared" si="12"/>
        <v>-42.408807222297149</v>
      </c>
      <c r="AC72" s="146">
        <f t="shared" si="12"/>
        <v>-24.016857007779834</v>
      </c>
      <c r="AD72" s="146">
        <f t="shared" si="12"/>
        <v>-19.161059937822355</v>
      </c>
      <c r="AE72" s="146">
        <f t="shared" si="12"/>
        <v>-4.2893429130069993</v>
      </c>
      <c r="AF72" s="146">
        <f t="shared" si="12"/>
        <v>3.5834999404501744</v>
      </c>
      <c r="AG72" s="146">
        <f t="shared" si="12"/>
        <v>-24.632366983690467</v>
      </c>
      <c r="AH72" s="146">
        <f t="shared" si="12"/>
        <v>-10.37184923364336</v>
      </c>
      <c r="AI72" s="146">
        <f>((1+AI69)/(1+AI70)-1)*100</f>
        <v>-14.499379493830233</v>
      </c>
      <c r="AJ72" s="146">
        <f t="shared" ref="AJ72:AV72" si="13">((1+AJ69)/(1+AJ70)-1)*100</f>
        <v>-15.42209210326908</v>
      </c>
      <c r="AK72" s="146">
        <f t="shared" si="13"/>
        <v>-2.8150979382815078</v>
      </c>
      <c r="AL72" s="146">
        <f t="shared" si="13"/>
        <v>2.3124867682824179</v>
      </c>
      <c r="AM72" s="146">
        <f t="shared" si="13"/>
        <v>-24.561507442386954</v>
      </c>
      <c r="AN72" s="146">
        <f t="shared" si="13"/>
        <v>-36.325708218360333</v>
      </c>
      <c r="AO72" s="146">
        <f t="shared" si="13"/>
        <v>-36.719260760648012</v>
      </c>
      <c r="AP72" s="146">
        <f t="shared" si="13"/>
        <v>-33.703980987729523</v>
      </c>
      <c r="AQ72" s="146">
        <f t="shared" si="13"/>
        <v>-32.350820663945093</v>
      </c>
      <c r="AR72" s="146">
        <f t="shared" si="13"/>
        <v>-32.83853457763739</v>
      </c>
      <c r="AS72" s="146">
        <f t="shared" si="13"/>
        <v>-8.2602436559865762</v>
      </c>
      <c r="AT72" s="146">
        <f t="shared" si="13"/>
        <v>-9.3912414694130035</v>
      </c>
      <c r="AU72" s="146">
        <f t="shared" si="13"/>
        <v>-8.4986376602195772</v>
      </c>
      <c r="AV72" s="146">
        <f t="shared" si="13"/>
        <v>-28.620464726984618</v>
      </c>
      <c r="AW72" s="146"/>
      <c r="AX72" s="162">
        <f>((1+AX69)/(1+AX70)-1)*100</f>
        <v>-23.540121102788891</v>
      </c>
    </row>
    <row r="73" spans="1:68" ht="12.75" customHeight="1" x14ac:dyDescent="0.25">
      <c r="A73" s="346"/>
      <c r="C73" s="146">
        <f>+C7</f>
        <v>-27.7</v>
      </c>
      <c r="D73" s="146">
        <f t="shared" ref="D73:AV73" si="14">+D7</f>
        <v>-17.899999999999999</v>
      </c>
      <c r="E73" s="146">
        <f t="shared" si="14"/>
        <v>8</v>
      </c>
      <c r="F73" s="146">
        <f t="shared" si="14"/>
        <v>-24.548242681311226</v>
      </c>
      <c r="G73" s="146">
        <f t="shared" si="14"/>
        <v>-13.451542413966788</v>
      </c>
      <c r="H73" s="146">
        <f t="shared" si="14"/>
        <v>-11.499979310715801</v>
      </c>
      <c r="I73" s="146">
        <f t="shared" si="14"/>
        <v>-8.0818621191353088</v>
      </c>
      <c r="J73" s="146">
        <f t="shared" si="14"/>
        <v>7.7738168539681851</v>
      </c>
      <c r="K73" s="146">
        <f t="shared" si="14"/>
        <v>10.710095730763136</v>
      </c>
      <c r="L73" s="146">
        <f t="shared" si="14"/>
        <v>-9.6230541736728732</v>
      </c>
      <c r="M73" s="146">
        <f t="shared" si="14"/>
        <v>-18.3</v>
      </c>
      <c r="N73" s="146">
        <f t="shared" si="14"/>
        <v>-13.2</v>
      </c>
      <c r="O73" s="146">
        <f t="shared" si="14"/>
        <v>-17.5</v>
      </c>
      <c r="P73" s="146">
        <f t="shared" si="14"/>
        <v>-15.8</v>
      </c>
      <c r="Q73" s="146">
        <f t="shared" si="14"/>
        <v>-14.3</v>
      </c>
      <c r="R73" s="146">
        <f t="shared" si="14"/>
        <v>-13.4</v>
      </c>
      <c r="S73" s="146">
        <f t="shared" si="14"/>
        <v>14</v>
      </c>
      <c r="T73" s="146">
        <f t="shared" si="14"/>
        <v>-34.9</v>
      </c>
      <c r="U73" s="146">
        <f t="shared" si="14"/>
        <v>-26.2</v>
      </c>
      <c r="V73" s="146">
        <f t="shared" si="14"/>
        <v>-26.5</v>
      </c>
      <c r="W73" s="146">
        <f t="shared" si="14"/>
        <v>-17.3</v>
      </c>
      <c r="X73" s="146">
        <f t="shared" si="14"/>
        <v>0.1</v>
      </c>
      <c r="Y73" s="146">
        <f t="shared" si="14"/>
        <v>-5.8</v>
      </c>
      <c r="Z73" s="146">
        <f t="shared" si="14"/>
        <v>-11</v>
      </c>
      <c r="AA73" s="146">
        <f t="shared" si="14"/>
        <v>-20.8</v>
      </c>
      <c r="AB73" s="146">
        <f t="shared" si="14"/>
        <v>-42.4</v>
      </c>
      <c r="AC73" s="146">
        <f t="shared" si="14"/>
        <v>-24</v>
      </c>
      <c r="AD73" s="146">
        <f t="shared" si="14"/>
        <v>-18.2</v>
      </c>
      <c r="AE73" s="146">
        <f t="shared" si="14"/>
        <v>-3.5</v>
      </c>
      <c r="AF73" s="146">
        <f t="shared" si="14"/>
        <v>6.3</v>
      </c>
      <c r="AG73" s="146">
        <f t="shared" si="14"/>
        <v>-20.399999999999999</v>
      </c>
      <c r="AH73" s="146">
        <f t="shared" si="14"/>
        <v>-10.37184923364336</v>
      </c>
      <c r="AI73" s="146">
        <f t="shared" si="14"/>
        <v>-14.1</v>
      </c>
      <c r="AJ73" s="146">
        <f t="shared" si="14"/>
        <v>-15.42209210326908</v>
      </c>
      <c r="AK73" s="146">
        <f t="shared" si="14"/>
        <v>-2.8150979382815078</v>
      </c>
      <c r="AL73" s="146">
        <f t="shared" si="14"/>
        <v>2.3124867682824179</v>
      </c>
      <c r="AM73" s="146">
        <f t="shared" si="14"/>
        <v>-24.561507442386954</v>
      </c>
      <c r="AN73" s="146">
        <f t="shared" si="14"/>
        <v>-36.325708218360333</v>
      </c>
      <c r="AO73" s="146">
        <f t="shared" si="14"/>
        <v>-36.700000000000003</v>
      </c>
      <c r="AP73" s="146">
        <f t="shared" si="14"/>
        <v>-33.700000000000003</v>
      </c>
      <c r="AQ73" s="146">
        <f t="shared" si="14"/>
        <v>-32.4</v>
      </c>
      <c r="AR73" s="146">
        <f t="shared" si="14"/>
        <v>-32.799999999999997</v>
      </c>
      <c r="AS73" s="146">
        <f t="shared" si="14"/>
        <v>-8.2602436559865762</v>
      </c>
      <c r="AT73" s="146">
        <f t="shared" si="14"/>
        <v>-9.3912414694130035</v>
      </c>
      <c r="AU73" s="146">
        <f t="shared" si="14"/>
        <v>-8.4986376602195772</v>
      </c>
      <c r="AV73" s="146">
        <f t="shared" si="14"/>
        <v>-28.620464726984618</v>
      </c>
      <c r="AW73" s="146"/>
      <c r="AX73" s="146"/>
    </row>
    <row r="74" spans="1:68" s="97" customFormat="1" ht="12.75" customHeight="1" x14ac:dyDescent="0.25">
      <c r="A74" s="347"/>
      <c r="C74" s="348">
        <f>+C72-C73</f>
        <v>-0.6456241602059194</v>
      </c>
      <c r="D74" s="348">
        <f t="shared" ref="D74:AV74" si="15">+D72-D73</f>
        <v>-0.55217117459733345</v>
      </c>
      <c r="E74" s="348">
        <f t="shared" si="15"/>
        <v>-4.531329984965053</v>
      </c>
      <c r="F74" s="348">
        <f t="shared" si="15"/>
        <v>0</v>
      </c>
      <c r="G74" s="348">
        <f t="shared" si="15"/>
        <v>0</v>
      </c>
      <c r="H74" s="348">
        <f t="shared" si="15"/>
        <v>0</v>
      </c>
      <c r="I74" s="348">
        <f t="shared" si="15"/>
        <v>0</v>
      </c>
      <c r="J74" s="348">
        <f t="shared" si="15"/>
        <v>0</v>
      </c>
      <c r="K74" s="348">
        <f t="shared" si="15"/>
        <v>0</v>
      </c>
      <c r="L74" s="348">
        <f>+L72-L73</f>
        <v>0</v>
      </c>
      <c r="M74" s="348">
        <f t="shared" si="15"/>
        <v>4.2354389900400484</v>
      </c>
      <c r="N74" s="348">
        <f t="shared" si="15"/>
        <v>-2.9392188967164685</v>
      </c>
      <c r="O74" s="348">
        <f t="shared" si="15"/>
        <v>8.0012829097349485</v>
      </c>
      <c r="P74" s="348">
        <f t="shared" si="15"/>
        <v>8.47130120360465</v>
      </c>
      <c r="Q74" s="348">
        <f t="shared" si="15"/>
        <v>7.664827602796275</v>
      </c>
      <c r="R74" s="348">
        <f t="shared" si="15"/>
        <v>5.5566417034202953</v>
      </c>
      <c r="S74" s="348">
        <f t="shared" si="15"/>
        <v>15.41374345245049</v>
      </c>
      <c r="T74" s="348">
        <f>+T72-T73</f>
        <v>-1.2690489697781544</v>
      </c>
      <c r="U74" s="348">
        <f t="shared" si="15"/>
        <v>-4.2088674734131359E-2</v>
      </c>
      <c r="V74" s="348">
        <f t="shared" si="15"/>
        <v>-2.8980918959822937</v>
      </c>
      <c r="W74" s="348">
        <f t="shared" si="15"/>
        <v>-3.8387195476125378</v>
      </c>
      <c r="X74" s="348">
        <f t="shared" si="15"/>
        <v>-10.105312640273789</v>
      </c>
      <c r="Y74" s="348">
        <f t="shared" si="15"/>
        <v>-0.27168713272304768</v>
      </c>
      <c r="Z74" s="348">
        <f t="shared" si="15"/>
        <v>2.7447669318815926E-2</v>
      </c>
      <c r="AA74" s="348">
        <f t="shared" si="15"/>
        <v>2.6095883736637404E-2</v>
      </c>
      <c r="AB74" s="348">
        <f t="shared" si="15"/>
        <v>-8.8072222971504743E-3</v>
      </c>
      <c r="AC74" s="348">
        <f t="shared" si="15"/>
        <v>-1.6857007779833566E-2</v>
      </c>
      <c r="AD74" s="348">
        <f t="shared" si="15"/>
        <v>-0.96105993782235544</v>
      </c>
      <c r="AE74" s="348">
        <f t="shared" si="15"/>
        <v>-0.78934291300699932</v>
      </c>
      <c r="AF74" s="348">
        <f t="shared" si="15"/>
        <v>-2.7165000595498254</v>
      </c>
      <c r="AG74" s="348">
        <f t="shared" si="15"/>
        <v>-4.2323669836904685</v>
      </c>
      <c r="AH74" s="348">
        <f>+AH72-AH73</f>
        <v>0</v>
      </c>
      <c r="AI74" s="348">
        <f t="shared" si="15"/>
        <v>-0.3993794938302333</v>
      </c>
      <c r="AJ74" s="348">
        <f t="shared" si="15"/>
        <v>0</v>
      </c>
      <c r="AK74" s="348">
        <f t="shared" si="15"/>
        <v>0</v>
      </c>
      <c r="AL74" s="348">
        <f t="shared" si="15"/>
        <v>0</v>
      </c>
      <c r="AM74" s="348">
        <f t="shared" si="15"/>
        <v>0</v>
      </c>
      <c r="AN74" s="348">
        <f t="shared" si="15"/>
        <v>0</v>
      </c>
      <c r="AO74" s="348">
        <f t="shared" si="15"/>
        <v>-1.9260760648009523E-2</v>
      </c>
      <c r="AP74" s="348">
        <f t="shared" si="15"/>
        <v>-3.9809877295198248E-3</v>
      </c>
      <c r="AQ74" s="348">
        <f t="shared" si="15"/>
        <v>4.917933605490532E-2</v>
      </c>
      <c r="AR74" s="348">
        <f>+AR72-AR73</f>
        <v>-3.8534577637392431E-2</v>
      </c>
      <c r="AS74" s="348">
        <f t="shared" si="15"/>
        <v>0</v>
      </c>
      <c r="AT74" s="348">
        <f t="shared" si="15"/>
        <v>0</v>
      </c>
      <c r="AU74" s="348">
        <f t="shared" si="15"/>
        <v>0</v>
      </c>
      <c r="AV74" s="348">
        <f t="shared" si="15"/>
        <v>0</v>
      </c>
      <c r="AW74" s="348"/>
      <c r="AX74" s="348"/>
      <c r="AY74" s="198"/>
      <c r="AZ74" s="198"/>
      <c r="BA74" s="198"/>
      <c r="BB74" s="198"/>
      <c r="BC74" s="198"/>
      <c r="BD74" s="198"/>
      <c r="BE74" s="198"/>
      <c r="BF74" s="198"/>
      <c r="BG74" s="198"/>
      <c r="BH74" s="198"/>
      <c r="BI74" s="198"/>
      <c r="BJ74" s="198"/>
      <c r="BK74" s="198"/>
      <c r="BL74" s="198"/>
      <c r="BM74" s="198"/>
      <c r="BN74" s="198"/>
      <c r="BO74" s="198"/>
      <c r="BP74" s="198"/>
    </row>
    <row r="75" spans="1:68" ht="12.75" customHeight="1" thickBot="1" x14ac:dyDescent="0.3">
      <c r="A75" s="349"/>
      <c r="B75" s="349"/>
      <c r="C75" s="349"/>
      <c r="D75" s="349"/>
      <c r="E75" s="349"/>
      <c r="F75" s="349"/>
      <c r="G75" s="349"/>
      <c r="H75" s="349"/>
      <c r="I75" s="349"/>
      <c r="J75" s="349"/>
      <c r="K75" s="349"/>
      <c r="L75" s="349"/>
      <c r="M75" s="349"/>
      <c r="N75" s="349"/>
      <c r="O75" s="349"/>
      <c r="P75" s="349"/>
      <c r="Q75" s="349"/>
      <c r="R75" s="349"/>
      <c r="S75" s="349"/>
      <c r="T75" s="349"/>
      <c r="U75" s="349"/>
      <c r="V75" s="349"/>
      <c r="W75" s="349"/>
      <c r="X75" s="349"/>
      <c r="Y75" s="349"/>
      <c r="Z75" s="349"/>
      <c r="AA75" s="349"/>
      <c r="AB75" s="349"/>
      <c r="AC75" s="349"/>
      <c r="AD75" s="349"/>
      <c r="AE75" s="349"/>
      <c r="AF75" s="349"/>
      <c r="AG75" s="349"/>
      <c r="AH75" s="349"/>
      <c r="AI75" s="349"/>
      <c r="AJ75" s="349"/>
      <c r="AK75" s="349"/>
      <c r="AL75" s="349"/>
      <c r="AM75" s="349"/>
      <c r="AN75" s="349"/>
      <c r="AO75" s="349"/>
      <c r="AP75" s="349"/>
      <c r="AQ75" s="349"/>
      <c r="AR75" s="349"/>
      <c r="AS75" s="349"/>
      <c r="AT75" s="349"/>
      <c r="AU75" s="349"/>
      <c r="AV75" s="349"/>
      <c r="AW75" s="349"/>
      <c r="AX75" s="349"/>
    </row>
    <row r="76" spans="1:68" ht="12.75" customHeight="1" x14ac:dyDescent="0.25">
      <c r="A76" s="343" t="s">
        <v>263</v>
      </c>
    </row>
    <row r="77" spans="1:68" ht="12.75" customHeight="1" x14ac:dyDescent="0.25">
      <c r="A77" s="341" t="s">
        <v>414</v>
      </c>
      <c r="C77" s="106">
        <f>+'kafli 5.1 Séreignad.'!C20</f>
        <v>55012</v>
      </c>
      <c r="D77" s="106">
        <f>+'kafli 5.1 Séreignad.'!D20</f>
        <v>64801</v>
      </c>
      <c r="E77" s="106">
        <f>+'kafli 5.1 Séreignad.'!E20</f>
        <v>83275</v>
      </c>
      <c r="F77" s="106">
        <f>+'kafli 5.1 Séreignad.'!F20</f>
        <v>180321</v>
      </c>
      <c r="G77" s="106">
        <f>+'kafli 5.1 Séreignad.'!G20</f>
        <v>10583</v>
      </c>
      <c r="H77" s="106">
        <f>+'kafli 5.1 Séreignad.'!H20</f>
        <v>54079</v>
      </c>
      <c r="I77" s="106">
        <f>+'kafli 5.1 Séreignad.'!I20</f>
        <v>2994</v>
      </c>
      <c r="J77" s="106">
        <f>+'kafli 5.1 Séreignad.'!J20</f>
        <v>32190</v>
      </c>
      <c r="K77" s="106">
        <f>+'kafli 5.1 Séreignad.'!K20</f>
        <v>5898</v>
      </c>
      <c r="L77" s="106">
        <f>+'kafli 5.1 Séreignad.'!L20</f>
        <v>3576</v>
      </c>
      <c r="M77" s="106">
        <f>+'kafli 5.1 Séreignad.'!M20</f>
        <v>14529</v>
      </c>
      <c r="N77" s="106">
        <f>+'kafli 5.1 Séreignad.'!N20</f>
        <v>85799</v>
      </c>
      <c r="O77" s="106">
        <f>+'kafli 5.1 Séreignad.'!O20</f>
        <v>0</v>
      </c>
      <c r="P77" s="106">
        <f>+'kafli 5.1 Séreignad.'!P20</f>
        <v>1232</v>
      </c>
      <c r="Q77" s="106">
        <f>+'kafli 5.1 Séreignad.'!Q20</f>
        <v>3614</v>
      </c>
      <c r="R77" s="106">
        <f>+'kafli 5.1 Séreignad.'!R20</f>
        <v>0</v>
      </c>
      <c r="S77" s="106">
        <f>+'kafli 5.1 Séreignad.'!S20</f>
        <v>617</v>
      </c>
      <c r="T77" s="106">
        <f>+'kafli 5.1 Séreignad.'!T20</f>
        <v>52777</v>
      </c>
      <c r="U77" s="106">
        <f>+'kafli 5.1 Séreignad.'!U20</f>
        <v>398986</v>
      </c>
      <c r="V77" s="106">
        <f>+'kafli 5.1 Séreignad.'!V20</f>
        <v>298518</v>
      </c>
      <c r="W77" s="106">
        <f>+'kafli 5.1 Séreignad.'!W20</f>
        <v>359169</v>
      </c>
      <c r="X77" s="106">
        <f>+'kafli 5.1 Séreignad.'!X20</f>
        <v>25185</v>
      </c>
      <c r="Y77" s="106">
        <f>+'kafli 5.1 Séreignad.'!Y20</f>
        <v>4403</v>
      </c>
      <c r="Z77" s="106">
        <f>+'kafli 5.1 Séreignad.'!Z20</f>
        <v>19364</v>
      </c>
      <c r="AA77" s="106">
        <f>+'kafli 5.1 Séreignad.'!AA20</f>
        <v>2694</v>
      </c>
      <c r="AB77" s="106">
        <f>+'kafli 5.1 Séreignad.'!AB20</f>
        <v>3028</v>
      </c>
      <c r="AC77" s="106">
        <f>+'kafli 5.1 Séreignad.'!AC20</f>
        <v>109022</v>
      </c>
      <c r="AD77" s="106">
        <f>+'kafli 5.1 Séreignad.'!AD20</f>
        <v>504445</v>
      </c>
      <c r="AE77" s="106">
        <f>+'kafli 5.1 Séreignad.'!AE20</f>
        <v>177600</v>
      </c>
      <c r="AF77" s="106">
        <f>+'kafli 5.1 Séreignad.'!AF20</f>
        <v>419652</v>
      </c>
      <c r="AG77" s="106">
        <f>+'kafli 5.1 Séreignad.'!AG20</f>
        <v>0</v>
      </c>
      <c r="AH77" s="106">
        <f>+'kafli 5.1 Séreignad.'!AH20</f>
        <v>11442</v>
      </c>
      <c r="AI77" s="106">
        <f>+'kafli 5.1 Séreignad.'!AI20</f>
        <v>507</v>
      </c>
      <c r="AJ77" s="106">
        <f>+'kafli 5.1 Séreignad.'!AJ20</f>
        <v>17719</v>
      </c>
      <c r="AK77" s="106">
        <f>+'kafli 5.1 Séreignad.'!AK20</f>
        <v>4214</v>
      </c>
      <c r="AL77" s="106">
        <f>+'kafli 5.1 Séreignad.'!AL20</f>
        <v>4700</v>
      </c>
      <c r="AM77" s="106">
        <f>+'kafli 5.1 Séreignad.'!AM20</f>
        <v>13760</v>
      </c>
      <c r="AN77" s="106">
        <f>+'kafli 5.1 Séreignad.'!AN20</f>
        <v>0</v>
      </c>
      <c r="AO77" s="106">
        <f>+'kafli 5.1 Séreignad.'!AO20</f>
        <v>12002</v>
      </c>
      <c r="AP77" s="106">
        <f>+'kafli 5.1 Séreignad.'!AP20</f>
        <v>29889</v>
      </c>
      <c r="AQ77" s="106">
        <f>+'kafli 5.1 Séreignad.'!AQ20</f>
        <v>152601</v>
      </c>
      <c r="AR77" s="106">
        <f>+'kafli 5.1 Séreignad.'!AR20</f>
        <v>296400</v>
      </c>
      <c r="AS77" s="106">
        <f>+'kafli 5.1 Séreignad.'!AS20</f>
        <v>1734</v>
      </c>
      <c r="AT77" s="106">
        <f>+'kafli 5.1 Séreignad.'!AT20</f>
        <v>2794</v>
      </c>
      <c r="AU77" s="106">
        <f>+'kafli 5.1 Séreignad.'!AU20</f>
        <v>6772</v>
      </c>
      <c r="AV77" s="106">
        <f>+'kafli 5.1 Séreignad.'!AV20</f>
        <v>144812</v>
      </c>
      <c r="AW77" s="106"/>
      <c r="AX77" s="106">
        <f>SUM(C77:AV77)</f>
        <v>3672709</v>
      </c>
    </row>
    <row r="78" spans="1:68" ht="12.75" customHeight="1" x14ac:dyDescent="0.25">
      <c r="A78" s="341"/>
      <c r="AV78" s="93"/>
      <c r="AW78" s="93"/>
      <c r="AX78" s="93"/>
    </row>
    <row r="79" spans="1:68" ht="12.75" customHeight="1" x14ac:dyDescent="0.25">
      <c r="A79" s="342" t="s">
        <v>415</v>
      </c>
      <c r="C79" s="106">
        <f t="shared" ref="C79:AV83" si="16">+C$77*C24%</f>
        <v>44449.695999999996</v>
      </c>
      <c r="D79" s="106">
        <f t="shared" si="16"/>
        <v>63245.775999999998</v>
      </c>
      <c r="E79" s="106">
        <f t="shared" si="16"/>
        <v>81609.5</v>
      </c>
      <c r="F79" s="106">
        <f t="shared" si="16"/>
        <v>180321</v>
      </c>
      <c r="G79" s="106">
        <f t="shared" si="16"/>
        <v>10583</v>
      </c>
      <c r="H79" s="106">
        <f t="shared" si="16"/>
        <v>54079</v>
      </c>
      <c r="I79" s="106">
        <f t="shared" si="16"/>
        <v>2994</v>
      </c>
      <c r="J79" s="106">
        <f t="shared" si="16"/>
        <v>26395.8</v>
      </c>
      <c r="K79" s="106">
        <f t="shared" si="16"/>
        <v>5898</v>
      </c>
      <c r="L79" s="106">
        <f t="shared" si="16"/>
        <v>3576</v>
      </c>
      <c r="M79" s="106">
        <f t="shared" si="16"/>
        <v>14529</v>
      </c>
      <c r="N79" s="106">
        <f t="shared" si="16"/>
        <v>85799</v>
      </c>
      <c r="O79" s="106">
        <f t="shared" si="16"/>
        <v>0</v>
      </c>
      <c r="P79" s="106">
        <f t="shared" si="16"/>
        <v>1232</v>
      </c>
      <c r="Q79" s="106">
        <f t="shared" si="16"/>
        <v>3614</v>
      </c>
      <c r="R79" s="106">
        <f t="shared" si="16"/>
        <v>0</v>
      </c>
      <c r="S79" s="106">
        <f t="shared" si="16"/>
        <v>617</v>
      </c>
      <c r="T79" s="106">
        <f t="shared" si="16"/>
        <v>36046.690999999999</v>
      </c>
      <c r="U79" s="106">
        <f t="shared" si="16"/>
        <v>385021.49</v>
      </c>
      <c r="V79" s="106">
        <f t="shared" si="16"/>
        <v>291055.05</v>
      </c>
      <c r="W79" s="106">
        <f t="shared" si="16"/>
        <v>345520.57800000004</v>
      </c>
      <c r="X79" s="106">
        <f t="shared" si="16"/>
        <v>23472.420000000002</v>
      </c>
      <c r="Y79" s="106">
        <f t="shared" si="16"/>
        <v>0</v>
      </c>
      <c r="Z79" s="106">
        <f t="shared" si="16"/>
        <v>0</v>
      </c>
      <c r="AA79" s="106">
        <f t="shared" si="16"/>
        <v>0</v>
      </c>
      <c r="AB79" s="106">
        <f t="shared" si="16"/>
        <v>0</v>
      </c>
      <c r="AC79" s="106">
        <f t="shared" si="16"/>
        <v>0</v>
      </c>
      <c r="AD79" s="106">
        <f t="shared" si="16"/>
        <v>429282.69500000001</v>
      </c>
      <c r="AE79" s="106">
        <f t="shared" si="16"/>
        <v>168720</v>
      </c>
      <c r="AF79" s="106">
        <f t="shared" si="16"/>
        <v>365516.89199999999</v>
      </c>
      <c r="AG79" s="106">
        <f t="shared" si="16"/>
        <v>0</v>
      </c>
      <c r="AH79" s="106">
        <f t="shared" si="16"/>
        <v>11442</v>
      </c>
      <c r="AI79" s="106">
        <f t="shared" si="16"/>
        <v>337.66199999999998</v>
      </c>
      <c r="AJ79" s="106">
        <f t="shared" si="16"/>
        <v>14175.2</v>
      </c>
      <c r="AK79" s="106">
        <f t="shared" si="16"/>
        <v>4214</v>
      </c>
      <c r="AL79" s="106">
        <f t="shared" si="16"/>
        <v>4700</v>
      </c>
      <c r="AM79" s="106">
        <f t="shared" si="16"/>
        <v>13760</v>
      </c>
      <c r="AN79" s="106">
        <f t="shared" si="16"/>
        <v>0</v>
      </c>
      <c r="AO79" s="106">
        <f t="shared" si="16"/>
        <v>8305.384</v>
      </c>
      <c r="AP79" s="106">
        <f t="shared" si="16"/>
        <v>17544.843000000001</v>
      </c>
      <c r="AQ79" s="106">
        <f t="shared" si="16"/>
        <v>133678.476</v>
      </c>
      <c r="AR79" s="106">
        <f t="shared" si="16"/>
        <v>282469.2</v>
      </c>
      <c r="AS79" s="106">
        <f t="shared" si="16"/>
        <v>0</v>
      </c>
      <c r="AT79" s="106">
        <f t="shared" si="16"/>
        <v>0</v>
      </c>
      <c r="AU79" s="106">
        <f t="shared" si="16"/>
        <v>6772</v>
      </c>
      <c r="AV79" s="106">
        <f t="shared" si="16"/>
        <v>120049.14800000002</v>
      </c>
      <c r="AW79" s="106"/>
      <c r="AX79" s="106">
        <f t="shared" ref="AX79:AX83" si="17">SUM(C79:AV79)</f>
        <v>3241026.5010000002</v>
      </c>
    </row>
    <row r="80" spans="1:68" ht="12.75" customHeight="1" x14ac:dyDescent="0.25">
      <c r="A80" s="342" t="s">
        <v>416</v>
      </c>
      <c r="C80" s="106">
        <f t="shared" si="16"/>
        <v>1100.24</v>
      </c>
      <c r="D80" s="106">
        <f t="shared" si="16"/>
        <v>129.602</v>
      </c>
      <c r="E80" s="106">
        <f t="shared" si="16"/>
        <v>0</v>
      </c>
      <c r="F80" s="106">
        <f t="shared" si="16"/>
        <v>0</v>
      </c>
      <c r="G80" s="106">
        <f t="shared" si="16"/>
        <v>0</v>
      </c>
      <c r="H80" s="106">
        <f t="shared" si="16"/>
        <v>0</v>
      </c>
      <c r="I80" s="106">
        <f t="shared" si="16"/>
        <v>0</v>
      </c>
      <c r="J80" s="106">
        <f t="shared" si="16"/>
        <v>5794.2</v>
      </c>
      <c r="K80" s="106">
        <f t="shared" si="16"/>
        <v>0</v>
      </c>
      <c r="L80" s="106">
        <f t="shared" si="16"/>
        <v>0</v>
      </c>
      <c r="M80" s="106">
        <f t="shared" si="16"/>
        <v>0</v>
      </c>
      <c r="N80" s="106">
        <f t="shared" si="16"/>
        <v>0</v>
      </c>
      <c r="O80" s="106">
        <f t="shared" si="16"/>
        <v>0</v>
      </c>
      <c r="P80" s="106">
        <f t="shared" si="16"/>
        <v>0</v>
      </c>
      <c r="Q80" s="106">
        <f t="shared" si="16"/>
        <v>0</v>
      </c>
      <c r="R80" s="106">
        <f t="shared" si="16"/>
        <v>0</v>
      </c>
      <c r="S80" s="106">
        <f t="shared" si="16"/>
        <v>0</v>
      </c>
      <c r="T80" s="106">
        <f t="shared" si="16"/>
        <v>3113.8430000000003</v>
      </c>
      <c r="U80" s="106">
        <f t="shared" si="16"/>
        <v>4388.8460000000005</v>
      </c>
      <c r="V80" s="106">
        <f t="shared" si="16"/>
        <v>597.03600000000006</v>
      </c>
      <c r="W80" s="106">
        <f t="shared" si="16"/>
        <v>1077.5070000000001</v>
      </c>
      <c r="X80" s="106">
        <f t="shared" si="16"/>
        <v>25.185000000000002</v>
      </c>
      <c r="Y80" s="106">
        <f t="shared" si="16"/>
        <v>0</v>
      </c>
      <c r="Z80" s="106">
        <f t="shared" si="16"/>
        <v>0</v>
      </c>
      <c r="AA80" s="106">
        <f t="shared" si="16"/>
        <v>0</v>
      </c>
      <c r="AB80" s="106">
        <f t="shared" si="16"/>
        <v>0</v>
      </c>
      <c r="AC80" s="106">
        <f t="shared" si="16"/>
        <v>0</v>
      </c>
      <c r="AD80" s="106">
        <f t="shared" si="16"/>
        <v>10088.9</v>
      </c>
      <c r="AE80" s="106">
        <f t="shared" si="16"/>
        <v>0</v>
      </c>
      <c r="AF80" s="106">
        <f t="shared" si="16"/>
        <v>3357.2159999999999</v>
      </c>
      <c r="AG80" s="106">
        <f t="shared" si="16"/>
        <v>0</v>
      </c>
      <c r="AH80" s="106">
        <f t="shared" si="16"/>
        <v>0</v>
      </c>
      <c r="AI80" s="106">
        <f t="shared" si="16"/>
        <v>0</v>
      </c>
      <c r="AJ80" s="106">
        <f t="shared" si="16"/>
        <v>478.41300000000007</v>
      </c>
      <c r="AK80" s="106">
        <f t="shared" si="16"/>
        <v>0</v>
      </c>
      <c r="AL80" s="106">
        <f t="shared" si="16"/>
        <v>0</v>
      </c>
      <c r="AM80" s="106">
        <f t="shared" si="16"/>
        <v>0</v>
      </c>
      <c r="AN80" s="106">
        <f t="shared" si="16"/>
        <v>0</v>
      </c>
      <c r="AO80" s="106">
        <f t="shared" si="16"/>
        <v>2016.336</v>
      </c>
      <c r="AP80" s="106">
        <f t="shared" si="16"/>
        <v>7711.3620000000001</v>
      </c>
      <c r="AQ80" s="106">
        <f t="shared" si="16"/>
        <v>1831.212</v>
      </c>
      <c r="AR80" s="106">
        <f t="shared" si="16"/>
        <v>1185.6000000000001</v>
      </c>
      <c r="AS80" s="106">
        <f t="shared" si="16"/>
        <v>0</v>
      </c>
      <c r="AT80" s="106">
        <f t="shared" si="16"/>
        <v>0</v>
      </c>
      <c r="AU80" s="106">
        <f t="shared" si="16"/>
        <v>0</v>
      </c>
      <c r="AV80" s="106">
        <f t="shared" si="16"/>
        <v>0</v>
      </c>
      <c r="AW80" s="106"/>
      <c r="AX80" s="106">
        <f t="shared" si="17"/>
        <v>42895.497999999992</v>
      </c>
    </row>
    <row r="81" spans="1:68" ht="12.75" customHeight="1" x14ac:dyDescent="0.25">
      <c r="A81" s="342" t="s">
        <v>417</v>
      </c>
      <c r="C81" s="106">
        <f t="shared" si="16"/>
        <v>1155.2520000000002</v>
      </c>
      <c r="D81" s="106">
        <f t="shared" si="16"/>
        <v>712.81100000000004</v>
      </c>
      <c r="E81" s="106">
        <f t="shared" si="16"/>
        <v>1665.5</v>
      </c>
      <c r="F81" s="106">
        <f t="shared" si="16"/>
        <v>0</v>
      </c>
      <c r="G81" s="106">
        <f t="shared" si="16"/>
        <v>0</v>
      </c>
      <c r="H81" s="106">
        <f t="shared" si="16"/>
        <v>0</v>
      </c>
      <c r="I81" s="106">
        <f t="shared" si="16"/>
        <v>0</v>
      </c>
      <c r="J81" s="106">
        <f t="shared" si="16"/>
        <v>0</v>
      </c>
      <c r="K81" s="106">
        <f t="shared" si="16"/>
        <v>0</v>
      </c>
      <c r="L81" s="106">
        <f t="shared" si="16"/>
        <v>0</v>
      </c>
      <c r="M81" s="106">
        <f t="shared" si="16"/>
        <v>0</v>
      </c>
      <c r="N81" s="106">
        <f t="shared" si="16"/>
        <v>0</v>
      </c>
      <c r="O81" s="106">
        <f t="shared" si="16"/>
        <v>0</v>
      </c>
      <c r="P81" s="106">
        <f t="shared" si="16"/>
        <v>0</v>
      </c>
      <c r="Q81" s="106">
        <f t="shared" si="16"/>
        <v>0</v>
      </c>
      <c r="R81" s="106">
        <f t="shared" si="16"/>
        <v>0</v>
      </c>
      <c r="S81" s="106">
        <f t="shared" si="16"/>
        <v>0</v>
      </c>
      <c r="T81" s="106">
        <f t="shared" si="16"/>
        <v>1847.1950000000002</v>
      </c>
      <c r="U81" s="106">
        <f t="shared" si="16"/>
        <v>6383.7759999999998</v>
      </c>
      <c r="V81" s="106">
        <f t="shared" si="16"/>
        <v>5074.8060000000005</v>
      </c>
      <c r="W81" s="106">
        <f t="shared" si="16"/>
        <v>7901.7180000000008</v>
      </c>
      <c r="X81" s="106">
        <f t="shared" si="16"/>
        <v>1259.25</v>
      </c>
      <c r="Y81" s="106">
        <f t="shared" si="16"/>
        <v>0</v>
      </c>
      <c r="Z81" s="106">
        <f t="shared" si="16"/>
        <v>0</v>
      </c>
      <c r="AA81" s="106">
        <f t="shared" si="16"/>
        <v>0</v>
      </c>
      <c r="AB81" s="106">
        <f t="shared" si="16"/>
        <v>0</v>
      </c>
      <c r="AC81" s="106">
        <f t="shared" si="16"/>
        <v>0</v>
      </c>
      <c r="AD81" s="106">
        <f t="shared" si="16"/>
        <v>0</v>
      </c>
      <c r="AE81" s="106">
        <f t="shared" si="16"/>
        <v>0</v>
      </c>
      <c r="AF81" s="106">
        <f t="shared" si="16"/>
        <v>0</v>
      </c>
      <c r="AG81" s="106">
        <f t="shared" si="16"/>
        <v>0</v>
      </c>
      <c r="AH81" s="106">
        <f t="shared" si="16"/>
        <v>0</v>
      </c>
      <c r="AI81" s="106">
        <f t="shared" si="16"/>
        <v>169.33799999999999</v>
      </c>
      <c r="AJ81" s="106">
        <f t="shared" si="16"/>
        <v>3065.3870000000002</v>
      </c>
      <c r="AK81" s="106">
        <f t="shared" si="16"/>
        <v>0</v>
      </c>
      <c r="AL81" s="106">
        <f t="shared" si="16"/>
        <v>0</v>
      </c>
      <c r="AM81" s="106">
        <f t="shared" si="16"/>
        <v>0</v>
      </c>
      <c r="AN81" s="106">
        <f t="shared" si="16"/>
        <v>0</v>
      </c>
      <c r="AO81" s="106">
        <f t="shared" si="16"/>
        <v>504.084</v>
      </c>
      <c r="AP81" s="106">
        <f t="shared" si="16"/>
        <v>3467.1239999999998</v>
      </c>
      <c r="AQ81" s="106">
        <f t="shared" si="16"/>
        <v>6409.2420000000002</v>
      </c>
      <c r="AR81" s="106">
        <f t="shared" si="16"/>
        <v>8299.1999999999989</v>
      </c>
      <c r="AS81" s="106">
        <f t="shared" si="16"/>
        <v>0</v>
      </c>
      <c r="AT81" s="106">
        <f t="shared" si="16"/>
        <v>0</v>
      </c>
      <c r="AU81" s="106">
        <f t="shared" si="16"/>
        <v>0</v>
      </c>
      <c r="AV81" s="106">
        <f t="shared" si="16"/>
        <v>0</v>
      </c>
      <c r="AW81" s="106"/>
      <c r="AX81" s="106">
        <f t="shared" si="17"/>
        <v>47914.68299999999</v>
      </c>
    </row>
    <row r="82" spans="1:68" ht="12.75" customHeight="1" x14ac:dyDescent="0.25">
      <c r="A82" s="342" t="s">
        <v>418</v>
      </c>
      <c r="C82" s="106">
        <f t="shared" si="16"/>
        <v>8306.8119999999999</v>
      </c>
      <c r="D82" s="106">
        <f t="shared" si="16"/>
        <v>712.81100000000004</v>
      </c>
      <c r="E82" s="106">
        <f t="shared" si="16"/>
        <v>0</v>
      </c>
      <c r="F82" s="106">
        <f t="shared" si="16"/>
        <v>0</v>
      </c>
      <c r="G82" s="106">
        <f t="shared" si="16"/>
        <v>0</v>
      </c>
      <c r="H82" s="106">
        <f t="shared" si="16"/>
        <v>0</v>
      </c>
      <c r="I82" s="106">
        <f t="shared" si="16"/>
        <v>0</v>
      </c>
      <c r="J82" s="106">
        <f t="shared" si="16"/>
        <v>0</v>
      </c>
      <c r="K82" s="106">
        <f t="shared" si="16"/>
        <v>0</v>
      </c>
      <c r="L82" s="106">
        <f t="shared" si="16"/>
        <v>0</v>
      </c>
      <c r="M82" s="106">
        <f t="shared" si="16"/>
        <v>0</v>
      </c>
      <c r="N82" s="106">
        <f t="shared" si="16"/>
        <v>0</v>
      </c>
      <c r="O82" s="106">
        <f t="shared" si="16"/>
        <v>0</v>
      </c>
      <c r="P82" s="106">
        <f t="shared" si="16"/>
        <v>0</v>
      </c>
      <c r="Q82" s="106">
        <f t="shared" si="16"/>
        <v>0</v>
      </c>
      <c r="R82" s="106">
        <f t="shared" si="16"/>
        <v>0</v>
      </c>
      <c r="S82" s="106">
        <f t="shared" si="16"/>
        <v>0</v>
      </c>
      <c r="T82" s="106">
        <f t="shared" si="16"/>
        <v>11769.271000000001</v>
      </c>
      <c r="U82" s="106">
        <f t="shared" si="16"/>
        <v>3191.8879999999999</v>
      </c>
      <c r="V82" s="106">
        <f t="shared" si="16"/>
        <v>1791.1079999999999</v>
      </c>
      <c r="W82" s="106">
        <f t="shared" si="16"/>
        <v>4669.1970000000001</v>
      </c>
      <c r="X82" s="106">
        <f t="shared" si="16"/>
        <v>428.14500000000004</v>
      </c>
      <c r="Y82" s="106">
        <f t="shared" si="16"/>
        <v>0</v>
      </c>
      <c r="Z82" s="106">
        <f t="shared" si="16"/>
        <v>0</v>
      </c>
      <c r="AA82" s="106">
        <f t="shared" si="16"/>
        <v>0</v>
      </c>
      <c r="AB82" s="106">
        <f t="shared" si="16"/>
        <v>0</v>
      </c>
      <c r="AC82" s="106">
        <f t="shared" si="16"/>
        <v>0</v>
      </c>
      <c r="AD82" s="106">
        <f t="shared" si="16"/>
        <v>0</v>
      </c>
      <c r="AE82" s="106">
        <f t="shared" si="16"/>
        <v>0</v>
      </c>
      <c r="AF82" s="106">
        <f t="shared" si="16"/>
        <v>0</v>
      </c>
      <c r="AG82" s="106">
        <f t="shared" si="16"/>
        <v>0</v>
      </c>
      <c r="AH82" s="106">
        <f t="shared" si="16"/>
        <v>0</v>
      </c>
      <c r="AI82" s="106">
        <f t="shared" si="16"/>
        <v>0</v>
      </c>
      <c r="AJ82" s="106">
        <f t="shared" si="16"/>
        <v>0</v>
      </c>
      <c r="AK82" s="106">
        <f t="shared" si="16"/>
        <v>0</v>
      </c>
      <c r="AL82" s="106">
        <f t="shared" si="16"/>
        <v>0</v>
      </c>
      <c r="AM82" s="106">
        <f t="shared" si="16"/>
        <v>0</v>
      </c>
      <c r="AN82" s="106">
        <f t="shared" si="16"/>
        <v>0</v>
      </c>
      <c r="AO82" s="106">
        <f t="shared" si="16"/>
        <v>1176.1960000000001</v>
      </c>
      <c r="AP82" s="106">
        <f t="shared" si="16"/>
        <v>1165.671</v>
      </c>
      <c r="AQ82" s="106">
        <f t="shared" si="16"/>
        <v>10682.070000000002</v>
      </c>
      <c r="AR82" s="106">
        <f t="shared" si="16"/>
        <v>4446</v>
      </c>
      <c r="AS82" s="106">
        <f t="shared" si="16"/>
        <v>0</v>
      </c>
      <c r="AT82" s="106">
        <f t="shared" si="16"/>
        <v>0</v>
      </c>
      <c r="AU82" s="106">
        <f t="shared" si="16"/>
        <v>0</v>
      </c>
      <c r="AV82" s="106">
        <f t="shared" si="16"/>
        <v>9557.5920000000006</v>
      </c>
      <c r="AW82" s="106"/>
      <c r="AX82" s="106">
        <f t="shared" si="17"/>
        <v>57896.760999999999</v>
      </c>
    </row>
    <row r="83" spans="1:68" ht="12.75" customHeight="1" x14ac:dyDescent="0.25">
      <c r="A83" s="342" t="s">
        <v>419</v>
      </c>
      <c r="C83" s="106">
        <f t="shared" si="16"/>
        <v>0</v>
      </c>
      <c r="D83" s="106">
        <f t="shared" si="16"/>
        <v>0</v>
      </c>
      <c r="E83" s="106">
        <f t="shared" si="16"/>
        <v>0</v>
      </c>
      <c r="F83" s="106">
        <f t="shared" si="16"/>
        <v>0</v>
      </c>
      <c r="G83" s="106">
        <f t="shared" si="16"/>
        <v>0</v>
      </c>
      <c r="H83" s="106">
        <f t="shared" si="16"/>
        <v>0</v>
      </c>
      <c r="I83" s="106">
        <f t="shared" si="16"/>
        <v>0</v>
      </c>
      <c r="J83" s="106">
        <f t="shared" si="16"/>
        <v>0</v>
      </c>
      <c r="K83" s="106">
        <f t="shared" si="16"/>
        <v>0</v>
      </c>
      <c r="L83" s="106">
        <f t="shared" si="16"/>
        <v>0</v>
      </c>
      <c r="M83" s="106">
        <f t="shared" si="16"/>
        <v>0</v>
      </c>
      <c r="N83" s="106">
        <f t="shared" si="16"/>
        <v>0</v>
      </c>
      <c r="O83" s="106">
        <f t="shared" si="16"/>
        <v>0</v>
      </c>
      <c r="P83" s="106">
        <f t="shared" si="16"/>
        <v>0</v>
      </c>
      <c r="Q83" s="106">
        <f t="shared" si="16"/>
        <v>0</v>
      </c>
      <c r="R83" s="106">
        <f t="shared" si="16"/>
        <v>0</v>
      </c>
      <c r="S83" s="106">
        <f t="shared" si="16"/>
        <v>0</v>
      </c>
      <c r="T83" s="106">
        <f t="shared" si="16"/>
        <v>0</v>
      </c>
      <c r="U83" s="106">
        <f t="shared" si="16"/>
        <v>0</v>
      </c>
      <c r="V83" s="106">
        <f t="shared" si="16"/>
        <v>0</v>
      </c>
      <c r="W83" s="106">
        <f t="shared" si="16"/>
        <v>0</v>
      </c>
      <c r="X83" s="106">
        <f t="shared" si="16"/>
        <v>0</v>
      </c>
      <c r="Y83" s="106">
        <f t="shared" si="16"/>
        <v>4403</v>
      </c>
      <c r="Z83" s="106">
        <f t="shared" si="16"/>
        <v>19364</v>
      </c>
      <c r="AA83" s="106">
        <f t="shared" si="16"/>
        <v>2694</v>
      </c>
      <c r="AB83" s="106">
        <f t="shared" si="16"/>
        <v>3028</v>
      </c>
      <c r="AC83" s="106">
        <f t="shared" si="16"/>
        <v>109022</v>
      </c>
      <c r="AD83" s="106">
        <f t="shared" si="16"/>
        <v>65073.404999999999</v>
      </c>
      <c r="AE83" s="106">
        <f t="shared" si="16"/>
        <v>8880</v>
      </c>
      <c r="AF83" s="106">
        <f t="shared" si="16"/>
        <v>50777.892</v>
      </c>
      <c r="AG83" s="106">
        <f t="shared" si="16"/>
        <v>0</v>
      </c>
      <c r="AH83" s="106">
        <f t="shared" si="16"/>
        <v>0</v>
      </c>
      <c r="AI83" s="106">
        <f t="shared" si="16"/>
        <v>0</v>
      </c>
      <c r="AJ83" s="106">
        <f t="shared" si="16"/>
        <v>0</v>
      </c>
      <c r="AK83" s="106">
        <f t="shared" si="16"/>
        <v>0</v>
      </c>
      <c r="AL83" s="106">
        <f t="shared" si="16"/>
        <v>0</v>
      </c>
      <c r="AM83" s="106">
        <f t="shared" si="16"/>
        <v>0</v>
      </c>
      <c r="AN83" s="106">
        <f t="shared" si="16"/>
        <v>0</v>
      </c>
      <c r="AO83" s="106">
        <f t="shared" si="16"/>
        <v>0</v>
      </c>
      <c r="AP83" s="106">
        <f t="shared" si="16"/>
        <v>0</v>
      </c>
      <c r="AQ83" s="106">
        <f t="shared" si="16"/>
        <v>0</v>
      </c>
      <c r="AR83" s="106">
        <f t="shared" si="16"/>
        <v>0</v>
      </c>
      <c r="AS83" s="106">
        <f t="shared" si="16"/>
        <v>1734</v>
      </c>
      <c r="AT83" s="106">
        <f t="shared" si="16"/>
        <v>2794</v>
      </c>
      <c r="AU83" s="106">
        <f t="shared" si="16"/>
        <v>0</v>
      </c>
      <c r="AV83" s="106">
        <f t="shared" si="16"/>
        <v>15205.26</v>
      </c>
      <c r="AW83" s="106"/>
      <c r="AX83" s="106">
        <f t="shared" si="17"/>
        <v>282975.55700000003</v>
      </c>
    </row>
    <row r="84" spans="1:68" ht="12.75" customHeight="1" x14ac:dyDescent="0.25">
      <c r="A84" s="341" t="s">
        <v>420</v>
      </c>
      <c r="C84" s="350">
        <f>SUM(C79:C83)</f>
        <v>55011.999999999993</v>
      </c>
      <c r="D84" s="350">
        <f t="shared" ref="D84:AX84" si="18">SUM(D79:D83)</f>
        <v>64801</v>
      </c>
      <c r="E84" s="350">
        <f t="shared" si="18"/>
        <v>83275</v>
      </c>
      <c r="F84" s="350">
        <f t="shared" si="18"/>
        <v>180321</v>
      </c>
      <c r="G84" s="350">
        <f t="shared" si="18"/>
        <v>10583</v>
      </c>
      <c r="H84" s="350">
        <f t="shared" si="18"/>
        <v>54079</v>
      </c>
      <c r="I84" s="350">
        <f t="shared" si="18"/>
        <v>2994</v>
      </c>
      <c r="J84" s="350">
        <f t="shared" si="18"/>
        <v>32190</v>
      </c>
      <c r="K84" s="350">
        <f t="shared" si="18"/>
        <v>5898</v>
      </c>
      <c r="L84" s="350">
        <f t="shared" si="18"/>
        <v>3576</v>
      </c>
      <c r="M84" s="350">
        <f t="shared" si="18"/>
        <v>14529</v>
      </c>
      <c r="N84" s="350">
        <f t="shared" si="18"/>
        <v>85799</v>
      </c>
      <c r="O84" s="350">
        <f t="shared" si="18"/>
        <v>0</v>
      </c>
      <c r="P84" s="350">
        <f t="shared" si="18"/>
        <v>1232</v>
      </c>
      <c r="Q84" s="350">
        <f t="shared" si="18"/>
        <v>3614</v>
      </c>
      <c r="R84" s="350">
        <f t="shared" si="18"/>
        <v>0</v>
      </c>
      <c r="S84" s="350">
        <f t="shared" si="18"/>
        <v>617</v>
      </c>
      <c r="T84" s="350">
        <f t="shared" si="18"/>
        <v>52777</v>
      </c>
      <c r="U84" s="350">
        <f t="shared" si="18"/>
        <v>398986</v>
      </c>
      <c r="V84" s="350">
        <f t="shared" si="18"/>
        <v>298518</v>
      </c>
      <c r="W84" s="350">
        <f t="shared" si="18"/>
        <v>359169</v>
      </c>
      <c r="X84" s="350">
        <f t="shared" si="18"/>
        <v>25185.000000000004</v>
      </c>
      <c r="Y84" s="350">
        <f t="shared" si="18"/>
        <v>4403</v>
      </c>
      <c r="Z84" s="350">
        <f t="shared" si="18"/>
        <v>19364</v>
      </c>
      <c r="AA84" s="350">
        <f t="shared" si="18"/>
        <v>2694</v>
      </c>
      <c r="AB84" s="350">
        <f t="shared" si="18"/>
        <v>3028</v>
      </c>
      <c r="AC84" s="350">
        <f t="shared" si="18"/>
        <v>109022</v>
      </c>
      <c r="AD84" s="350">
        <f t="shared" si="18"/>
        <v>504445</v>
      </c>
      <c r="AE84" s="350">
        <f t="shared" si="18"/>
        <v>177600</v>
      </c>
      <c r="AF84" s="350">
        <f t="shared" si="18"/>
        <v>419652</v>
      </c>
      <c r="AG84" s="350">
        <f t="shared" si="18"/>
        <v>0</v>
      </c>
      <c r="AH84" s="350">
        <f t="shared" si="18"/>
        <v>11442</v>
      </c>
      <c r="AI84" s="350">
        <f t="shared" si="18"/>
        <v>507</v>
      </c>
      <c r="AJ84" s="350">
        <f t="shared" si="18"/>
        <v>17719</v>
      </c>
      <c r="AK84" s="350">
        <f t="shared" si="18"/>
        <v>4214</v>
      </c>
      <c r="AL84" s="350">
        <f t="shared" si="18"/>
        <v>4700</v>
      </c>
      <c r="AM84" s="350">
        <f t="shared" si="18"/>
        <v>13760</v>
      </c>
      <c r="AN84" s="350">
        <f t="shared" si="18"/>
        <v>0</v>
      </c>
      <c r="AO84" s="350">
        <f t="shared" si="18"/>
        <v>12002</v>
      </c>
      <c r="AP84" s="350">
        <f t="shared" si="18"/>
        <v>29889</v>
      </c>
      <c r="AQ84" s="350">
        <f t="shared" si="18"/>
        <v>152601</v>
      </c>
      <c r="AR84" s="350">
        <f t="shared" si="18"/>
        <v>296400</v>
      </c>
      <c r="AS84" s="350">
        <f t="shared" si="18"/>
        <v>1734</v>
      </c>
      <c r="AT84" s="350">
        <f t="shared" si="18"/>
        <v>2794</v>
      </c>
      <c r="AU84" s="350">
        <f t="shared" si="18"/>
        <v>6772</v>
      </c>
      <c r="AV84" s="350">
        <f t="shared" si="18"/>
        <v>144812.00000000003</v>
      </c>
      <c r="AW84" s="350"/>
      <c r="AX84" s="350">
        <f t="shared" si="18"/>
        <v>3672709.0000000005</v>
      </c>
    </row>
    <row r="85" spans="1:68" s="97" customFormat="1" ht="12.75" customHeight="1" x14ac:dyDescent="0.25">
      <c r="A85" s="351"/>
      <c r="C85" s="96">
        <f>+C84-C77</f>
        <v>0</v>
      </c>
      <c r="D85" s="96">
        <f t="shared" ref="D85:AX85" si="19">+D84-D77</f>
        <v>0</v>
      </c>
      <c r="E85" s="96">
        <f t="shared" si="19"/>
        <v>0</v>
      </c>
      <c r="F85" s="96">
        <f t="shared" si="19"/>
        <v>0</v>
      </c>
      <c r="G85" s="96">
        <f t="shared" si="19"/>
        <v>0</v>
      </c>
      <c r="H85" s="96">
        <f t="shared" si="19"/>
        <v>0</v>
      </c>
      <c r="I85" s="96">
        <f t="shared" si="19"/>
        <v>0</v>
      </c>
      <c r="J85" s="96">
        <f t="shared" si="19"/>
        <v>0</v>
      </c>
      <c r="K85" s="96">
        <f t="shared" si="19"/>
        <v>0</v>
      </c>
      <c r="L85" s="96">
        <f t="shared" si="19"/>
        <v>0</v>
      </c>
      <c r="M85" s="96">
        <f t="shared" si="19"/>
        <v>0</v>
      </c>
      <c r="N85" s="96">
        <f t="shared" si="19"/>
        <v>0</v>
      </c>
      <c r="O85" s="96">
        <f t="shared" si="19"/>
        <v>0</v>
      </c>
      <c r="P85" s="96">
        <f t="shared" si="19"/>
        <v>0</v>
      </c>
      <c r="Q85" s="96">
        <f t="shared" si="19"/>
        <v>0</v>
      </c>
      <c r="R85" s="96">
        <f t="shared" si="19"/>
        <v>0</v>
      </c>
      <c r="S85" s="96">
        <f t="shared" si="19"/>
        <v>0</v>
      </c>
      <c r="T85" s="96">
        <f t="shared" si="19"/>
        <v>0</v>
      </c>
      <c r="U85" s="96">
        <f t="shared" si="19"/>
        <v>0</v>
      </c>
      <c r="V85" s="96">
        <f t="shared" si="19"/>
        <v>0</v>
      </c>
      <c r="W85" s="96">
        <f t="shared" si="19"/>
        <v>0</v>
      </c>
      <c r="X85" s="96">
        <f t="shared" si="19"/>
        <v>0</v>
      </c>
      <c r="Y85" s="96">
        <f t="shared" si="19"/>
        <v>0</v>
      </c>
      <c r="Z85" s="96">
        <f t="shared" si="19"/>
        <v>0</v>
      </c>
      <c r="AA85" s="96">
        <f t="shared" si="19"/>
        <v>0</v>
      </c>
      <c r="AB85" s="96">
        <f t="shared" si="19"/>
        <v>0</v>
      </c>
      <c r="AC85" s="96">
        <f t="shared" si="19"/>
        <v>0</v>
      </c>
      <c r="AD85" s="96">
        <f t="shared" si="19"/>
        <v>0</v>
      </c>
      <c r="AE85" s="96">
        <f t="shared" si="19"/>
        <v>0</v>
      </c>
      <c r="AF85" s="96">
        <f t="shared" si="19"/>
        <v>0</v>
      </c>
      <c r="AG85" s="96">
        <f t="shared" si="19"/>
        <v>0</v>
      </c>
      <c r="AH85" s="96">
        <f t="shared" si="19"/>
        <v>0</v>
      </c>
      <c r="AI85" s="96">
        <f t="shared" si="19"/>
        <v>0</v>
      </c>
      <c r="AJ85" s="96">
        <f t="shared" si="19"/>
        <v>0</v>
      </c>
      <c r="AK85" s="96">
        <f t="shared" si="19"/>
        <v>0</v>
      </c>
      <c r="AL85" s="96">
        <f t="shared" si="19"/>
        <v>0</v>
      </c>
      <c r="AM85" s="96">
        <f t="shared" si="19"/>
        <v>0</v>
      </c>
      <c r="AN85" s="96">
        <f t="shared" si="19"/>
        <v>0</v>
      </c>
      <c r="AO85" s="96">
        <f t="shared" si="19"/>
        <v>0</v>
      </c>
      <c r="AP85" s="96">
        <f t="shared" si="19"/>
        <v>0</v>
      </c>
      <c r="AQ85" s="96">
        <f t="shared" si="19"/>
        <v>0</v>
      </c>
      <c r="AR85" s="96">
        <f t="shared" si="19"/>
        <v>0</v>
      </c>
      <c r="AS85" s="96">
        <f t="shared" si="19"/>
        <v>0</v>
      </c>
      <c r="AT85" s="96">
        <f t="shared" si="19"/>
        <v>0</v>
      </c>
      <c r="AU85" s="96">
        <f t="shared" si="19"/>
        <v>0</v>
      </c>
      <c r="AV85" s="96">
        <f t="shared" si="19"/>
        <v>0</v>
      </c>
      <c r="AW85" s="96"/>
      <c r="AX85" s="96">
        <f t="shared" si="19"/>
        <v>0</v>
      </c>
      <c r="AY85" s="198"/>
      <c r="AZ85" s="198"/>
      <c r="BA85" s="198"/>
      <c r="BB85" s="198"/>
      <c r="BC85" s="198"/>
      <c r="BD85" s="198"/>
      <c r="BE85" s="198"/>
      <c r="BF85" s="198"/>
      <c r="BG85" s="198"/>
      <c r="BH85" s="198"/>
      <c r="BI85" s="198"/>
      <c r="BJ85" s="198"/>
      <c r="BK85" s="198"/>
      <c r="BL85" s="198"/>
      <c r="BM85" s="198"/>
      <c r="BN85" s="198"/>
      <c r="BO85" s="198"/>
      <c r="BP85" s="198"/>
    </row>
    <row r="86" spans="1:68" ht="12.75" customHeight="1" thickBot="1" x14ac:dyDescent="0.3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2"/>
      <c r="N86" s="352"/>
      <c r="O86" s="352"/>
      <c r="P86" s="352"/>
      <c r="Q86" s="352"/>
      <c r="R86" s="352"/>
      <c r="S86" s="352"/>
      <c r="T86" s="352"/>
      <c r="U86" s="352"/>
      <c r="V86" s="352"/>
      <c r="W86" s="352"/>
      <c r="X86" s="352"/>
      <c r="Y86" s="352"/>
      <c r="Z86" s="352"/>
      <c r="AA86" s="352"/>
      <c r="AB86" s="352"/>
      <c r="AC86" s="352"/>
      <c r="AD86" s="352"/>
      <c r="AE86" s="352"/>
      <c r="AF86" s="352"/>
      <c r="AG86" s="352"/>
      <c r="AH86" s="352"/>
      <c r="AI86" s="352"/>
      <c r="AJ86" s="352"/>
      <c r="AK86" s="352"/>
      <c r="AL86" s="352"/>
      <c r="AM86" s="352"/>
      <c r="AN86" s="352"/>
      <c r="AO86" s="352"/>
      <c r="AP86" s="352"/>
      <c r="AQ86" s="352"/>
      <c r="AR86" s="352"/>
      <c r="AS86" s="352"/>
      <c r="AT86" s="352"/>
      <c r="AU86" s="352"/>
      <c r="AV86" s="352"/>
      <c r="AW86" s="352"/>
      <c r="AX86" s="352"/>
    </row>
    <row r="87" spans="1:68" ht="12.75" customHeight="1" x14ac:dyDescent="0.25">
      <c r="A87" s="343" t="s">
        <v>421</v>
      </c>
    </row>
    <row r="88" spans="1:68" ht="12.75" customHeight="1" x14ac:dyDescent="0.25">
      <c r="A88" s="344" t="s">
        <v>229</v>
      </c>
      <c r="C88" s="106">
        <f>+'kafli 5.1 Séreignad.'!C87</f>
        <v>3012150</v>
      </c>
      <c r="D88" s="106">
        <f>+'kafli 5.1 Séreignad.'!D87</f>
        <v>1042035</v>
      </c>
      <c r="E88" s="106">
        <f>+'kafli 5.1 Séreignad.'!E87</f>
        <v>1224265</v>
      </c>
      <c r="F88" s="106">
        <f>+'kafli 5.1 Séreignad.'!F87</f>
        <v>5595214</v>
      </c>
      <c r="G88" s="106">
        <f>+'kafli 5.1 Séreignad.'!G87</f>
        <v>891402</v>
      </c>
      <c r="H88" s="106">
        <f>+'kafli 5.1 Séreignad.'!H87</f>
        <v>1301687</v>
      </c>
      <c r="I88" s="106">
        <f>+'kafli 5.1 Séreignad.'!I87</f>
        <v>279420</v>
      </c>
      <c r="J88" s="106">
        <f>+'kafli 5.1 Séreignad.'!J87</f>
        <v>656168</v>
      </c>
      <c r="K88" s="106">
        <f>+'kafli 5.1 Séreignad.'!K87</f>
        <v>1860455</v>
      </c>
      <c r="L88" s="106">
        <f>+'kafli 5.1 Séreignad.'!L87</f>
        <v>0</v>
      </c>
      <c r="M88" s="106">
        <f>+'kafli 5.1 Séreignad.'!M87</f>
        <v>290870</v>
      </c>
      <c r="N88" s="106">
        <f>+'kafli 5.1 Séreignad.'!N87</f>
        <v>2306913</v>
      </c>
      <c r="O88" s="106">
        <f>+'kafli 5.1 Séreignad.'!O87</f>
        <v>92597</v>
      </c>
      <c r="P88" s="106">
        <f>+'kafli 5.1 Séreignad.'!P87</f>
        <v>216473</v>
      </c>
      <c r="Q88" s="106">
        <f>+'kafli 5.1 Séreignad.'!Q87</f>
        <v>96944</v>
      </c>
      <c r="R88" s="106">
        <f>+'kafli 5.1 Séreignad.'!R87</f>
        <v>5940</v>
      </c>
      <c r="S88" s="106">
        <f>+'kafli 5.1 Séreignad.'!S87</f>
        <v>0</v>
      </c>
      <c r="T88" s="106">
        <f>+'kafli 5.1 Séreignad.'!T87</f>
        <v>10264129</v>
      </c>
      <c r="U88" s="106">
        <f>+'kafli 5.1 Séreignad.'!U87</f>
        <v>28929305</v>
      </c>
      <c r="V88" s="106">
        <f>+'kafli 5.1 Séreignad.'!V87</f>
        <v>3517512</v>
      </c>
      <c r="W88" s="106">
        <f>+'kafli 5.1 Séreignad.'!W87</f>
        <v>2396275</v>
      </c>
      <c r="X88" s="106">
        <f>+'kafli 5.1 Séreignad.'!X87</f>
        <v>2871055</v>
      </c>
      <c r="Y88" s="106">
        <f>+'kafli 5.1 Séreignad.'!Y87</f>
        <v>461156</v>
      </c>
      <c r="Z88" s="106">
        <f>+'kafli 5.1 Séreignad.'!Z87</f>
        <v>812773</v>
      </c>
      <c r="AA88" s="106">
        <f>+'kafli 5.1 Séreignad.'!AA87</f>
        <v>117675</v>
      </c>
      <c r="AB88" s="106">
        <f>+'kafli 5.1 Séreignad.'!AB87</f>
        <v>42764</v>
      </c>
      <c r="AC88" s="106">
        <f>+'kafli 5.1 Séreignad.'!AC87</f>
        <v>1444498</v>
      </c>
      <c r="AD88" s="106">
        <f>+'kafli 5.1 Séreignad.'!AD87</f>
        <v>42359334</v>
      </c>
      <c r="AE88" s="106">
        <f>+'kafli 5.1 Séreignad.'!AE87</f>
        <v>3148615</v>
      </c>
      <c r="AF88" s="106">
        <f>+'kafli 5.1 Séreignad.'!AF87</f>
        <v>6851135</v>
      </c>
      <c r="AG88" s="106">
        <f>+'kafli 5.1 Séreignad.'!AG87</f>
        <v>4456</v>
      </c>
      <c r="AH88" s="106">
        <f>+'kafli 5.1 Séreignad.'!AH87</f>
        <v>442538</v>
      </c>
      <c r="AI88" s="106">
        <f>+'kafli 5.1 Séreignad.'!AI87</f>
        <v>148990</v>
      </c>
      <c r="AJ88" s="106">
        <f>+'kafli 5.1 Séreignad.'!AJ87</f>
        <v>651342</v>
      </c>
      <c r="AK88" s="106">
        <f>+'kafli 5.1 Séreignad.'!AK87</f>
        <v>124828</v>
      </c>
      <c r="AL88" s="106">
        <f>+'kafli 5.1 Séreignad.'!AL87</f>
        <v>114504</v>
      </c>
      <c r="AM88" s="106">
        <f>+'kafli 5.1 Séreignad.'!AM87</f>
        <v>2228232</v>
      </c>
      <c r="AN88" s="106">
        <f>+'kafli 5.1 Séreignad.'!AN87</f>
        <v>132221</v>
      </c>
      <c r="AO88" s="106">
        <f>+'kafli 5.1 Séreignad.'!AO87</f>
        <v>8438128</v>
      </c>
      <c r="AP88" s="106">
        <f>+'kafli 5.1 Séreignad.'!AP87</f>
        <v>5165223</v>
      </c>
      <c r="AQ88" s="106">
        <f>+'kafli 5.1 Séreignad.'!AQ87</f>
        <v>3540066</v>
      </c>
      <c r="AR88" s="106">
        <f>+'kafli 5.1 Séreignad.'!AR87</f>
        <v>2632354</v>
      </c>
      <c r="AS88" s="106">
        <f>+'kafli 5.1 Séreignad.'!AS87</f>
        <v>47664</v>
      </c>
      <c r="AT88" s="106">
        <f>+'kafli 5.1 Séreignad.'!AT87</f>
        <v>157875</v>
      </c>
      <c r="AU88" s="106">
        <f>+'kafli 5.1 Séreignad.'!AU87</f>
        <v>388457</v>
      </c>
      <c r="AV88" s="106">
        <f>+'kafli 5.1 Séreignad.'!AV87</f>
        <v>1378861</v>
      </c>
      <c r="AW88" s="106"/>
      <c r="AX88" s="106">
        <f>+'kafli 5.1 Séreignad.'!AX87</f>
        <v>147684498</v>
      </c>
    </row>
    <row r="89" spans="1:68" ht="12.75" customHeight="1" x14ac:dyDescent="0.25">
      <c r="A89" s="344"/>
    </row>
    <row r="90" spans="1:68" ht="12.75" customHeight="1" x14ac:dyDescent="0.25">
      <c r="A90" s="344" t="s">
        <v>364</v>
      </c>
      <c r="C90" s="106">
        <f t="shared" ref="C90:AV90" si="20">C88*C10%</f>
        <v>2774190.15</v>
      </c>
      <c r="D90" s="106">
        <f t="shared" si="20"/>
        <v>969092.55</v>
      </c>
      <c r="E90" s="106">
        <f t="shared" si="20"/>
        <v>0</v>
      </c>
      <c r="F90" s="106">
        <f t="shared" si="20"/>
        <v>1963920.1140000003</v>
      </c>
      <c r="G90" s="106">
        <f t="shared" si="20"/>
        <v>200565.45</v>
      </c>
      <c r="H90" s="106">
        <f t="shared" si="20"/>
        <v>200459.79800000001</v>
      </c>
      <c r="I90" s="106">
        <f t="shared" si="20"/>
        <v>0</v>
      </c>
      <c r="J90" s="106">
        <f t="shared" si="20"/>
        <v>0</v>
      </c>
      <c r="K90" s="106">
        <f t="shared" si="20"/>
        <v>639996.5199999999</v>
      </c>
      <c r="L90" s="106">
        <f t="shared" si="20"/>
        <v>0</v>
      </c>
      <c r="M90" s="106">
        <f t="shared" si="20"/>
        <v>78825.77</v>
      </c>
      <c r="N90" s="106">
        <f t="shared" si="20"/>
        <v>0</v>
      </c>
      <c r="O90" s="106">
        <f t="shared" si="20"/>
        <v>37594.382000000005</v>
      </c>
      <c r="P90" s="106">
        <f t="shared" si="20"/>
        <v>48057.006000000001</v>
      </c>
      <c r="Q90" s="106">
        <f t="shared" si="20"/>
        <v>5138.0320000000002</v>
      </c>
      <c r="R90" s="106">
        <f t="shared" si="20"/>
        <v>0</v>
      </c>
      <c r="S90" s="106">
        <f t="shared" si="20"/>
        <v>0</v>
      </c>
      <c r="T90" s="106">
        <f t="shared" si="20"/>
        <v>6086628.4969999995</v>
      </c>
      <c r="U90" s="106">
        <f t="shared" si="20"/>
        <v>15303602.345000001</v>
      </c>
      <c r="V90" s="106">
        <f t="shared" si="20"/>
        <v>1878351.4080000001</v>
      </c>
      <c r="W90" s="106">
        <f t="shared" si="20"/>
        <v>601465.02500000002</v>
      </c>
      <c r="X90" s="106">
        <f t="shared" si="20"/>
        <v>0</v>
      </c>
      <c r="Y90" s="106">
        <f t="shared" si="20"/>
        <v>0</v>
      </c>
      <c r="Z90" s="106">
        <f t="shared" si="20"/>
        <v>0</v>
      </c>
      <c r="AA90" s="106">
        <f t="shared" si="20"/>
        <v>6942.8250000000007</v>
      </c>
      <c r="AB90" s="106">
        <f t="shared" si="20"/>
        <v>12316.032000000001</v>
      </c>
      <c r="AC90" s="106">
        <f t="shared" si="20"/>
        <v>307678.07399999996</v>
      </c>
      <c r="AD90" s="106">
        <f t="shared" si="20"/>
        <v>23424711.701999996</v>
      </c>
      <c r="AE90" s="106">
        <f t="shared" si="20"/>
        <v>1149244.4749999999</v>
      </c>
      <c r="AF90" s="106">
        <f t="shared" si="20"/>
        <v>1575761.05</v>
      </c>
      <c r="AG90" s="106">
        <f t="shared" si="20"/>
        <v>2072.04</v>
      </c>
      <c r="AH90" s="106">
        <f t="shared" si="20"/>
        <v>442538</v>
      </c>
      <c r="AI90" s="106">
        <f t="shared" si="20"/>
        <v>148990</v>
      </c>
      <c r="AJ90" s="106">
        <f t="shared" si="20"/>
        <v>483947.10599999997</v>
      </c>
      <c r="AK90" s="106">
        <f t="shared" si="20"/>
        <v>106228.628</v>
      </c>
      <c r="AL90" s="106">
        <f t="shared" si="20"/>
        <v>0</v>
      </c>
      <c r="AM90" s="106">
        <f t="shared" si="20"/>
        <v>2228232</v>
      </c>
      <c r="AN90" s="106">
        <f t="shared" si="20"/>
        <v>132221</v>
      </c>
      <c r="AO90" s="106">
        <f t="shared" si="20"/>
        <v>4480645.9680000003</v>
      </c>
      <c r="AP90" s="106">
        <f t="shared" si="20"/>
        <v>2815046.5350000001</v>
      </c>
      <c r="AQ90" s="106">
        <f t="shared" si="20"/>
        <v>2807272.3379999995</v>
      </c>
      <c r="AR90" s="106">
        <f t="shared" si="20"/>
        <v>1389882.912</v>
      </c>
      <c r="AS90" s="106">
        <f t="shared" si="20"/>
        <v>6196.3200000000006</v>
      </c>
      <c r="AT90" s="106">
        <f t="shared" si="20"/>
        <v>39310.875</v>
      </c>
      <c r="AU90" s="106">
        <f t="shared" si="20"/>
        <v>303773.37400000001</v>
      </c>
      <c r="AV90" s="106">
        <f t="shared" si="20"/>
        <v>1183062.7379999999</v>
      </c>
      <c r="AW90" s="106"/>
      <c r="AX90" s="106">
        <f>SUM(C90:AV90)</f>
        <v>73833961.03899999</v>
      </c>
      <c r="AY90" s="106"/>
    </row>
    <row r="91" spans="1:68" ht="12.75" customHeight="1" x14ac:dyDescent="0.25">
      <c r="A91" s="344" t="s">
        <v>365</v>
      </c>
      <c r="C91" s="106">
        <f t="shared" ref="C91:AV91" si="21">C88*C11%</f>
        <v>108437.40000000001</v>
      </c>
      <c r="D91" s="106">
        <f t="shared" si="21"/>
        <v>39597.33</v>
      </c>
      <c r="E91" s="106">
        <f t="shared" si="21"/>
        <v>0</v>
      </c>
      <c r="F91" s="106">
        <f t="shared" si="21"/>
        <v>2198919.102</v>
      </c>
      <c r="G91" s="106">
        <f t="shared" si="21"/>
        <v>664094.49</v>
      </c>
      <c r="H91" s="106">
        <f t="shared" si="21"/>
        <v>1037444.5390000001</v>
      </c>
      <c r="I91" s="106">
        <f t="shared" si="21"/>
        <v>0</v>
      </c>
      <c r="J91" s="106">
        <f t="shared" si="21"/>
        <v>656168</v>
      </c>
      <c r="K91" s="106">
        <f t="shared" si="21"/>
        <v>1220458.4799999997</v>
      </c>
      <c r="L91" s="106">
        <f t="shared" si="21"/>
        <v>0</v>
      </c>
      <c r="M91" s="106">
        <f t="shared" si="21"/>
        <v>166377.64000000001</v>
      </c>
      <c r="N91" s="106">
        <f t="shared" si="21"/>
        <v>1790164.4879999999</v>
      </c>
      <c r="O91" s="106">
        <f t="shared" si="21"/>
        <v>41853.844000000005</v>
      </c>
      <c r="P91" s="106">
        <f t="shared" si="21"/>
        <v>129883.79999999999</v>
      </c>
      <c r="Q91" s="106">
        <f t="shared" si="21"/>
        <v>70381.343999999997</v>
      </c>
      <c r="R91" s="106">
        <f t="shared" si="21"/>
        <v>4496.58</v>
      </c>
      <c r="S91" s="106">
        <f t="shared" si="21"/>
        <v>0</v>
      </c>
      <c r="T91" s="106">
        <f t="shared" si="21"/>
        <v>2268372.5090000001</v>
      </c>
      <c r="U91" s="106">
        <f t="shared" si="21"/>
        <v>7058750.4199999999</v>
      </c>
      <c r="V91" s="106">
        <f t="shared" si="21"/>
        <v>1185401.544</v>
      </c>
      <c r="W91" s="106">
        <f t="shared" si="21"/>
        <v>412159.3</v>
      </c>
      <c r="X91" s="106">
        <f t="shared" si="21"/>
        <v>0</v>
      </c>
      <c r="Y91" s="106">
        <f t="shared" si="21"/>
        <v>0</v>
      </c>
      <c r="Z91" s="106">
        <f t="shared" si="21"/>
        <v>191001.655</v>
      </c>
      <c r="AA91" s="106">
        <f t="shared" si="21"/>
        <v>26006.174999999999</v>
      </c>
      <c r="AB91" s="106">
        <f t="shared" si="21"/>
        <v>30447.968000000004</v>
      </c>
      <c r="AC91" s="106">
        <f t="shared" si="21"/>
        <v>613911.65</v>
      </c>
      <c r="AD91" s="106">
        <f t="shared" si="21"/>
        <v>17452045.608000003</v>
      </c>
      <c r="AE91" s="106">
        <f t="shared" si="21"/>
        <v>1993073.2949999999</v>
      </c>
      <c r="AF91" s="106">
        <f t="shared" si="21"/>
        <v>3905146.9499999997</v>
      </c>
      <c r="AG91" s="106">
        <f t="shared" si="21"/>
        <v>2272.56</v>
      </c>
      <c r="AH91" s="106">
        <f t="shared" si="21"/>
        <v>0</v>
      </c>
      <c r="AI91" s="106">
        <f t="shared" si="21"/>
        <v>0</v>
      </c>
      <c r="AJ91" s="106">
        <f t="shared" si="21"/>
        <v>164138.18400000001</v>
      </c>
      <c r="AK91" s="106">
        <f t="shared" si="21"/>
        <v>18224.887999999999</v>
      </c>
      <c r="AL91" s="106">
        <f t="shared" si="21"/>
        <v>0</v>
      </c>
      <c r="AM91" s="106">
        <f t="shared" si="21"/>
        <v>0</v>
      </c>
      <c r="AN91" s="106">
        <f t="shared" si="21"/>
        <v>0</v>
      </c>
      <c r="AO91" s="106">
        <f t="shared" si="21"/>
        <v>0</v>
      </c>
      <c r="AP91" s="106">
        <f t="shared" si="21"/>
        <v>41321.784</v>
      </c>
      <c r="AQ91" s="106">
        <f t="shared" si="21"/>
        <v>0</v>
      </c>
      <c r="AR91" s="106">
        <f t="shared" si="21"/>
        <v>0</v>
      </c>
      <c r="AS91" s="106">
        <f t="shared" si="21"/>
        <v>41467.68</v>
      </c>
      <c r="AT91" s="106">
        <f t="shared" si="21"/>
        <v>118564.12499999999</v>
      </c>
      <c r="AU91" s="106">
        <f t="shared" si="21"/>
        <v>84683.626000000004</v>
      </c>
      <c r="AV91" s="106">
        <f t="shared" si="21"/>
        <v>13788.61</v>
      </c>
      <c r="AW91" s="106"/>
      <c r="AX91" s="106">
        <f t="shared" ref="AX91:AX95" si="22">SUM(C91:AV91)</f>
        <v>43749055.568000004</v>
      </c>
    </row>
    <row r="92" spans="1:68" ht="12.75" customHeight="1" x14ac:dyDescent="0.25">
      <c r="A92" s="344" t="s">
        <v>366</v>
      </c>
      <c r="C92" s="106">
        <f t="shared" ref="C92:AV92" si="23">C88*C12%</f>
        <v>102413.1</v>
      </c>
      <c r="D92" s="106">
        <f t="shared" si="23"/>
        <v>20840.7</v>
      </c>
      <c r="E92" s="106">
        <f t="shared" si="23"/>
        <v>0</v>
      </c>
      <c r="F92" s="106">
        <f t="shared" si="23"/>
        <v>279760.7</v>
      </c>
      <c r="G92" s="106">
        <f t="shared" si="23"/>
        <v>0</v>
      </c>
      <c r="H92" s="106">
        <f t="shared" si="23"/>
        <v>0</v>
      </c>
      <c r="I92" s="106">
        <f t="shared" si="23"/>
        <v>0</v>
      </c>
      <c r="J92" s="106">
        <f t="shared" si="23"/>
        <v>0</v>
      </c>
      <c r="K92" s="106">
        <f t="shared" si="23"/>
        <v>0</v>
      </c>
      <c r="L92" s="106">
        <f t="shared" si="23"/>
        <v>0</v>
      </c>
      <c r="M92" s="106">
        <f t="shared" si="23"/>
        <v>0</v>
      </c>
      <c r="N92" s="106">
        <f t="shared" si="23"/>
        <v>0</v>
      </c>
      <c r="O92" s="106">
        <f t="shared" si="23"/>
        <v>0</v>
      </c>
      <c r="P92" s="106">
        <f t="shared" si="23"/>
        <v>0</v>
      </c>
      <c r="Q92" s="106">
        <f t="shared" si="23"/>
        <v>0</v>
      </c>
      <c r="R92" s="106">
        <f t="shared" si="23"/>
        <v>0</v>
      </c>
      <c r="S92" s="106">
        <f t="shared" si="23"/>
        <v>0</v>
      </c>
      <c r="T92" s="106">
        <f t="shared" si="23"/>
        <v>61584.774000000005</v>
      </c>
      <c r="U92" s="106">
        <f t="shared" si="23"/>
        <v>115717.22</v>
      </c>
      <c r="V92" s="106">
        <f t="shared" si="23"/>
        <v>3517.5120000000002</v>
      </c>
      <c r="W92" s="106">
        <f t="shared" si="23"/>
        <v>0</v>
      </c>
      <c r="X92" s="106">
        <f t="shared" si="23"/>
        <v>0</v>
      </c>
      <c r="Y92" s="106">
        <f t="shared" si="23"/>
        <v>0</v>
      </c>
      <c r="Z92" s="106">
        <f t="shared" si="23"/>
        <v>0</v>
      </c>
      <c r="AA92" s="106">
        <f t="shared" si="23"/>
        <v>0</v>
      </c>
      <c r="AB92" s="106">
        <f t="shared" si="23"/>
        <v>0</v>
      </c>
      <c r="AC92" s="106">
        <f t="shared" si="23"/>
        <v>190673.736</v>
      </c>
      <c r="AD92" s="106">
        <f t="shared" si="23"/>
        <v>84718.668000000005</v>
      </c>
      <c r="AE92" s="106">
        <f t="shared" si="23"/>
        <v>0</v>
      </c>
      <c r="AF92" s="106">
        <f t="shared" si="23"/>
        <v>0</v>
      </c>
      <c r="AG92" s="106">
        <f t="shared" si="23"/>
        <v>0</v>
      </c>
      <c r="AH92" s="106">
        <f t="shared" si="23"/>
        <v>0</v>
      </c>
      <c r="AI92" s="106">
        <f t="shared" si="23"/>
        <v>0</v>
      </c>
      <c r="AJ92" s="106">
        <f t="shared" si="23"/>
        <v>3256.71</v>
      </c>
      <c r="AK92" s="106">
        <f t="shared" si="23"/>
        <v>374.48399999999998</v>
      </c>
      <c r="AL92" s="106">
        <f t="shared" si="23"/>
        <v>0</v>
      </c>
      <c r="AM92" s="106">
        <f t="shared" si="23"/>
        <v>0</v>
      </c>
      <c r="AN92" s="106">
        <f t="shared" si="23"/>
        <v>0</v>
      </c>
      <c r="AO92" s="106">
        <f t="shared" si="23"/>
        <v>523163.93599999999</v>
      </c>
      <c r="AP92" s="106">
        <f t="shared" si="23"/>
        <v>511357.07700000005</v>
      </c>
      <c r="AQ92" s="106">
        <f t="shared" si="23"/>
        <v>152222.83799999999</v>
      </c>
      <c r="AR92" s="106">
        <f t="shared" si="23"/>
        <v>0</v>
      </c>
      <c r="AS92" s="106">
        <f t="shared" si="23"/>
        <v>0</v>
      </c>
      <c r="AT92" s="106">
        <f t="shared" si="23"/>
        <v>0</v>
      </c>
      <c r="AU92" s="106">
        <f t="shared" si="23"/>
        <v>0</v>
      </c>
      <c r="AV92" s="106">
        <f t="shared" si="23"/>
        <v>121339.76800000001</v>
      </c>
      <c r="AW92" s="106"/>
      <c r="AX92" s="106">
        <f t="shared" si="22"/>
        <v>2170941.2230000002</v>
      </c>
    </row>
    <row r="93" spans="1:68" ht="12.75" customHeight="1" x14ac:dyDescent="0.25">
      <c r="A93" s="344" t="s">
        <v>367</v>
      </c>
      <c r="C93" s="106">
        <f t="shared" ref="C93:AV93" si="24">C88*C13%</f>
        <v>27109.350000000002</v>
      </c>
      <c r="D93" s="106">
        <f t="shared" si="24"/>
        <v>12504.42</v>
      </c>
      <c r="E93" s="106">
        <f t="shared" si="24"/>
        <v>0</v>
      </c>
      <c r="F93" s="106">
        <f t="shared" si="24"/>
        <v>100713.85200000001</v>
      </c>
      <c r="G93" s="106">
        <f t="shared" si="24"/>
        <v>0</v>
      </c>
      <c r="H93" s="106">
        <f t="shared" si="24"/>
        <v>0</v>
      </c>
      <c r="I93" s="106">
        <f t="shared" si="24"/>
        <v>0</v>
      </c>
      <c r="J93" s="106">
        <f t="shared" si="24"/>
        <v>0</v>
      </c>
      <c r="K93" s="106">
        <f t="shared" si="24"/>
        <v>0</v>
      </c>
      <c r="L93" s="106">
        <f t="shared" si="24"/>
        <v>0</v>
      </c>
      <c r="M93" s="106">
        <f t="shared" si="24"/>
        <v>11925.669999999998</v>
      </c>
      <c r="N93" s="106">
        <f t="shared" si="24"/>
        <v>152256.258</v>
      </c>
      <c r="O93" s="106">
        <f t="shared" si="24"/>
        <v>4444.6559999999999</v>
      </c>
      <c r="P93" s="106">
        <f t="shared" si="24"/>
        <v>11906.014999999999</v>
      </c>
      <c r="Q93" s="106">
        <f t="shared" si="24"/>
        <v>6883.0239999999994</v>
      </c>
      <c r="R93" s="106">
        <f t="shared" si="24"/>
        <v>504.90000000000003</v>
      </c>
      <c r="S93" s="106">
        <f t="shared" si="24"/>
        <v>0</v>
      </c>
      <c r="T93" s="106">
        <f t="shared" si="24"/>
        <v>441357.54699999996</v>
      </c>
      <c r="U93" s="106">
        <f t="shared" si="24"/>
        <v>1041454.9800000001</v>
      </c>
      <c r="V93" s="106">
        <f t="shared" si="24"/>
        <v>63315.216000000008</v>
      </c>
      <c r="W93" s="106">
        <f t="shared" si="24"/>
        <v>4792.55</v>
      </c>
      <c r="X93" s="106">
        <f t="shared" si="24"/>
        <v>0</v>
      </c>
      <c r="Y93" s="106">
        <f t="shared" si="24"/>
        <v>0</v>
      </c>
      <c r="Z93" s="106">
        <f t="shared" si="24"/>
        <v>36574.784999999996</v>
      </c>
      <c r="AA93" s="106">
        <f t="shared" si="24"/>
        <v>5060.0249999999996</v>
      </c>
      <c r="AB93" s="106">
        <f t="shared" si="24"/>
        <v>0</v>
      </c>
      <c r="AC93" s="106">
        <f t="shared" si="24"/>
        <v>20222.971999999998</v>
      </c>
      <c r="AD93" s="106">
        <f t="shared" si="24"/>
        <v>550671.34200000006</v>
      </c>
      <c r="AE93" s="106">
        <f t="shared" si="24"/>
        <v>6297.2300000000005</v>
      </c>
      <c r="AF93" s="106">
        <f t="shared" si="24"/>
        <v>0</v>
      </c>
      <c r="AG93" s="106">
        <f t="shared" si="24"/>
        <v>111.4</v>
      </c>
      <c r="AH93" s="106">
        <f t="shared" si="24"/>
        <v>0</v>
      </c>
      <c r="AI93" s="106">
        <f t="shared" si="24"/>
        <v>0</v>
      </c>
      <c r="AJ93" s="106">
        <f t="shared" si="24"/>
        <v>0</v>
      </c>
      <c r="AK93" s="106">
        <f t="shared" si="24"/>
        <v>0</v>
      </c>
      <c r="AL93" s="106">
        <f t="shared" si="24"/>
        <v>0</v>
      </c>
      <c r="AM93" s="106">
        <f t="shared" si="24"/>
        <v>0</v>
      </c>
      <c r="AN93" s="106">
        <f t="shared" si="24"/>
        <v>0</v>
      </c>
      <c r="AO93" s="106">
        <f t="shared" si="24"/>
        <v>25314.384000000002</v>
      </c>
      <c r="AP93" s="106">
        <f t="shared" si="24"/>
        <v>98139.236999999994</v>
      </c>
      <c r="AQ93" s="106">
        <f t="shared" si="24"/>
        <v>77881.452000000005</v>
      </c>
      <c r="AR93" s="106">
        <f t="shared" si="24"/>
        <v>21058.832000000002</v>
      </c>
      <c r="AS93" s="106">
        <f t="shared" si="24"/>
        <v>0</v>
      </c>
      <c r="AT93" s="106">
        <f t="shared" si="24"/>
        <v>0</v>
      </c>
      <c r="AU93" s="106">
        <f t="shared" si="24"/>
        <v>0</v>
      </c>
      <c r="AV93" s="106">
        <f t="shared" si="24"/>
        <v>0</v>
      </c>
      <c r="AW93" s="106"/>
      <c r="AX93" s="106">
        <f t="shared" si="22"/>
        <v>2720500.0970000005</v>
      </c>
    </row>
    <row r="94" spans="1:68" ht="12.75" customHeight="1" x14ac:dyDescent="0.25">
      <c r="A94" s="344" t="s">
        <v>368</v>
      </c>
      <c r="C94" s="106">
        <f t="shared" ref="C94:AV94" si="25">C88*C14%</f>
        <v>0</v>
      </c>
      <c r="D94" s="106">
        <f t="shared" si="25"/>
        <v>0</v>
      </c>
      <c r="E94" s="106">
        <f t="shared" si="25"/>
        <v>0</v>
      </c>
      <c r="F94" s="106">
        <f t="shared" si="25"/>
        <v>1040709.8040000001</v>
      </c>
      <c r="G94" s="106">
        <f t="shared" si="25"/>
        <v>0</v>
      </c>
      <c r="H94" s="106">
        <f t="shared" si="25"/>
        <v>0</v>
      </c>
      <c r="I94" s="106">
        <f t="shared" si="25"/>
        <v>0</v>
      </c>
      <c r="J94" s="106">
        <f t="shared" si="25"/>
        <v>0</v>
      </c>
      <c r="K94" s="106">
        <f t="shared" si="25"/>
        <v>0</v>
      </c>
      <c r="L94" s="106">
        <f t="shared" si="25"/>
        <v>0</v>
      </c>
      <c r="M94" s="106">
        <f t="shared" si="25"/>
        <v>33740.92</v>
      </c>
      <c r="N94" s="106">
        <f t="shared" si="25"/>
        <v>364492.25400000002</v>
      </c>
      <c r="O94" s="106">
        <f t="shared" si="25"/>
        <v>8704.1180000000004</v>
      </c>
      <c r="P94" s="106">
        <f t="shared" si="25"/>
        <v>26626.179000000004</v>
      </c>
      <c r="Q94" s="106">
        <f t="shared" si="25"/>
        <v>14541.6</v>
      </c>
      <c r="R94" s="106">
        <f t="shared" si="25"/>
        <v>938.52</v>
      </c>
      <c r="S94" s="106">
        <f t="shared" si="25"/>
        <v>0</v>
      </c>
      <c r="T94" s="106">
        <f t="shared" si="25"/>
        <v>1406185.6729999997</v>
      </c>
      <c r="U94" s="106">
        <f t="shared" si="25"/>
        <v>5409780.0350000001</v>
      </c>
      <c r="V94" s="106">
        <f t="shared" si="25"/>
        <v>386926.32</v>
      </c>
      <c r="W94" s="106">
        <f t="shared" si="25"/>
        <v>0</v>
      </c>
      <c r="X94" s="106">
        <f t="shared" si="25"/>
        <v>0</v>
      </c>
      <c r="Y94" s="106">
        <f t="shared" si="25"/>
        <v>0</v>
      </c>
      <c r="Z94" s="106">
        <f t="shared" si="25"/>
        <v>528302.45000000007</v>
      </c>
      <c r="AA94" s="106">
        <f t="shared" si="25"/>
        <v>71899.425000000003</v>
      </c>
      <c r="AB94" s="106">
        <f t="shared" si="25"/>
        <v>0</v>
      </c>
      <c r="AC94" s="106">
        <f t="shared" si="25"/>
        <v>303344.58</v>
      </c>
      <c r="AD94" s="106">
        <f t="shared" si="25"/>
        <v>847186.68</v>
      </c>
      <c r="AE94" s="106">
        <f t="shared" si="25"/>
        <v>0</v>
      </c>
      <c r="AF94" s="106">
        <f t="shared" si="25"/>
        <v>0</v>
      </c>
      <c r="AG94" s="106">
        <f t="shared" si="25"/>
        <v>0</v>
      </c>
      <c r="AH94" s="106">
        <f t="shared" si="25"/>
        <v>0</v>
      </c>
      <c r="AI94" s="106">
        <f t="shared" si="25"/>
        <v>0</v>
      </c>
      <c r="AJ94" s="106">
        <f t="shared" si="25"/>
        <v>0</v>
      </c>
      <c r="AK94" s="106">
        <f t="shared" si="25"/>
        <v>0</v>
      </c>
      <c r="AL94" s="106">
        <f t="shared" si="25"/>
        <v>0</v>
      </c>
      <c r="AM94" s="106">
        <f t="shared" si="25"/>
        <v>0</v>
      </c>
      <c r="AN94" s="106">
        <f t="shared" si="25"/>
        <v>0</v>
      </c>
      <c r="AO94" s="106">
        <f t="shared" si="25"/>
        <v>0</v>
      </c>
      <c r="AP94" s="106">
        <f t="shared" si="25"/>
        <v>0</v>
      </c>
      <c r="AQ94" s="106">
        <f t="shared" si="25"/>
        <v>0</v>
      </c>
      <c r="AR94" s="106">
        <f t="shared" si="25"/>
        <v>0</v>
      </c>
      <c r="AS94" s="106">
        <f t="shared" si="25"/>
        <v>0</v>
      </c>
      <c r="AT94" s="106">
        <f t="shared" si="25"/>
        <v>0</v>
      </c>
      <c r="AU94" s="106">
        <f t="shared" si="25"/>
        <v>0</v>
      </c>
      <c r="AV94" s="106">
        <f t="shared" si="25"/>
        <v>60669.884000000005</v>
      </c>
      <c r="AW94" s="106"/>
      <c r="AX94" s="106">
        <f t="shared" si="22"/>
        <v>10504048.442</v>
      </c>
    </row>
    <row r="95" spans="1:68" ht="12.75" customHeight="1" x14ac:dyDescent="0.25">
      <c r="A95" s="344" t="s">
        <v>369</v>
      </c>
      <c r="C95" s="106">
        <f t="shared" ref="C95:AV95" si="26">C88*C15%</f>
        <v>0</v>
      </c>
      <c r="D95" s="106">
        <f t="shared" si="26"/>
        <v>0</v>
      </c>
      <c r="E95" s="106">
        <f t="shared" si="26"/>
        <v>1224265</v>
      </c>
      <c r="F95" s="106">
        <f t="shared" si="26"/>
        <v>11190.428</v>
      </c>
      <c r="G95" s="106">
        <f t="shared" si="26"/>
        <v>26742.059999999998</v>
      </c>
      <c r="H95" s="106">
        <f t="shared" si="26"/>
        <v>63782.663</v>
      </c>
      <c r="I95" s="106">
        <f t="shared" si="26"/>
        <v>279420</v>
      </c>
      <c r="J95" s="106">
        <f t="shared" si="26"/>
        <v>0</v>
      </c>
      <c r="K95" s="106">
        <f t="shared" si="26"/>
        <v>0</v>
      </c>
      <c r="L95" s="106">
        <f t="shared" si="26"/>
        <v>0</v>
      </c>
      <c r="M95" s="106">
        <f t="shared" si="26"/>
        <v>0</v>
      </c>
      <c r="N95" s="106">
        <f t="shared" si="26"/>
        <v>0</v>
      </c>
      <c r="O95" s="106">
        <f t="shared" si="26"/>
        <v>0</v>
      </c>
      <c r="P95" s="106">
        <f t="shared" si="26"/>
        <v>0</v>
      </c>
      <c r="Q95" s="106">
        <f t="shared" si="26"/>
        <v>0</v>
      </c>
      <c r="R95" s="106">
        <f t="shared" si="26"/>
        <v>0</v>
      </c>
      <c r="S95" s="106">
        <f t="shared" si="26"/>
        <v>0</v>
      </c>
      <c r="T95" s="106">
        <f t="shared" si="26"/>
        <v>0</v>
      </c>
      <c r="U95" s="106">
        <f t="shared" si="26"/>
        <v>0</v>
      </c>
      <c r="V95" s="106">
        <f t="shared" si="26"/>
        <v>0</v>
      </c>
      <c r="W95" s="106">
        <f t="shared" si="26"/>
        <v>1377858.125</v>
      </c>
      <c r="X95" s="106">
        <f t="shared" si="26"/>
        <v>2871055</v>
      </c>
      <c r="Y95" s="106">
        <f t="shared" si="26"/>
        <v>461156</v>
      </c>
      <c r="Z95" s="106">
        <f t="shared" si="26"/>
        <v>56894.110000000008</v>
      </c>
      <c r="AA95" s="106">
        <f t="shared" si="26"/>
        <v>7766.55</v>
      </c>
      <c r="AB95" s="106">
        <f t="shared" si="26"/>
        <v>0</v>
      </c>
      <c r="AC95" s="106">
        <f t="shared" si="26"/>
        <v>8666.9879999999994</v>
      </c>
      <c r="AD95" s="106">
        <f t="shared" si="26"/>
        <v>0</v>
      </c>
      <c r="AE95" s="106">
        <f t="shared" si="26"/>
        <v>0</v>
      </c>
      <c r="AF95" s="106">
        <f t="shared" si="26"/>
        <v>1370227</v>
      </c>
      <c r="AG95" s="106">
        <f t="shared" si="26"/>
        <v>0</v>
      </c>
      <c r="AH95" s="106">
        <f t="shared" si="26"/>
        <v>0</v>
      </c>
      <c r="AI95" s="106">
        <f t="shared" si="26"/>
        <v>0</v>
      </c>
      <c r="AJ95" s="106">
        <f t="shared" si="26"/>
        <v>0</v>
      </c>
      <c r="AK95" s="106">
        <f t="shared" si="26"/>
        <v>0</v>
      </c>
      <c r="AL95" s="106">
        <f t="shared" si="26"/>
        <v>114504</v>
      </c>
      <c r="AM95" s="106">
        <f t="shared" si="26"/>
        <v>0</v>
      </c>
      <c r="AN95" s="106">
        <f t="shared" si="26"/>
        <v>0</v>
      </c>
      <c r="AO95" s="106">
        <f t="shared" si="26"/>
        <v>3409003.7119999998</v>
      </c>
      <c r="AP95" s="106">
        <f t="shared" si="26"/>
        <v>1699358.3669999999</v>
      </c>
      <c r="AQ95" s="106">
        <f t="shared" si="26"/>
        <v>502689.37199999997</v>
      </c>
      <c r="AR95" s="106">
        <f t="shared" si="26"/>
        <v>1221412.2559999998</v>
      </c>
      <c r="AS95" s="106">
        <f t="shared" si="26"/>
        <v>0</v>
      </c>
      <c r="AT95" s="106">
        <f t="shared" si="26"/>
        <v>0</v>
      </c>
      <c r="AU95" s="106">
        <f t="shared" si="26"/>
        <v>0</v>
      </c>
      <c r="AV95" s="106">
        <f t="shared" si="26"/>
        <v>0</v>
      </c>
      <c r="AW95" s="106"/>
      <c r="AX95" s="106">
        <f t="shared" si="22"/>
        <v>14705991.630999999</v>
      </c>
    </row>
    <row r="96" spans="1:68" ht="12.75" customHeight="1" x14ac:dyDescent="0.25">
      <c r="A96" s="344" t="s">
        <v>370</v>
      </c>
      <c r="C96" s="106">
        <f>SUM(C90:C95)</f>
        <v>3012150</v>
      </c>
      <c r="D96" s="106">
        <f t="shared" ref="D96:AX96" si="27">SUM(D90:D95)</f>
        <v>1042035</v>
      </c>
      <c r="E96" s="106">
        <f t="shared" si="27"/>
        <v>1224265</v>
      </c>
      <c r="F96" s="106">
        <f t="shared" si="27"/>
        <v>5595214.0000000009</v>
      </c>
      <c r="G96" s="106">
        <f t="shared" si="27"/>
        <v>891402</v>
      </c>
      <c r="H96" s="106">
        <f t="shared" si="27"/>
        <v>1301687</v>
      </c>
      <c r="I96" s="106">
        <f t="shared" si="27"/>
        <v>279420</v>
      </c>
      <c r="J96" s="106">
        <f t="shared" si="27"/>
        <v>656168</v>
      </c>
      <c r="K96" s="106">
        <f t="shared" si="27"/>
        <v>1860454.9999999995</v>
      </c>
      <c r="L96" s="106">
        <f t="shared" si="27"/>
        <v>0</v>
      </c>
      <c r="M96" s="106">
        <f t="shared" si="27"/>
        <v>290870</v>
      </c>
      <c r="N96" s="106">
        <f t="shared" si="27"/>
        <v>2306913</v>
      </c>
      <c r="O96" s="106">
        <f t="shared" si="27"/>
        <v>92597.000000000015</v>
      </c>
      <c r="P96" s="106">
        <f t="shared" si="27"/>
        <v>216473</v>
      </c>
      <c r="Q96" s="106">
        <f t="shared" si="27"/>
        <v>96944.000000000015</v>
      </c>
      <c r="R96" s="106">
        <f t="shared" si="27"/>
        <v>5940</v>
      </c>
      <c r="S96" s="106">
        <f t="shared" si="27"/>
        <v>0</v>
      </c>
      <c r="T96" s="106">
        <f t="shared" si="27"/>
        <v>10264129</v>
      </c>
      <c r="U96" s="106">
        <f t="shared" si="27"/>
        <v>28929305</v>
      </c>
      <c r="V96" s="106">
        <f t="shared" si="27"/>
        <v>3517512</v>
      </c>
      <c r="W96" s="106">
        <f t="shared" si="27"/>
        <v>2396275</v>
      </c>
      <c r="X96" s="106">
        <f t="shared" si="27"/>
        <v>2871055</v>
      </c>
      <c r="Y96" s="106">
        <f t="shared" si="27"/>
        <v>461156</v>
      </c>
      <c r="Z96" s="106">
        <f t="shared" si="27"/>
        <v>812773.00000000012</v>
      </c>
      <c r="AA96" s="106">
        <f t="shared" si="27"/>
        <v>117675.00000000001</v>
      </c>
      <c r="AB96" s="106">
        <f t="shared" si="27"/>
        <v>42764.000000000007</v>
      </c>
      <c r="AC96" s="106">
        <f t="shared" si="27"/>
        <v>1444498</v>
      </c>
      <c r="AD96" s="106">
        <f t="shared" si="27"/>
        <v>42359334</v>
      </c>
      <c r="AE96" s="106">
        <f t="shared" si="27"/>
        <v>3148614.9999999995</v>
      </c>
      <c r="AF96" s="106">
        <f t="shared" si="27"/>
        <v>6851135</v>
      </c>
      <c r="AG96" s="106">
        <f t="shared" si="27"/>
        <v>4456</v>
      </c>
      <c r="AH96" s="106">
        <f t="shared" si="27"/>
        <v>442538</v>
      </c>
      <c r="AI96" s="106">
        <f t="shared" si="27"/>
        <v>148990</v>
      </c>
      <c r="AJ96" s="106">
        <f t="shared" si="27"/>
        <v>651342</v>
      </c>
      <c r="AK96" s="106">
        <f t="shared" si="27"/>
        <v>124828</v>
      </c>
      <c r="AL96" s="106">
        <f t="shared" si="27"/>
        <v>114504</v>
      </c>
      <c r="AM96" s="106">
        <f t="shared" si="27"/>
        <v>2228232</v>
      </c>
      <c r="AN96" s="106">
        <f t="shared" si="27"/>
        <v>132221</v>
      </c>
      <c r="AO96" s="106">
        <f t="shared" si="27"/>
        <v>8438128</v>
      </c>
      <c r="AP96" s="106">
        <f t="shared" si="27"/>
        <v>5165223</v>
      </c>
      <c r="AQ96" s="106">
        <f t="shared" si="27"/>
        <v>3540065.9999999995</v>
      </c>
      <c r="AR96" s="106">
        <f t="shared" si="27"/>
        <v>2632354</v>
      </c>
      <c r="AS96" s="106">
        <f t="shared" si="27"/>
        <v>47664</v>
      </c>
      <c r="AT96" s="106">
        <f t="shared" si="27"/>
        <v>157875</v>
      </c>
      <c r="AU96" s="106">
        <f t="shared" si="27"/>
        <v>388457</v>
      </c>
      <c r="AV96" s="106">
        <f t="shared" si="27"/>
        <v>1378861</v>
      </c>
      <c r="AW96" s="106"/>
      <c r="AX96" s="106">
        <f t="shared" si="27"/>
        <v>147684498</v>
      </c>
    </row>
    <row r="97" spans="1:69" s="97" customFormat="1" ht="12.75" customHeight="1" x14ac:dyDescent="0.25">
      <c r="A97" s="353"/>
      <c r="C97" s="96">
        <f>+C96-C88</f>
        <v>0</v>
      </c>
      <c r="D97" s="96">
        <f t="shared" ref="D97:AX97" si="28">+D96-D88</f>
        <v>0</v>
      </c>
      <c r="E97" s="96">
        <f t="shared" si="28"/>
        <v>0</v>
      </c>
      <c r="F97" s="96">
        <f t="shared" si="28"/>
        <v>0</v>
      </c>
      <c r="G97" s="191">
        <f t="shared" si="28"/>
        <v>0</v>
      </c>
      <c r="H97" s="191">
        <f t="shared" si="28"/>
        <v>0</v>
      </c>
      <c r="I97" s="96">
        <f t="shared" si="28"/>
        <v>0</v>
      </c>
      <c r="J97" s="96">
        <f t="shared" si="28"/>
        <v>0</v>
      </c>
      <c r="K97" s="96">
        <f t="shared" si="28"/>
        <v>0</v>
      </c>
      <c r="L97" s="96">
        <f t="shared" si="28"/>
        <v>0</v>
      </c>
      <c r="M97" s="96">
        <f t="shared" si="28"/>
        <v>0</v>
      </c>
      <c r="N97" s="96">
        <f t="shared" si="28"/>
        <v>0</v>
      </c>
      <c r="O97" s="96">
        <f t="shared" si="28"/>
        <v>0</v>
      </c>
      <c r="P97" s="96">
        <f t="shared" si="28"/>
        <v>0</v>
      </c>
      <c r="Q97" s="96">
        <f t="shared" si="28"/>
        <v>0</v>
      </c>
      <c r="R97" s="96">
        <f t="shared" si="28"/>
        <v>0</v>
      </c>
      <c r="S97" s="96">
        <f t="shared" si="28"/>
        <v>0</v>
      </c>
      <c r="T97" s="96">
        <f t="shared" si="28"/>
        <v>0</v>
      </c>
      <c r="U97" s="96">
        <f t="shared" si="28"/>
        <v>0</v>
      </c>
      <c r="V97" s="96">
        <f t="shared" si="28"/>
        <v>0</v>
      </c>
      <c r="W97" s="96">
        <f t="shared" si="28"/>
        <v>0</v>
      </c>
      <c r="X97" s="96">
        <f t="shared" si="28"/>
        <v>0</v>
      </c>
      <c r="Y97" s="96">
        <f t="shared" si="28"/>
        <v>0</v>
      </c>
      <c r="Z97" s="96">
        <f t="shared" si="28"/>
        <v>0</v>
      </c>
      <c r="AA97" s="96">
        <f t="shared" si="28"/>
        <v>0</v>
      </c>
      <c r="AB97" s="96">
        <f t="shared" si="28"/>
        <v>0</v>
      </c>
      <c r="AC97" s="96">
        <f t="shared" si="28"/>
        <v>0</v>
      </c>
      <c r="AD97" s="96">
        <f t="shared" si="28"/>
        <v>0</v>
      </c>
      <c r="AE97" s="96">
        <f t="shared" si="28"/>
        <v>0</v>
      </c>
      <c r="AF97" s="96">
        <f t="shared" si="28"/>
        <v>0</v>
      </c>
      <c r="AG97" s="96">
        <f t="shared" si="28"/>
        <v>0</v>
      </c>
      <c r="AH97" s="96">
        <f t="shared" si="28"/>
        <v>0</v>
      </c>
      <c r="AI97" s="96">
        <f t="shared" si="28"/>
        <v>0</v>
      </c>
      <c r="AJ97" s="96">
        <f t="shared" si="28"/>
        <v>0</v>
      </c>
      <c r="AK97" s="96">
        <f t="shared" si="28"/>
        <v>0</v>
      </c>
      <c r="AL97" s="96">
        <f t="shared" si="28"/>
        <v>0</v>
      </c>
      <c r="AM97" s="96">
        <f t="shared" si="28"/>
        <v>0</v>
      </c>
      <c r="AN97" s="96">
        <f t="shared" si="28"/>
        <v>0</v>
      </c>
      <c r="AO97" s="96">
        <f t="shared" si="28"/>
        <v>0</v>
      </c>
      <c r="AP97" s="96">
        <f t="shared" si="28"/>
        <v>0</v>
      </c>
      <c r="AQ97" s="96">
        <f t="shared" si="28"/>
        <v>0</v>
      </c>
      <c r="AR97" s="96">
        <f t="shared" si="28"/>
        <v>0</v>
      </c>
      <c r="AS97" s="96">
        <f t="shared" si="28"/>
        <v>0</v>
      </c>
      <c r="AT97" s="96">
        <f t="shared" si="28"/>
        <v>0</v>
      </c>
      <c r="AU97" s="96">
        <f t="shared" si="28"/>
        <v>0</v>
      </c>
      <c r="AV97" s="96">
        <f t="shared" si="28"/>
        <v>0</v>
      </c>
      <c r="AW97" s="96"/>
      <c r="AX97" s="96">
        <f t="shared" si="28"/>
        <v>0</v>
      </c>
      <c r="AY97" s="198"/>
      <c r="AZ97" s="198"/>
      <c r="BA97" s="198"/>
      <c r="BB97" s="198"/>
      <c r="BC97" s="198"/>
      <c r="BD97" s="198"/>
      <c r="BE97" s="198"/>
      <c r="BF97" s="198"/>
      <c r="BG97" s="198"/>
      <c r="BH97" s="198"/>
      <c r="BI97" s="198"/>
      <c r="BJ97" s="198"/>
      <c r="BK97" s="198"/>
      <c r="BL97" s="198"/>
      <c r="BM97" s="198"/>
      <c r="BN97" s="198"/>
      <c r="BO97" s="198"/>
      <c r="BP97" s="198"/>
    </row>
    <row r="98" spans="1:69" ht="12.75" customHeight="1" thickBot="1" x14ac:dyDescent="0.3">
      <c r="A98" s="349"/>
      <c r="B98" s="349"/>
      <c r="C98" s="349"/>
      <c r="D98" s="349"/>
      <c r="E98" s="349"/>
      <c r="F98" s="349"/>
      <c r="G98" s="349"/>
      <c r="H98" s="349"/>
      <c r="I98" s="349"/>
      <c r="J98" s="349"/>
      <c r="K98" s="349"/>
      <c r="L98" s="349"/>
      <c r="M98" s="349"/>
      <c r="N98" s="349"/>
      <c r="O98" s="349"/>
      <c r="P98" s="349"/>
      <c r="Q98" s="349"/>
      <c r="R98" s="349"/>
      <c r="S98" s="349"/>
      <c r="T98" s="349"/>
      <c r="U98" s="349"/>
      <c r="V98" s="349"/>
      <c r="W98" s="349"/>
      <c r="X98" s="349"/>
      <c r="Y98" s="349"/>
      <c r="Z98" s="349"/>
      <c r="AA98" s="349"/>
      <c r="AB98" s="349"/>
      <c r="AC98" s="349"/>
      <c r="AD98" s="349"/>
      <c r="AE98" s="349"/>
      <c r="AF98" s="349"/>
      <c r="AG98" s="349"/>
      <c r="AH98" s="349"/>
      <c r="AI98" s="349"/>
      <c r="AJ98" s="349"/>
      <c r="AK98" s="349"/>
      <c r="AL98" s="349"/>
      <c r="AM98" s="349"/>
      <c r="AN98" s="349"/>
      <c r="AO98" s="349"/>
      <c r="AP98" s="349"/>
      <c r="AQ98" s="349"/>
      <c r="AR98" s="349"/>
      <c r="AS98" s="349"/>
      <c r="AT98" s="349"/>
      <c r="AU98" s="349"/>
      <c r="AV98" s="349"/>
      <c r="AW98" s="349"/>
      <c r="AX98" s="349"/>
    </row>
    <row r="99" spans="1:69" ht="12.75" customHeight="1" x14ac:dyDescent="0.25">
      <c r="A99" s="343" t="s">
        <v>429</v>
      </c>
    </row>
    <row r="100" spans="1:69" ht="12.75" customHeight="1" x14ac:dyDescent="0.25">
      <c r="A100" s="344" t="s">
        <v>371</v>
      </c>
      <c r="C100" s="106">
        <f t="shared" ref="C100:AV100" si="29">+C88*C18%</f>
        <v>1545232.95</v>
      </c>
      <c r="D100" s="106">
        <f t="shared" si="29"/>
        <v>771105.9</v>
      </c>
      <c r="E100" s="106">
        <f t="shared" si="29"/>
        <v>1224265</v>
      </c>
      <c r="F100" s="106">
        <f t="shared" si="29"/>
        <v>3441056.61</v>
      </c>
      <c r="G100" s="106">
        <f t="shared" si="29"/>
        <v>707773.18800000008</v>
      </c>
      <c r="H100" s="106">
        <f t="shared" si="29"/>
        <v>1120752.507</v>
      </c>
      <c r="I100" s="106">
        <f t="shared" si="29"/>
        <v>279420</v>
      </c>
      <c r="J100" s="106">
        <f t="shared" si="29"/>
        <v>656168</v>
      </c>
      <c r="K100" s="106">
        <f t="shared" si="29"/>
        <v>1358132.15</v>
      </c>
      <c r="L100" s="106">
        <f t="shared" si="29"/>
        <v>0</v>
      </c>
      <c r="M100" s="106">
        <f t="shared" si="29"/>
        <v>234441.21999999997</v>
      </c>
      <c r="N100" s="106">
        <f t="shared" si="29"/>
        <v>2306913</v>
      </c>
      <c r="O100" s="106">
        <f t="shared" si="29"/>
        <v>51576.529000000002</v>
      </c>
      <c r="P100" s="106">
        <f t="shared" si="29"/>
        <v>170580.72399999999</v>
      </c>
      <c r="Q100" s="106">
        <f t="shared" si="29"/>
        <v>91515.136000000013</v>
      </c>
      <c r="R100" s="106">
        <f t="shared" si="29"/>
        <v>5940</v>
      </c>
      <c r="S100" s="106">
        <f t="shared" si="29"/>
        <v>0</v>
      </c>
      <c r="T100" s="106">
        <f t="shared" si="29"/>
        <v>5522101.4019999988</v>
      </c>
      <c r="U100" s="106">
        <f t="shared" si="29"/>
        <v>19295846.435000002</v>
      </c>
      <c r="V100" s="106">
        <f t="shared" si="29"/>
        <v>3144655.7280000001</v>
      </c>
      <c r="W100" s="106">
        <f t="shared" si="29"/>
        <v>2333971.85</v>
      </c>
      <c r="X100" s="106">
        <f t="shared" si="29"/>
        <v>2871055</v>
      </c>
      <c r="Y100" s="106">
        <f t="shared" si="29"/>
        <v>461156</v>
      </c>
      <c r="Z100" s="106">
        <f t="shared" si="29"/>
        <v>812773</v>
      </c>
      <c r="AA100" s="106">
        <f t="shared" si="29"/>
        <v>114144.75</v>
      </c>
      <c r="AB100" s="106">
        <f t="shared" si="29"/>
        <v>42165.303999999996</v>
      </c>
      <c r="AC100" s="106">
        <f t="shared" si="29"/>
        <v>970702.65600000008</v>
      </c>
      <c r="AD100" s="106">
        <f t="shared" si="29"/>
        <v>28761987.786000002</v>
      </c>
      <c r="AE100" s="106">
        <f t="shared" si="29"/>
        <v>2795970.12</v>
      </c>
      <c r="AF100" s="106">
        <f t="shared" si="29"/>
        <v>6851135</v>
      </c>
      <c r="AG100" s="106">
        <f t="shared" si="29"/>
        <v>3337.5440000000003</v>
      </c>
      <c r="AH100" s="106">
        <f t="shared" si="29"/>
        <v>358455.78</v>
      </c>
      <c r="AI100" s="106">
        <f t="shared" si="29"/>
        <v>120532.91</v>
      </c>
      <c r="AJ100" s="106">
        <f t="shared" si="29"/>
        <v>449425.98</v>
      </c>
      <c r="AK100" s="106">
        <f t="shared" si="29"/>
        <v>113593.48000000001</v>
      </c>
      <c r="AL100" s="106">
        <f t="shared" si="29"/>
        <v>114504</v>
      </c>
      <c r="AM100" s="106">
        <f t="shared" si="29"/>
        <v>2228232</v>
      </c>
      <c r="AN100" s="106">
        <f t="shared" si="29"/>
        <v>102471.27500000001</v>
      </c>
      <c r="AO100" s="106">
        <f t="shared" si="29"/>
        <v>6826445.5520000001</v>
      </c>
      <c r="AP100" s="106">
        <f t="shared" si="29"/>
        <v>4395604.773</v>
      </c>
      <c r="AQ100" s="106">
        <f t="shared" si="29"/>
        <v>3285181.2479999997</v>
      </c>
      <c r="AR100" s="106">
        <f t="shared" si="29"/>
        <v>2632354</v>
      </c>
      <c r="AS100" s="106">
        <f t="shared" si="29"/>
        <v>41467.68</v>
      </c>
      <c r="AT100" s="106">
        <f t="shared" si="29"/>
        <v>118564.12499999999</v>
      </c>
      <c r="AU100" s="106">
        <f t="shared" si="29"/>
        <v>349611.3</v>
      </c>
      <c r="AV100" s="106">
        <f t="shared" si="29"/>
        <v>1111361.966</v>
      </c>
      <c r="AX100" s="106">
        <f>SUM(C100:AV100)</f>
        <v>110193681.55800003</v>
      </c>
    </row>
    <row r="101" spans="1:69" ht="12.75" customHeight="1" x14ac:dyDescent="0.25">
      <c r="A101" s="344" t="s">
        <v>372</v>
      </c>
      <c r="C101" s="106">
        <f t="shared" ref="C101:AV101" si="30">+C88*C19%</f>
        <v>1466917.05</v>
      </c>
      <c r="D101" s="106">
        <f t="shared" si="30"/>
        <v>270929.10000000003</v>
      </c>
      <c r="E101" s="106">
        <f t="shared" si="30"/>
        <v>0</v>
      </c>
      <c r="F101" s="106">
        <f t="shared" si="30"/>
        <v>2154157.39</v>
      </c>
      <c r="G101" s="106">
        <f t="shared" si="30"/>
        <v>183628.81200000001</v>
      </c>
      <c r="H101" s="106">
        <f t="shared" si="30"/>
        <v>180934.49300000002</v>
      </c>
      <c r="I101" s="106">
        <f t="shared" si="30"/>
        <v>0</v>
      </c>
      <c r="J101" s="106">
        <f t="shared" si="30"/>
        <v>0</v>
      </c>
      <c r="K101" s="106">
        <f t="shared" si="30"/>
        <v>502322.85000000003</v>
      </c>
      <c r="L101" s="106">
        <f t="shared" si="30"/>
        <v>0</v>
      </c>
      <c r="M101" s="106">
        <f t="shared" si="30"/>
        <v>56428.779999999992</v>
      </c>
      <c r="N101" s="106">
        <f t="shared" si="30"/>
        <v>0</v>
      </c>
      <c r="O101" s="106">
        <f t="shared" si="30"/>
        <v>41020.470999999998</v>
      </c>
      <c r="P101" s="106">
        <f t="shared" si="30"/>
        <v>45892.275999999998</v>
      </c>
      <c r="Q101" s="106">
        <f t="shared" si="30"/>
        <v>5428.8639999999996</v>
      </c>
      <c r="R101" s="106">
        <f t="shared" si="30"/>
        <v>0</v>
      </c>
      <c r="S101" s="106">
        <f t="shared" si="30"/>
        <v>0</v>
      </c>
      <c r="T101" s="106">
        <f t="shared" si="30"/>
        <v>4742027.5980000002</v>
      </c>
      <c r="U101" s="106">
        <f t="shared" si="30"/>
        <v>9633458.5649999995</v>
      </c>
      <c r="V101" s="106">
        <f t="shared" si="30"/>
        <v>372856.272</v>
      </c>
      <c r="W101" s="106">
        <f t="shared" si="30"/>
        <v>62303.150000000009</v>
      </c>
      <c r="X101" s="106">
        <f t="shared" si="30"/>
        <v>0</v>
      </c>
      <c r="Y101" s="106">
        <f t="shared" si="30"/>
        <v>0</v>
      </c>
      <c r="Z101" s="106">
        <f t="shared" si="30"/>
        <v>0</v>
      </c>
      <c r="AA101" s="106">
        <f t="shared" si="30"/>
        <v>3530.25</v>
      </c>
      <c r="AB101" s="106">
        <f t="shared" si="30"/>
        <v>598.69599999999991</v>
      </c>
      <c r="AC101" s="106">
        <f t="shared" si="30"/>
        <v>473795.34399999992</v>
      </c>
      <c r="AD101" s="106">
        <f t="shared" si="30"/>
        <v>13597346.214</v>
      </c>
      <c r="AE101" s="106">
        <f t="shared" si="30"/>
        <v>352644.87999999995</v>
      </c>
      <c r="AF101" s="106">
        <f t="shared" si="30"/>
        <v>0</v>
      </c>
      <c r="AG101" s="106">
        <f t="shared" si="30"/>
        <v>1118.4559999999999</v>
      </c>
      <c r="AH101" s="106">
        <f t="shared" si="30"/>
        <v>84082.22</v>
      </c>
      <c r="AI101" s="106">
        <f t="shared" si="30"/>
        <v>28457.09</v>
      </c>
      <c r="AJ101" s="106">
        <f t="shared" si="30"/>
        <v>201916.02</v>
      </c>
      <c r="AK101" s="106">
        <f t="shared" si="30"/>
        <v>11234.52</v>
      </c>
      <c r="AL101" s="106">
        <f t="shared" si="30"/>
        <v>0</v>
      </c>
      <c r="AM101" s="106">
        <f t="shared" si="30"/>
        <v>0</v>
      </c>
      <c r="AN101" s="106">
        <f t="shared" si="30"/>
        <v>29749.725000000002</v>
      </c>
      <c r="AO101" s="106">
        <f t="shared" si="30"/>
        <v>1611682.4480000001</v>
      </c>
      <c r="AP101" s="106">
        <f t="shared" si="30"/>
        <v>769618.22699999996</v>
      </c>
      <c r="AQ101" s="106">
        <f t="shared" si="30"/>
        <v>254884.75200000004</v>
      </c>
      <c r="AR101" s="106">
        <f t="shared" si="30"/>
        <v>0</v>
      </c>
      <c r="AS101" s="106">
        <f t="shared" si="30"/>
        <v>6196.3200000000006</v>
      </c>
      <c r="AT101" s="106">
        <f t="shared" si="30"/>
        <v>39310.875</v>
      </c>
      <c r="AU101" s="106">
        <f t="shared" si="30"/>
        <v>38845.700000000004</v>
      </c>
      <c r="AV101" s="106">
        <f t="shared" si="30"/>
        <v>267499.03399999999</v>
      </c>
      <c r="AX101" s="106">
        <f t="shared" ref="AX101" si="31">SUM(C101:AV101)</f>
        <v>37490816.442000009</v>
      </c>
    </row>
    <row r="102" spans="1:69" ht="12.75" customHeight="1" x14ac:dyDescent="0.25">
      <c r="A102" s="344" t="s">
        <v>588</v>
      </c>
      <c r="C102" s="106">
        <f>SUM(C100:C101)</f>
        <v>3012150</v>
      </c>
      <c r="D102" s="106">
        <f t="shared" ref="D102:AV102" si="32">SUM(D100:D101)</f>
        <v>1042035</v>
      </c>
      <c r="E102" s="106">
        <f t="shared" si="32"/>
        <v>1224265</v>
      </c>
      <c r="F102" s="106">
        <f t="shared" si="32"/>
        <v>5595214</v>
      </c>
      <c r="G102" s="106">
        <f t="shared" si="32"/>
        <v>891402.00000000012</v>
      </c>
      <c r="H102" s="106">
        <f t="shared" si="32"/>
        <v>1301687</v>
      </c>
      <c r="I102" s="106">
        <f t="shared" si="32"/>
        <v>279420</v>
      </c>
      <c r="J102" s="106">
        <f t="shared" si="32"/>
        <v>656168</v>
      </c>
      <c r="K102" s="106">
        <f t="shared" si="32"/>
        <v>1860455</v>
      </c>
      <c r="L102" s="106">
        <f t="shared" si="32"/>
        <v>0</v>
      </c>
      <c r="M102" s="106">
        <f t="shared" si="32"/>
        <v>290869.99999999994</v>
      </c>
      <c r="N102" s="106">
        <f t="shared" si="32"/>
        <v>2306913</v>
      </c>
      <c r="O102" s="106">
        <f t="shared" si="32"/>
        <v>92597</v>
      </c>
      <c r="P102" s="106">
        <f t="shared" si="32"/>
        <v>216473</v>
      </c>
      <c r="Q102" s="106">
        <f t="shared" si="32"/>
        <v>96944.000000000015</v>
      </c>
      <c r="R102" s="106">
        <f t="shared" si="32"/>
        <v>5940</v>
      </c>
      <c r="S102" s="106">
        <f t="shared" si="32"/>
        <v>0</v>
      </c>
      <c r="T102" s="106">
        <f t="shared" si="32"/>
        <v>10264129</v>
      </c>
      <c r="U102" s="106">
        <f t="shared" si="32"/>
        <v>28929305</v>
      </c>
      <c r="V102" s="106">
        <f t="shared" si="32"/>
        <v>3517512</v>
      </c>
      <c r="W102" s="106">
        <f t="shared" si="32"/>
        <v>2396275</v>
      </c>
      <c r="X102" s="106">
        <f t="shared" si="32"/>
        <v>2871055</v>
      </c>
      <c r="Y102" s="106">
        <f t="shared" si="32"/>
        <v>461156</v>
      </c>
      <c r="Z102" s="106">
        <f t="shared" si="32"/>
        <v>812773</v>
      </c>
      <c r="AA102" s="106">
        <f t="shared" si="32"/>
        <v>117675</v>
      </c>
      <c r="AB102" s="106">
        <f t="shared" si="32"/>
        <v>42764</v>
      </c>
      <c r="AC102" s="106">
        <f t="shared" si="32"/>
        <v>1444498</v>
      </c>
      <c r="AD102" s="106">
        <f t="shared" si="32"/>
        <v>42359334</v>
      </c>
      <c r="AE102" s="106">
        <f t="shared" si="32"/>
        <v>3148615</v>
      </c>
      <c r="AF102" s="106">
        <f t="shared" si="32"/>
        <v>6851135</v>
      </c>
      <c r="AG102" s="106">
        <f t="shared" si="32"/>
        <v>4456</v>
      </c>
      <c r="AH102" s="106">
        <f t="shared" si="32"/>
        <v>442538</v>
      </c>
      <c r="AI102" s="106">
        <f t="shared" si="32"/>
        <v>148990</v>
      </c>
      <c r="AJ102" s="106">
        <f t="shared" si="32"/>
        <v>651342</v>
      </c>
      <c r="AK102" s="106">
        <f t="shared" si="32"/>
        <v>124828.00000000001</v>
      </c>
      <c r="AL102" s="106">
        <f t="shared" si="32"/>
        <v>114504</v>
      </c>
      <c r="AM102" s="106">
        <f t="shared" si="32"/>
        <v>2228232</v>
      </c>
      <c r="AN102" s="106">
        <f t="shared" si="32"/>
        <v>132221</v>
      </c>
      <c r="AO102" s="106">
        <f t="shared" si="32"/>
        <v>8438128</v>
      </c>
      <c r="AP102" s="106">
        <f t="shared" si="32"/>
        <v>5165223</v>
      </c>
      <c r="AQ102" s="106">
        <f t="shared" si="32"/>
        <v>3540065.9999999995</v>
      </c>
      <c r="AR102" s="106">
        <f t="shared" si="32"/>
        <v>2632354</v>
      </c>
      <c r="AS102" s="106">
        <f t="shared" si="32"/>
        <v>47664</v>
      </c>
      <c r="AT102" s="106">
        <f t="shared" si="32"/>
        <v>157875</v>
      </c>
      <c r="AU102" s="106">
        <f t="shared" si="32"/>
        <v>388457</v>
      </c>
      <c r="AV102" s="106">
        <f t="shared" si="32"/>
        <v>1378861</v>
      </c>
      <c r="AX102" s="106">
        <f>AX100+AX101</f>
        <v>147684498.00000003</v>
      </c>
    </row>
    <row r="103" spans="1:69" s="97" customFormat="1" ht="12.75" customHeight="1" x14ac:dyDescent="0.25">
      <c r="C103" s="96">
        <f>+C102-C88</f>
        <v>0</v>
      </c>
      <c r="D103" s="96">
        <f t="shared" ref="D103:AX103" si="33">+D102-D88</f>
        <v>0</v>
      </c>
      <c r="E103" s="96">
        <f t="shared" si="33"/>
        <v>0</v>
      </c>
      <c r="F103" s="96">
        <f t="shared" si="33"/>
        <v>0</v>
      </c>
      <c r="G103" s="96">
        <f t="shared" si="33"/>
        <v>0</v>
      </c>
      <c r="H103" s="96">
        <f t="shared" si="33"/>
        <v>0</v>
      </c>
      <c r="I103" s="96">
        <f t="shared" si="33"/>
        <v>0</v>
      </c>
      <c r="J103" s="96">
        <f t="shared" si="33"/>
        <v>0</v>
      </c>
      <c r="K103" s="96">
        <f t="shared" si="33"/>
        <v>0</v>
      </c>
      <c r="L103" s="96">
        <f t="shared" si="33"/>
        <v>0</v>
      </c>
      <c r="M103" s="96">
        <f t="shared" si="33"/>
        <v>0</v>
      </c>
      <c r="N103" s="96">
        <f t="shared" si="33"/>
        <v>0</v>
      </c>
      <c r="O103" s="96">
        <f t="shared" si="33"/>
        <v>0</v>
      </c>
      <c r="P103" s="96">
        <f t="shared" si="33"/>
        <v>0</v>
      </c>
      <c r="Q103" s="96">
        <f t="shared" si="33"/>
        <v>0</v>
      </c>
      <c r="R103" s="96">
        <f t="shared" si="33"/>
        <v>0</v>
      </c>
      <c r="S103" s="96">
        <f t="shared" si="33"/>
        <v>0</v>
      </c>
      <c r="T103" s="96">
        <f t="shared" si="33"/>
        <v>0</v>
      </c>
      <c r="U103" s="96">
        <f t="shared" si="33"/>
        <v>0</v>
      </c>
      <c r="V103" s="96">
        <f t="shared" si="33"/>
        <v>0</v>
      </c>
      <c r="W103" s="96">
        <f t="shared" si="33"/>
        <v>0</v>
      </c>
      <c r="X103" s="96">
        <f t="shared" si="33"/>
        <v>0</v>
      </c>
      <c r="Y103" s="96">
        <f t="shared" si="33"/>
        <v>0</v>
      </c>
      <c r="Z103" s="96">
        <f t="shared" si="33"/>
        <v>0</v>
      </c>
      <c r="AA103" s="96">
        <f t="shared" si="33"/>
        <v>0</v>
      </c>
      <c r="AB103" s="96">
        <f t="shared" si="33"/>
        <v>0</v>
      </c>
      <c r="AC103" s="96">
        <f t="shared" si="33"/>
        <v>0</v>
      </c>
      <c r="AD103" s="96">
        <f t="shared" si="33"/>
        <v>0</v>
      </c>
      <c r="AE103" s="96">
        <f t="shared" si="33"/>
        <v>0</v>
      </c>
      <c r="AF103" s="96">
        <f t="shared" si="33"/>
        <v>0</v>
      </c>
      <c r="AG103" s="96">
        <f t="shared" si="33"/>
        <v>0</v>
      </c>
      <c r="AH103" s="96">
        <f t="shared" si="33"/>
        <v>0</v>
      </c>
      <c r="AI103" s="96">
        <f t="shared" si="33"/>
        <v>0</v>
      </c>
      <c r="AJ103" s="96">
        <f t="shared" si="33"/>
        <v>0</v>
      </c>
      <c r="AK103" s="96">
        <f t="shared" si="33"/>
        <v>0</v>
      </c>
      <c r="AL103" s="96">
        <f t="shared" si="33"/>
        <v>0</v>
      </c>
      <c r="AM103" s="96">
        <f t="shared" si="33"/>
        <v>0</v>
      </c>
      <c r="AN103" s="96">
        <f t="shared" si="33"/>
        <v>0</v>
      </c>
      <c r="AO103" s="96">
        <f t="shared" si="33"/>
        <v>0</v>
      </c>
      <c r="AP103" s="96">
        <f t="shared" si="33"/>
        <v>0</v>
      </c>
      <c r="AQ103" s="96">
        <f t="shared" si="33"/>
        <v>0</v>
      </c>
      <c r="AR103" s="96">
        <f t="shared" si="33"/>
        <v>0</v>
      </c>
      <c r="AS103" s="96">
        <f t="shared" si="33"/>
        <v>0</v>
      </c>
      <c r="AT103" s="96">
        <f t="shared" si="33"/>
        <v>0</v>
      </c>
      <c r="AU103" s="96">
        <f t="shared" si="33"/>
        <v>0</v>
      </c>
      <c r="AV103" s="96">
        <f t="shared" si="33"/>
        <v>0</v>
      </c>
      <c r="AW103" s="96"/>
      <c r="AX103" s="96">
        <f t="shared" si="33"/>
        <v>0</v>
      </c>
      <c r="AY103" s="198"/>
      <c r="AZ103" s="198"/>
      <c r="BA103" s="198"/>
      <c r="BB103" s="198"/>
      <c r="BC103" s="198"/>
      <c r="BD103" s="198"/>
      <c r="BE103" s="198"/>
      <c r="BF103" s="198"/>
      <c r="BG103" s="198"/>
      <c r="BH103" s="198"/>
      <c r="BI103" s="198"/>
      <c r="BJ103" s="198"/>
      <c r="BK103" s="198"/>
      <c r="BL103" s="198"/>
      <c r="BM103" s="198"/>
      <c r="BN103" s="198"/>
      <c r="BO103" s="198"/>
      <c r="BP103" s="198"/>
    </row>
    <row r="104" spans="1:69" ht="12.75" customHeight="1" x14ac:dyDescent="0.25">
      <c r="AV104" s="93"/>
      <c r="BQ104"/>
    </row>
    <row r="105" spans="1:69" ht="12.75" customHeight="1" x14ac:dyDescent="0.25">
      <c r="AV105" s="93"/>
      <c r="BQ105"/>
    </row>
    <row r="106" spans="1:69" ht="12.75" customHeight="1" x14ac:dyDescent="0.25">
      <c r="AV106" s="93"/>
      <c r="BQ106"/>
    </row>
    <row r="107" spans="1:69" ht="12.75" customHeight="1" x14ac:dyDescent="0.25">
      <c r="AV107" s="93"/>
      <c r="BQ107"/>
    </row>
    <row r="108" spans="1:69" ht="12.75" customHeight="1" x14ac:dyDescent="0.25">
      <c r="AV108" s="93"/>
      <c r="BQ108"/>
    </row>
    <row r="109" spans="1:69" ht="12.75" customHeight="1" x14ac:dyDescent="0.25">
      <c r="AV109" s="93"/>
      <c r="BQ109"/>
    </row>
  </sheetData>
  <mergeCells count="42">
    <mergeCell ref="C36:E36"/>
    <mergeCell ref="G1:I1"/>
    <mergeCell ref="J1:L1"/>
    <mergeCell ref="J35:L35"/>
    <mergeCell ref="AO36:AR36"/>
    <mergeCell ref="M1:S1"/>
    <mergeCell ref="T1:X1"/>
    <mergeCell ref="AO1:AR1"/>
    <mergeCell ref="Y35:AC35"/>
    <mergeCell ref="AE35:AG35"/>
    <mergeCell ref="AQ35:AR35"/>
    <mergeCell ref="Q34:S34"/>
    <mergeCell ref="Y36:AC36"/>
    <mergeCell ref="AD36:AG36"/>
    <mergeCell ref="N36:S36"/>
    <mergeCell ref="T36:W36"/>
    <mergeCell ref="AM35:AN35"/>
    <mergeCell ref="Q35:S35"/>
    <mergeCell ref="W35:X35"/>
    <mergeCell ref="AX1:AX3"/>
    <mergeCell ref="C4:E4"/>
    <mergeCell ref="G4:I4"/>
    <mergeCell ref="J4:L4"/>
    <mergeCell ref="M4:S4"/>
    <mergeCell ref="T4:X4"/>
    <mergeCell ref="Y1:AC1"/>
    <mergeCell ref="AD1:AG1"/>
    <mergeCell ref="AH1:AH3"/>
    <mergeCell ref="AI1:AI3"/>
    <mergeCell ref="AM1:AN2"/>
    <mergeCell ref="C1:E1"/>
    <mergeCell ref="F1:F3"/>
    <mergeCell ref="AU1:AU3"/>
    <mergeCell ref="AV1:AV3"/>
    <mergeCell ref="Y4:AC4"/>
    <mergeCell ref="AS1:AT2"/>
    <mergeCell ref="AD4:AG4"/>
    <mergeCell ref="AJ4:AL4"/>
    <mergeCell ref="AM4:AN4"/>
    <mergeCell ref="AO4:AR4"/>
    <mergeCell ref="AS4:AT4"/>
    <mergeCell ref="AJ1:AL2"/>
  </mergeCells>
  <pageMargins left="0.47244094488188981" right="0.15748031496062992" top="1.0629921259842521" bottom="0.31496062992125984" header="0.51181102362204722" footer="0.23622047244094491"/>
  <pageSetup paperSize="9" firstPageNumber="53" orientation="portrait" useFirstPageNumber="1" horizontalDpi="300" verticalDpi="300" r:id="rId1"/>
  <headerFooter alignWithMargins="0">
    <oddHeader>&amp;C&amp;"Times New Roman,Bold"&amp;12 5.2 KENNITÖLUR SÉREIGNARDEILDA ÁRIÐ 2008</oddHeader>
    <oddFooter>&amp;R&amp;"Times New Roman,Regular"&amp;10&amp;P</oddFooter>
  </headerFooter>
  <colBreaks count="6" manualBreakCount="6">
    <brk id="9" max="56" man="1"/>
    <brk id="19" max="56" man="1"/>
    <brk id="24" max="56" man="1"/>
    <brk id="29" max="56" man="1"/>
    <brk id="38" max="56" man="1"/>
    <brk id="44" max="56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N93"/>
  <sheetViews>
    <sheetView topLeftCell="BT1" zoomScaleNormal="100" zoomScaleSheetLayoutView="100" workbookViewId="0">
      <selection activeCell="P5" sqref="P5"/>
    </sheetView>
  </sheetViews>
  <sheetFormatPr defaultColWidth="9.140625" defaultRowHeight="11.25" customHeight="1" x14ac:dyDescent="0.2"/>
  <cols>
    <col min="1" max="1" width="4.140625" style="93" customWidth="1"/>
    <col min="2" max="2" width="22.42578125" style="93" customWidth="1"/>
    <col min="3" max="4" width="11.42578125" style="93" bestFit="1" customWidth="1"/>
    <col min="5" max="6" width="9.7109375" style="93" bestFit="1" customWidth="1"/>
    <col min="7" max="7" width="9" style="93" customWidth="1"/>
    <col min="8" max="8" width="9.7109375" style="93" bestFit="1" customWidth="1"/>
    <col min="9" max="10" width="11.42578125" style="93" bestFit="1" customWidth="1"/>
    <col min="11" max="13" width="9.7109375" style="93" bestFit="1" customWidth="1"/>
    <col min="14" max="14" width="10.42578125" style="93" bestFit="1" customWidth="1"/>
    <col min="15" max="16" width="9.7109375" style="93" bestFit="1" customWidth="1"/>
    <col min="17" max="17" width="9.42578125" style="93" customWidth="1"/>
    <col min="18" max="18" width="9.7109375" style="93" bestFit="1" customWidth="1"/>
    <col min="19" max="22" width="9.42578125" style="93" bestFit="1" customWidth="1"/>
    <col min="23" max="23" width="9" style="93" customWidth="1"/>
    <col min="24" max="24" width="8.7109375" style="93" customWidth="1"/>
    <col min="25" max="25" width="9.42578125" style="93" bestFit="1" customWidth="1"/>
    <col min="26" max="26" width="9.42578125" style="93" customWidth="1"/>
    <col min="27" max="29" width="9.42578125" style="93" bestFit="1" customWidth="1"/>
    <col min="30" max="30" width="9" style="93" customWidth="1"/>
    <col min="31" max="31" width="9.42578125" style="93" bestFit="1" customWidth="1"/>
    <col min="32" max="32" width="7.42578125" style="93" customWidth="1"/>
    <col min="33" max="33" width="8.85546875" style="93" customWidth="1"/>
    <col min="34" max="34" width="8.7109375" style="93" customWidth="1"/>
    <col min="35" max="35" width="7.85546875" style="93" customWidth="1"/>
    <col min="36" max="36" width="9" style="93" customWidth="1"/>
    <col min="37" max="37" width="9.42578125" style="93" customWidth="1"/>
    <col min="38" max="40" width="9.42578125" style="93" bestFit="1" customWidth="1"/>
    <col min="41" max="41" width="8.7109375" style="145" customWidth="1"/>
    <col min="42" max="43" width="9.42578125" style="374" bestFit="1" customWidth="1"/>
    <col min="44" max="47" width="9.42578125" style="93" bestFit="1" customWidth="1"/>
    <col min="48" max="48" width="11.28515625" style="93" customWidth="1"/>
    <col min="49" max="49" width="10.42578125" style="93" customWidth="1"/>
    <col min="50" max="51" width="9.42578125" style="93" bestFit="1" customWidth="1"/>
    <col min="52" max="52" width="9.7109375" style="93" bestFit="1" customWidth="1"/>
    <col min="53" max="53" width="7.42578125" style="93" customWidth="1"/>
    <col min="54" max="54" width="10.42578125" style="93" bestFit="1" customWidth="1"/>
    <col min="55" max="55" width="9.7109375" style="93" bestFit="1" customWidth="1"/>
    <col min="56" max="56" width="9.42578125" style="93" customWidth="1"/>
    <col min="57" max="57" width="9.85546875" style="93" customWidth="1"/>
    <col min="58" max="58" width="8.42578125" style="93" customWidth="1"/>
    <col min="59" max="60" width="8.7109375" style="93" customWidth="1"/>
    <col min="61" max="61" width="10.28515625" style="93" customWidth="1"/>
    <col min="62" max="62" width="8.140625" style="93" customWidth="1"/>
    <col min="63" max="63" width="10.42578125" style="93" bestFit="1" customWidth="1"/>
    <col min="64" max="64" width="10.28515625" style="93" customWidth="1"/>
    <col min="65" max="65" width="8.42578125" style="93" customWidth="1"/>
    <col min="66" max="68" width="10.42578125" style="93" bestFit="1" customWidth="1"/>
    <col min="69" max="69" width="9.42578125" style="93" bestFit="1" customWidth="1"/>
    <col min="70" max="70" width="10.28515625" style="93" customWidth="1"/>
    <col min="71" max="71" width="9.42578125" style="93" bestFit="1" customWidth="1"/>
    <col min="72" max="72" width="10.28515625" style="93" customWidth="1"/>
    <col min="73" max="73" width="10" style="93" customWidth="1"/>
    <col min="74" max="74" width="9.7109375" style="93" customWidth="1"/>
    <col min="75" max="75" width="10" style="93" customWidth="1"/>
    <col min="76" max="76" width="9.140625" style="93" customWidth="1"/>
    <col min="77" max="77" width="7.85546875" style="93" bestFit="1" customWidth="1"/>
    <col min="78" max="78" width="25" style="93" bestFit="1" customWidth="1"/>
    <col min="79" max="79" width="24.42578125" style="93" bestFit="1" customWidth="1"/>
    <col min="80" max="80" width="27.42578125" style="93" bestFit="1" customWidth="1"/>
    <col min="81" max="81" width="22.28515625" style="93" bestFit="1" customWidth="1"/>
    <col min="82" max="82" width="20.85546875" style="93" bestFit="1" customWidth="1"/>
    <col min="83" max="83" width="22.140625" style="93" bestFit="1" customWidth="1"/>
    <col min="84" max="84" width="9.42578125" style="93" bestFit="1" customWidth="1"/>
    <col min="85" max="85" width="9.42578125" style="93" customWidth="1"/>
    <col min="86" max="86" width="10.28515625" style="93" customWidth="1"/>
    <col min="87" max="87" width="2.42578125" style="93" customWidth="1"/>
    <col min="88" max="88" width="11.140625" style="93" customWidth="1"/>
    <col min="89" max="89" width="9.140625" style="93"/>
    <col min="90" max="90" width="10.85546875" style="93" bestFit="1" customWidth="1"/>
    <col min="91" max="16384" width="9.140625" style="93"/>
  </cols>
  <sheetData>
    <row r="1" spans="1:91" s="354" customFormat="1" x14ac:dyDescent="0.15">
      <c r="C1" s="598" t="s">
        <v>27</v>
      </c>
      <c r="D1" s="598"/>
      <c r="E1" s="598"/>
      <c r="F1" s="598"/>
      <c r="G1" s="598"/>
      <c r="H1" s="598" t="s">
        <v>33</v>
      </c>
      <c r="I1" s="598"/>
      <c r="J1" s="598" t="s">
        <v>14</v>
      </c>
      <c r="K1" s="598"/>
      <c r="L1" s="598"/>
      <c r="M1" s="598"/>
      <c r="N1" s="599" t="s">
        <v>41</v>
      </c>
      <c r="O1" s="599"/>
      <c r="P1" s="599"/>
      <c r="Q1" s="598" t="s">
        <v>38</v>
      </c>
      <c r="R1" s="598"/>
      <c r="S1" s="598"/>
      <c r="T1" s="598"/>
      <c r="U1" s="598"/>
      <c r="V1" s="598"/>
      <c r="W1" s="598"/>
      <c r="X1" s="598"/>
      <c r="Y1" s="597" t="s">
        <v>6</v>
      </c>
      <c r="Z1" s="597"/>
      <c r="AA1" s="597"/>
      <c r="AB1" s="597"/>
      <c r="AC1" s="597"/>
      <c r="AD1" s="597"/>
      <c r="AE1" s="601" t="s">
        <v>39</v>
      </c>
      <c r="AF1" s="601"/>
      <c r="AG1" s="601"/>
      <c r="AH1" s="601"/>
      <c r="AI1" s="601"/>
      <c r="AJ1" s="601"/>
      <c r="AK1" s="601" t="s">
        <v>13</v>
      </c>
      <c r="AL1" s="601"/>
      <c r="AM1" s="601"/>
      <c r="AN1" s="601"/>
      <c r="AO1" s="601"/>
      <c r="AP1" s="600" t="s">
        <v>40</v>
      </c>
      <c r="AQ1" s="600"/>
      <c r="AR1" s="601" t="s">
        <v>12</v>
      </c>
      <c r="AS1" s="601"/>
      <c r="AT1" s="600" t="s">
        <v>589</v>
      </c>
      <c r="AU1" s="600" t="s">
        <v>18</v>
      </c>
      <c r="AV1" s="600"/>
      <c r="AW1" s="601" t="s">
        <v>29</v>
      </c>
      <c r="AX1" s="601"/>
      <c r="AY1" s="601"/>
      <c r="AZ1" s="601"/>
      <c r="BA1" s="601"/>
      <c r="BB1" s="600" t="s">
        <v>32</v>
      </c>
      <c r="BC1" s="600"/>
      <c r="BD1" s="601" t="s">
        <v>15</v>
      </c>
      <c r="BE1" s="601"/>
      <c r="BF1" s="601"/>
      <c r="BG1" s="601"/>
      <c r="BH1" s="601"/>
      <c r="BI1" s="601" t="s">
        <v>36</v>
      </c>
      <c r="BJ1" s="601"/>
      <c r="BK1" s="601"/>
      <c r="BL1" s="600" t="s">
        <v>34</v>
      </c>
      <c r="BM1" s="600"/>
      <c r="BN1" s="600" t="s">
        <v>17</v>
      </c>
      <c r="BO1" s="600" t="s">
        <v>114</v>
      </c>
      <c r="BP1" s="600" t="s">
        <v>338</v>
      </c>
      <c r="BQ1" s="599" t="s">
        <v>116</v>
      </c>
      <c r="BR1" s="599" t="s">
        <v>117</v>
      </c>
      <c r="BS1" s="603" t="s">
        <v>340</v>
      </c>
      <c r="BT1" s="599" t="s">
        <v>87</v>
      </c>
      <c r="BU1" s="599" t="s">
        <v>22</v>
      </c>
      <c r="BV1" s="604" t="s">
        <v>120</v>
      </c>
      <c r="BW1" s="605" t="s">
        <v>121</v>
      </c>
      <c r="BX1" s="606" t="s">
        <v>699</v>
      </c>
      <c r="BY1" s="606"/>
      <c r="BZ1" s="602" t="s">
        <v>590</v>
      </c>
      <c r="CA1" s="602" t="s">
        <v>124</v>
      </c>
      <c r="CB1" s="614" t="s">
        <v>611</v>
      </c>
      <c r="CC1" s="615" t="s">
        <v>346</v>
      </c>
      <c r="CD1" s="616" t="s">
        <v>127</v>
      </c>
      <c r="CE1" s="599" t="s">
        <v>128</v>
      </c>
      <c r="CF1" s="617" t="s">
        <v>129</v>
      </c>
      <c r="CG1" s="618" t="s">
        <v>256</v>
      </c>
      <c r="CH1" s="607" t="s">
        <v>130</v>
      </c>
      <c r="CI1" s="373"/>
      <c r="CJ1" s="356" t="s">
        <v>131</v>
      </c>
      <c r="CL1" s="356"/>
    </row>
    <row r="2" spans="1:91" s="354" customFormat="1" x14ac:dyDescent="0.15">
      <c r="C2" s="357"/>
      <c r="D2" s="357"/>
      <c r="E2" s="357"/>
      <c r="F2" s="357"/>
      <c r="G2" s="357"/>
      <c r="H2" s="598"/>
      <c r="I2" s="598"/>
      <c r="J2" s="357"/>
      <c r="K2" s="357"/>
      <c r="L2" s="357"/>
      <c r="M2" s="357"/>
      <c r="N2" s="358"/>
      <c r="O2" s="358"/>
      <c r="P2" s="358"/>
      <c r="Q2" s="358"/>
      <c r="R2" s="357"/>
      <c r="S2" s="357"/>
      <c r="T2" s="357"/>
      <c r="U2" s="357"/>
      <c r="V2" s="357"/>
      <c r="W2" s="357"/>
      <c r="X2" s="357"/>
      <c r="Y2" s="357"/>
      <c r="Z2" s="357"/>
      <c r="AA2" s="359"/>
      <c r="AB2" s="359"/>
      <c r="AC2" s="359"/>
      <c r="AD2" s="359"/>
      <c r="AE2" s="355"/>
      <c r="AF2" s="359"/>
      <c r="AG2" s="355"/>
      <c r="AH2" s="355"/>
      <c r="AI2" s="355"/>
      <c r="AJ2" s="355"/>
      <c r="AK2" s="355"/>
      <c r="AL2" s="355"/>
      <c r="AM2" s="355"/>
      <c r="AN2" s="355"/>
      <c r="AO2" s="379"/>
      <c r="AP2" s="600"/>
      <c r="AQ2" s="600"/>
      <c r="AR2" s="355"/>
      <c r="AS2" s="355"/>
      <c r="AT2" s="600"/>
      <c r="AU2" s="600"/>
      <c r="AV2" s="600"/>
      <c r="AW2" s="355"/>
      <c r="AX2" s="355"/>
      <c r="AY2" s="355"/>
      <c r="AZ2" s="355"/>
      <c r="BA2" s="355"/>
      <c r="BB2" s="600"/>
      <c r="BC2" s="600"/>
      <c r="BD2" s="355"/>
      <c r="BE2" s="355"/>
      <c r="BF2" s="355"/>
      <c r="BG2" s="355"/>
      <c r="BH2" s="355"/>
      <c r="BI2" s="355"/>
      <c r="BJ2" s="355"/>
      <c r="BK2" s="355"/>
      <c r="BL2" s="600"/>
      <c r="BM2" s="600"/>
      <c r="BN2" s="600"/>
      <c r="BO2" s="600"/>
      <c r="BP2" s="600"/>
      <c r="BQ2" s="599"/>
      <c r="BR2" s="599"/>
      <c r="BS2" s="603" t="s">
        <v>142</v>
      </c>
      <c r="BT2" s="599"/>
      <c r="BU2" s="599"/>
      <c r="BV2" s="604" t="s">
        <v>143</v>
      </c>
      <c r="BW2" s="605" t="s">
        <v>144</v>
      </c>
      <c r="BX2" s="606"/>
      <c r="BY2" s="606"/>
      <c r="BZ2" s="602" t="s">
        <v>146</v>
      </c>
      <c r="CA2" s="602" t="s">
        <v>147</v>
      </c>
      <c r="CB2" s="614" t="s">
        <v>148</v>
      </c>
      <c r="CC2" s="615" t="s">
        <v>149</v>
      </c>
      <c r="CD2" s="616" t="s">
        <v>150</v>
      </c>
      <c r="CE2" s="599"/>
      <c r="CF2" s="617" t="s">
        <v>151</v>
      </c>
      <c r="CG2" s="618" t="s">
        <v>152</v>
      </c>
      <c r="CH2" s="607" t="s">
        <v>153</v>
      </c>
      <c r="CI2" s="373"/>
      <c r="CJ2" s="356" t="s">
        <v>154</v>
      </c>
      <c r="CL2" s="356"/>
    </row>
    <row r="3" spans="1:91" s="354" customFormat="1" x14ac:dyDescent="0.15"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8"/>
      <c r="O3" s="358"/>
      <c r="P3" s="358"/>
      <c r="Q3" s="358"/>
      <c r="R3" s="357"/>
      <c r="S3" s="357"/>
      <c r="T3" s="357"/>
      <c r="U3" s="357"/>
      <c r="V3" s="357"/>
      <c r="W3" s="357"/>
      <c r="X3" s="357"/>
      <c r="Y3" s="357"/>
      <c r="Z3" s="357"/>
      <c r="AA3" s="359"/>
      <c r="AB3" s="359"/>
      <c r="AC3" s="359"/>
      <c r="AD3" s="359"/>
      <c r="AE3" s="355"/>
      <c r="AF3" s="359"/>
      <c r="AG3" s="355"/>
      <c r="AH3" s="355"/>
      <c r="AI3" s="355"/>
      <c r="AJ3" s="355"/>
      <c r="AK3" s="355"/>
      <c r="AL3" s="355"/>
      <c r="AM3" s="355"/>
      <c r="AN3" s="355"/>
      <c r="AO3" s="379"/>
      <c r="AP3" s="360"/>
      <c r="AQ3" s="360"/>
      <c r="AR3" s="355"/>
      <c r="AS3" s="355"/>
      <c r="AT3" s="600"/>
      <c r="AU3" s="360"/>
      <c r="AV3" s="360"/>
      <c r="AW3" s="355"/>
      <c r="AX3" s="355"/>
      <c r="AY3" s="355"/>
      <c r="AZ3" s="355"/>
      <c r="BA3" s="355"/>
      <c r="BB3" s="355"/>
      <c r="BC3" s="355"/>
      <c r="BD3" s="355"/>
      <c r="BE3" s="355"/>
      <c r="BF3" s="355"/>
      <c r="BG3" s="355"/>
      <c r="BH3" s="355"/>
      <c r="BI3" s="355"/>
      <c r="BJ3" s="355"/>
      <c r="BK3" s="355"/>
      <c r="BL3" s="355"/>
      <c r="BM3" s="355"/>
      <c r="BN3" s="600"/>
      <c r="BO3" s="600"/>
      <c r="BP3" s="600"/>
      <c r="BQ3" s="358"/>
      <c r="BR3" s="599"/>
      <c r="BS3" s="603" t="s">
        <v>165</v>
      </c>
      <c r="BT3" s="599"/>
      <c r="BU3" s="599"/>
      <c r="BV3" s="604" t="s">
        <v>166</v>
      </c>
      <c r="BW3" s="605" t="s">
        <v>167</v>
      </c>
      <c r="BX3" s="361"/>
      <c r="BY3" s="361"/>
      <c r="BZ3" s="602" t="s">
        <v>169</v>
      </c>
      <c r="CA3" s="602" t="s">
        <v>170</v>
      </c>
      <c r="CB3" s="614" t="s">
        <v>171</v>
      </c>
      <c r="CC3" s="615" t="s">
        <v>172</v>
      </c>
      <c r="CD3" s="616" t="s">
        <v>173</v>
      </c>
      <c r="CE3" s="599"/>
      <c r="CF3" s="617"/>
      <c r="CG3" s="618" t="s">
        <v>174</v>
      </c>
      <c r="CH3" s="607" t="s">
        <v>175</v>
      </c>
      <c r="CI3" s="373"/>
      <c r="CJ3" s="356" t="s">
        <v>176</v>
      </c>
      <c r="CL3" s="356"/>
    </row>
    <row r="4" spans="1:91" x14ac:dyDescent="0.2">
      <c r="C4" s="608" t="s">
        <v>177</v>
      </c>
      <c r="D4" s="534"/>
      <c r="E4" s="534"/>
      <c r="F4" s="534"/>
      <c r="G4" s="534"/>
      <c r="H4" s="608" t="s">
        <v>178</v>
      </c>
      <c r="I4" s="534"/>
      <c r="J4" s="608" t="s">
        <v>179</v>
      </c>
      <c r="K4" s="534"/>
      <c r="L4" s="534"/>
      <c r="M4" s="534"/>
      <c r="N4" s="609" t="s">
        <v>180</v>
      </c>
      <c r="O4" s="609"/>
      <c r="P4" s="609"/>
      <c r="Q4" s="610" t="s">
        <v>181</v>
      </c>
      <c r="R4" s="610"/>
      <c r="S4" s="610"/>
      <c r="T4" s="610"/>
      <c r="U4" s="610"/>
      <c r="V4" s="610"/>
      <c r="W4" s="610"/>
      <c r="X4" s="610"/>
      <c r="Y4" s="611" t="s">
        <v>182</v>
      </c>
      <c r="Z4" s="611"/>
      <c r="AA4" s="611"/>
      <c r="AB4" s="611"/>
      <c r="AC4" s="611"/>
      <c r="AD4" s="611"/>
      <c r="AE4" s="612" t="s">
        <v>183</v>
      </c>
      <c r="AF4" s="612"/>
      <c r="AG4" s="612"/>
      <c r="AH4" s="612"/>
      <c r="AI4" s="612"/>
      <c r="AJ4" s="612"/>
      <c r="AK4" s="612" t="s">
        <v>184</v>
      </c>
      <c r="AL4" s="612"/>
      <c r="AM4" s="612"/>
      <c r="AN4" s="612"/>
      <c r="AO4" s="380"/>
      <c r="AP4" s="612" t="s">
        <v>185</v>
      </c>
      <c r="AQ4" s="613"/>
      <c r="AR4" s="612" t="s">
        <v>186</v>
      </c>
      <c r="AS4" s="613"/>
      <c r="AT4" s="362" t="s">
        <v>187</v>
      </c>
      <c r="AU4" s="612" t="s">
        <v>188</v>
      </c>
      <c r="AV4" s="613"/>
      <c r="AW4" s="612" t="s">
        <v>189</v>
      </c>
      <c r="AX4" s="613"/>
      <c r="AY4" s="613"/>
      <c r="AZ4" s="613"/>
      <c r="BA4" s="613"/>
      <c r="BB4" s="612" t="s">
        <v>190</v>
      </c>
      <c r="BC4" s="613"/>
      <c r="BD4" s="612" t="s">
        <v>191</v>
      </c>
      <c r="BE4" s="613"/>
      <c r="BF4" s="613"/>
      <c r="BG4" s="613"/>
      <c r="BH4" s="613"/>
      <c r="BI4" s="612" t="s">
        <v>192</v>
      </c>
      <c r="BJ4" s="613"/>
      <c r="BK4" s="613"/>
      <c r="BL4" s="612" t="s">
        <v>193</v>
      </c>
      <c r="BM4" s="613"/>
      <c r="BN4" s="56" t="s">
        <v>194</v>
      </c>
      <c r="BO4" s="56" t="s">
        <v>195</v>
      </c>
      <c r="BP4" s="57" t="s">
        <v>196</v>
      </c>
      <c r="BQ4" s="57" t="s">
        <v>197</v>
      </c>
      <c r="BR4" s="57" t="s">
        <v>198</v>
      </c>
      <c r="BS4" s="57" t="s">
        <v>199</v>
      </c>
      <c r="BT4" s="57" t="s">
        <v>200</v>
      </c>
      <c r="BU4" s="57" t="s">
        <v>201</v>
      </c>
      <c r="BV4" s="57" t="s">
        <v>202</v>
      </c>
      <c r="BW4" s="57" t="s">
        <v>203</v>
      </c>
      <c r="BX4" s="619" t="s">
        <v>204</v>
      </c>
      <c r="BY4" s="524"/>
      <c r="BZ4" s="57" t="s">
        <v>205</v>
      </c>
      <c r="CA4" s="57" t="s">
        <v>206</v>
      </c>
      <c r="CB4" s="57" t="s">
        <v>207</v>
      </c>
      <c r="CC4" s="57" t="s">
        <v>208</v>
      </c>
      <c r="CD4" s="57" t="s">
        <v>209</v>
      </c>
      <c r="CE4" s="57" t="s">
        <v>210</v>
      </c>
      <c r="CF4" s="57" t="s">
        <v>211</v>
      </c>
      <c r="CG4" s="57" t="s">
        <v>212</v>
      </c>
      <c r="CH4" s="57" t="s">
        <v>213</v>
      </c>
      <c r="CI4" s="57"/>
    </row>
    <row r="5" spans="1:91" s="176" customFormat="1" x14ac:dyDescent="0.2">
      <c r="C5" s="176" t="s">
        <v>353</v>
      </c>
      <c r="D5" s="176" t="s">
        <v>354</v>
      </c>
      <c r="E5" s="176" t="s">
        <v>501</v>
      </c>
      <c r="F5" s="176" t="s">
        <v>502</v>
      </c>
      <c r="G5" s="176" t="s">
        <v>503</v>
      </c>
      <c r="H5" s="176" t="s">
        <v>591</v>
      </c>
      <c r="I5" s="176" t="s">
        <v>5</v>
      </c>
      <c r="J5" s="176" t="s">
        <v>591</v>
      </c>
      <c r="K5" s="176" t="s">
        <v>505</v>
      </c>
      <c r="L5" s="176" t="s">
        <v>506</v>
      </c>
      <c r="M5" s="176" t="s">
        <v>507</v>
      </c>
      <c r="N5" s="176" t="s">
        <v>592</v>
      </c>
      <c r="O5" s="176" t="s">
        <v>508</v>
      </c>
      <c r="P5" s="176" t="s">
        <v>509</v>
      </c>
      <c r="Q5" s="176" t="s">
        <v>592</v>
      </c>
      <c r="R5" s="176" t="s">
        <v>511</v>
      </c>
      <c r="S5" s="176" t="s">
        <v>512</v>
      </c>
      <c r="T5" s="176" t="s">
        <v>513</v>
      </c>
      <c r="U5" s="176" t="s">
        <v>514</v>
      </c>
      <c r="V5" s="176" t="s">
        <v>515</v>
      </c>
      <c r="W5" s="176" t="s">
        <v>516</v>
      </c>
      <c r="X5" s="176" t="s">
        <v>517</v>
      </c>
      <c r="Y5" s="176" t="s">
        <v>592</v>
      </c>
      <c r="Z5" s="176" t="s">
        <v>356</v>
      </c>
      <c r="AA5" s="176" t="s">
        <v>518</v>
      </c>
      <c r="AB5" s="176" t="s">
        <v>519</v>
      </c>
      <c r="AC5" s="176" t="s">
        <v>520</v>
      </c>
      <c r="AD5" s="176" t="s">
        <v>521</v>
      </c>
      <c r="AE5" s="176" t="s">
        <v>591</v>
      </c>
      <c r="AF5" s="176" t="s">
        <v>501</v>
      </c>
      <c r="AG5" s="176" t="s">
        <v>502</v>
      </c>
      <c r="AH5" s="176" t="s">
        <v>503</v>
      </c>
      <c r="AI5" s="176" t="s">
        <v>522</v>
      </c>
      <c r="AJ5" s="176" t="s">
        <v>523</v>
      </c>
      <c r="AK5" s="176" t="s">
        <v>591</v>
      </c>
      <c r="AL5" s="176" t="s">
        <v>524</v>
      </c>
      <c r="AM5" s="176" t="s">
        <v>525</v>
      </c>
      <c r="AN5" s="176" t="s">
        <v>526</v>
      </c>
      <c r="AO5" s="274" t="s">
        <v>621</v>
      </c>
      <c r="AP5" s="176" t="s">
        <v>591</v>
      </c>
      <c r="AQ5" s="176" t="s">
        <v>527</v>
      </c>
      <c r="AR5" s="176" t="s">
        <v>591</v>
      </c>
      <c r="AS5" s="176" t="s">
        <v>528</v>
      </c>
      <c r="AT5" s="176" t="s">
        <v>591</v>
      </c>
      <c r="AU5" s="176" t="s">
        <v>358</v>
      </c>
      <c r="AV5" s="176" t="s">
        <v>359</v>
      </c>
      <c r="AW5" s="176" t="s">
        <v>624</v>
      </c>
      <c r="AX5" s="176" t="s">
        <v>360</v>
      </c>
      <c r="AY5" s="176" t="s">
        <v>501</v>
      </c>
      <c r="AZ5" s="176" t="s">
        <v>502</v>
      </c>
      <c r="BA5" s="176" t="s">
        <v>503</v>
      </c>
      <c r="BB5" s="176" t="s">
        <v>591</v>
      </c>
      <c r="BC5" s="176" t="s">
        <v>504</v>
      </c>
      <c r="BD5" s="176" t="s">
        <v>591</v>
      </c>
      <c r="BE5" s="176" t="s">
        <v>530</v>
      </c>
      <c r="BF5" s="176" t="s">
        <v>531</v>
      </c>
      <c r="BG5" s="176" t="s">
        <v>532</v>
      </c>
      <c r="BH5" s="176" t="s">
        <v>533</v>
      </c>
      <c r="BI5" s="176" t="s">
        <v>591</v>
      </c>
      <c r="BJ5" s="176" t="s">
        <v>508</v>
      </c>
      <c r="BK5" s="176" t="s">
        <v>509</v>
      </c>
      <c r="BL5" s="176" t="s">
        <v>591</v>
      </c>
      <c r="BM5" s="176" t="s">
        <v>504</v>
      </c>
      <c r="BX5" s="176" t="s">
        <v>591</v>
      </c>
      <c r="BY5" s="176" t="s">
        <v>5</v>
      </c>
      <c r="BZ5" s="176" t="s">
        <v>353</v>
      </c>
      <c r="CF5" s="176" t="s">
        <v>584</v>
      </c>
      <c r="CG5" s="176" t="s">
        <v>504</v>
      </c>
    </row>
    <row r="6" spans="1:91" x14ac:dyDescent="0.2">
      <c r="A6" s="363" t="s">
        <v>593</v>
      </c>
      <c r="AP6" s="93"/>
      <c r="AQ6" s="93"/>
    </row>
    <row r="7" spans="1:91" x14ac:dyDescent="0.2">
      <c r="A7" s="93" t="s">
        <v>0</v>
      </c>
      <c r="B7" s="364" t="s">
        <v>594</v>
      </c>
      <c r="C7" s="106">
        <v>34494927</v>
      </c>
      <c r="D7" s="106">
        <v>20637644</v>
      </c>
      <c r="E7" s="106">
        <v>1013301</v>
      </c>
      <c r="F7" s="106">
        <v>572738</v>
      </c>
      <c r="G7" s="106">
        <v>0</v>
      </c>
      <c r="H7" s="106">
        <v>55583578</v>
      </c>
      <c r="I7" s="106">
        <v>1366809</v>
      </c>
      <c r="J7" s="106">
        <v>74663167.280000001</v>
      </c>
      <c r="K7" s="106">
        <v>554518</v>
      </c>
      <c r="L7" s="106">
        <v>772551</v>
      </c>
      <c r="M7" s="106">
        <v>0</v>
      </c>
      <c r="N7" s="106">
        <v>20421578</v>
      </c>
      <c r="O7" s="106">
        <v>653564</v>
      </c>
      <c r="P7" s="106">
        <v>1451892</v>
      </c>
      <c r="Q7" s="106">
        <v>23032582</v>
      </c>
      <c r="R7" s="106">
        <v>67196</v>
      </c>
      <c r="S7" s="106">
        <v>730709</v>
      </c>
      <c r="T7" s="106">
        <v>17409</v>
      </c>
      <c r="U7" s="106">
        <v>53349</v>
      </c>
      <c r="V7" s="106">
        <v>29092</v>
      </c>
      <c r="W7" s="106">
        <v>1881</v>
      </c>
      <c r="X7" s="106">
        <v>0</v>
      </c>
      <c r="Y7" s="106">
        <v>1726302</v>
      </c>
      <c r="Z7" s="106">
        <v>941380</v>
      </c>
      <c r="AA7" s="106">
        <v>2668712</v>
      </c>
      <c r="AB7" s="106">
        <v>8171955</v>
      </c>
      <c r="AC7" s="106">
        <v>2024678</v>
      </c>
      <c r="AD7" s="106">
        <v>141986</v>
      </c>
      <c r="AE7" s="106">
        <v>13214421</v>
      </c>
      <c r="AF7" s="106">
        <v>0</v>
      </c>
      <c r="AG7" s="106">
        <v>17775</v>
      </c>
      <c r="AH7" s="106">
        <v>2423</v>
      </c>
      <c r="AI7" s="106">
        <v>0</v>
      </c>
      <c r="AJ7" s="106">
        <v>293931</v>
      </c>
      <c r="AK7" s="106">
        <v>6848361</v>
      </c>
      <c r="AL7" s="106">
        <v>19455119</v>
      </c>
      <c r="AM7" s="106">
        <v>2282706</v>
      </c>
      <c r="AN7" s="106">
        <v>4779088</v>
      </c>
      <c r="AO7" s="160">
        <v>2809</v>
      </c>
      <c r="AP7" s="106">
        <v>29336670</v>
      </c>
      <c r="AQ7" s="106">
        <v>267600</v>
      </c>
      <c r="AR7" s="106">
        <v>22324662</v>
      </c>
      <c r="AS7" s="106">
        <v>61023</v>
      </c>
      <c r="AT7" s="106">
        <v>37310605</v>
      </c>
      <c r="AU7" s="106">
        <v>17245680</v>
      </c>
      <c r="AV7" s="106">
        <v>4334018</v>
      </c>
      <c r="AW7" s="106">
        <v>8356998</v>
      </c>
      <c r="AX7" s="106">
        <v>980430</v>
      </c>
      <c r="AY7" s="106">
        <v>383966</v>
      </c>
      <c r="AZ7" s="106">
        <v>106358</v>
      </c>
      <c r="BA7" s="106">
        <v>0</v>
      </c>
      <c r="BB7" s="106">
        <v>1003837</v>
      </c>
      <c r="BC7" s="106">
        <v>601303</v>
      </c>
      <c r="BD7" s="106">
        <v>924167</v>
      </c>
      <c r="BE7" s="106">
        <v>1394921</v>
      </c>
      <c r="BF7" s="106">
        <v>1217242</v>
      </c>
      <c r="BG7" s="106">
        <v>1458536</v>
      </c>
      <c r="BH7" s="106">
        <v>652186</v>
      </c>
      <c r="BI7" s="106">
        <v>8048636.557</v>
      </c>
      <c r="BJ7" s="106">
        <v>36569.809000000001</v>
      </c>
      <c r="BK7" s="106">
        <v>102251.81</v>
      </c>
      <c r="BL7" s="106">
        <v>6418918</v>
      </c>
      <c r="BM7" s="106">
        <v>296846</v>
      </c>
      <c r="BN7" s="106">
        <v>8433736</v>
      </c>
      <c r="BO7" s="106">
        <v>4222172</v>
      </c>
      <c r="BP7" s="106">
        <v>10711139</v>
      </c>
      <c r="BQ7" s="106">
        <v>2495243</v>
      </c>
      <c r="BR7" s="106">
        <v>2799422</v>
      </c>
      <c r="BS7" s="106">
        <v>3965916</v>
      </c>
      <c r="BT7" s="106">
        <v>2997310</v>
      </c>
      <c r="BU7" s="106">
        <v>1297512</v>
      </c>
      <c r="BV7" s="106">
        <v>478315.69999999995</v>
      </c>
      <c r="BW7" s="106">
        <v>1799306</v>
      </c>
      <c r="BX7" s="106">
        <v>118139</v>
      </c>
      <c r="BY7" s="106">
        <v>615008</v>
      </c>
      <c r="BZ7" s="160">
        <v>313230</v>
      </c>
      <c r="CA7" s="106">
        <v>280440</v>
      </c>
      <c r="CB7" s="106">
        <v>0</v>
      </c>
      <c r="CC7" s="106">
        <v>298579</v>
      </c>
      <c r="CD7" s="106">
        <v>322301</v>
      </c>
      <c r="CE7" s="106">
        <v>58788</v>
      </c>
      <c r="CF7" s="106">
        <v>63441</v>
      </c>
      <c r="CG7" s="106">
        <v>0</v>
      </c>
      <c r="CH7" s="106">
        <v>10841</v>
      </c>
      <c r="CJ7" s="235">
        <f t="shared" ref="CJ7:CJ38" si="0">SUM(C7:CH7)</f>
        <v>482834394.15599996</v>
      </c>
      <c r="CM7" s="106"/>
    </row>
    <row r="8" spans="1:91" x14ac:dyDescent="0.2">
      <c r="A8" s="93" t="s">
        <v>0</v>
      </c>
      <c r="B8" s="364" t="s">
        <v>595</v>
      </c>
      <c r="C8" s="106">
        <v>8698657</v>
      </c>
      <c r="D8" s="106">
        <v>5772117</v>
      </c>
      <c r="E8" s="106">
        <v>12042</v>
      </c>
      <c r="F8" s="106">
        <v>5699</v>
      </c>
      <c r="G8" s="106">
        <v>0</v>
      </c>
      <c r="H8" s="106">
        <v>1253842</v>
      </c>
      <c r="I8" s="106">
        <v>30832</v>
      </c>
      <c r="J8" s="106">
        <v>4296233.4409999996</v>
      </c>
      <c r="K8" s="106">
        <v>7537</v>
      </c>
      <c r="L8" s="106">
        <v>44199</v>
      </c>
      <c r="M8" s="106">
        <v>0</v>
      </c>
      <c r="N8" s="106">
        <v>2731962</v>
      </c>
      <c r="O8" s="106">
        <v>0</v>
      </c>
      <c r="P8" s="106">
        <v>0</v>
      </c>
      <c r="Q8" s="106">
        <v>967139</v>
      </c>
      <c r="R8" s="106">
        <v>16981</v>
      </c>
      <c r="S8" s="106">
        <v>184662</v>
      </c>
      <c r="T8" s="106">
        <v>4400</v>
      </c>
      <c r="U8" s="106">
        <v>13482</v>
      </c>
      <c r="V8" s="106">
        <v>7352</v>
      </c>
      <c r="W8" s="106">
        <v>475</v>
      </c>
      <c r="X8" s="106">
        <v>0</v>
      </c>
      <c r="Y8" s="106">
        <v>368728</v>
      </c>
      <c r="Z8" s="106">
        <v>264060</v>
      </c>
      <c r="AA8" s="106">
        <v>564545</v>
      </c>
      <c r="AB8" s="106">
        <v>1729844</v>
      </c>
      <c r="AC8" s="106">
        <v>664364</v>
      </c>
      <c r="AD8" s="106">
        <v>72210</v>
      </c>
      <c r="AE8" s="106">
        <v>1007364</v>
      </c>
      <c r="AF8" s="106">
        <v>0</v>
      </c>
      <c r="AG8" s="106">
        <v>0</v>
      </c>
      <c r="AH8" s="106">
        <v>0</v>
      </c>
      <c r="AI8" s="106">
        <v>0</v>
      </c>
      <c r="AJ8" s="106">
        <v>22407</v>
      </c>
      <c r="AK8" s="106">
        <v>142128</v>
      </c>
      <c r="AL8" s="106">
        <v>618779</v>
      </c>
      <c r="AM8" s="106">
        <v>65009</v>
      </c>
      <c r="AN8" s="106">
        <v>179690</v>
      </c>
      <c r="AO8" s="160">
        <v>0</v>
      </c>
      <c r="AP8" s="106">
        <v>1464435</v>
      </c>
      <c r="AQ8" s="106">
        <v>0</v>
      </c>
      <c r="AR8" s="106">
        <v>5063496</v>
      </c>
      <c r="AS8" s="106">
        <v>1265</v>
      </c>
      <c r="AT8" s="106">
        <v>78374</v>
      </c>
      <c r="AU8" s="106">
        <v>40473</v>
      </c>
      <c r="AV8" s="106">
        <v>20286</v>
      </c>
      <c r="AW8" s="106">
        <v>520919</v>
      </c>
      <c r="AX8" s="106">
        <v>61113</v>
      </c>
      <c r="AY8" s="106">
        <v>0</v>
      </c>
      <c r="AZ8" s="106">
        <v>0</v>
      </c>
      <c r="BA8" s="106">
        <v>0</v>
      </c>
      <c r="BB8" s="106">
        <v>873633</v>
      </c>
      <c r="BC8" s="106">
        <v>0</v>
      </c>
      <c r="BD8" s="106">
        <v>14799</v>
      </c>
      <c r="BE8" s="106">
        <v>30234</v>
      </c>
      <c r="BF8" s="106">
        <v>34563</v>
      </c>
      <c r="BG8" s="106">
        <v>24348</v>
      </c>
      <c r="BH8" s="106">
        <v>13396</v>
      </c>
      <c r="BI8" s="106">
        <v>2887974.7880000002</v>
      </c>
      <c r="BJ8" s="106">
        <v>0</v>
      </c>
      <c r="BK8" s="106">
        <v>0</v>
      </c>
      <c r="BL8" s="106">
        <v>1733182</v>
      </c>
      <c r="BM8" s="106">
        <v>0</v>
      </c>
      <c r="BN8" s="106">
        <v>461420</v>
      </c>
      <c r="BO8" s="106">
        <v>1163985</v>
      </c>
      <c r="BP8" s="106">
        <v>114700</v>
      </c>
      <c r="BQ8" s="106">
        <v>286402</v>
      </c>
      <c r="BR8" s="106">
        <v>137044</v>
      </c>
      <c r="BS8" s="106">
        <v>387410</v>
      </c>
      <c r="BT8" s="106">
        <v>529265</v>
      </c>
      <c r="BU8" s="106">
        <v>175517</v>
      </c>
      <c r="BV8" s="106">
        <v>93292.9</v>
      </c>
      <c r="BW8" s="106">
        <v>0</v>
      </c>
      <c r="BX8" s="106">
        <v>2026</v>
      </c>
      <c r="BY8" s="106">
        <v>10617</v>
      </c>
      <c r="BZ8" s="160">
        <v>9470</v>
      </c>
      <c r="CA8" s="106">
        <v>1714</v>
      </c>
      <c r="CB8" s="106">
        <v>0</v>
      </c>
      <c r="CC8" s="106">
        <v>10264</v>
      </c>
      <c r="CD8" s="106">
        <v>0</v>
      </c>
      <c r="CE8" s="106">
        <v>55211</v>
      </c>
      <c r="CF8" s="106">
        <v>783</v>
      </c>
      <c r="CG8" s="106">
        <v>0</v>
      </c>
      <c r="CH8" s="106">
        <v>0</v>
      </c>
      <c r="CJ8" s="235">
        <f t="shared" si="0"/>
        <v>46048351.129000001</v>
      </c>
      <c r="CM8" s="106"/>
    </row>
    <row r="9" spans="1:91" x14ac:dyDescent="0.2">
      <c r="A9" s="93" t="s">
        <v>0</v>
      </c>
      <c r="B9" s="364" t="s">
        <v>596</v>
      </c>
      <c r="C9" s="106">
        <v>18749167</v>
      </c>
      <c r="D9" s="106">
        <v>10636483</v>
      </c>
      <c r="E9" s="106">
        <v>157027</v>
      </c>
      <c r="F9" s="106">
        <v>67560</v>
      </c>
      <c r="G9" s="106">
        <v>0</v>
      </c>
      <c r="H9" s="106">
        <v>17664911</v>
      </c>
      <c r="I9" s="106">
        <v>434383</v>
      </c>
      <c r="J9" s="106">
        <v>11278468</v>
      </c>
      <c r="K9" s="106">
        <v>59914</v>
      </c>
      <c r="L9" s="106">
        <v>97195</v>
      </c>
      <c r="M9" s="106">
        <v>0</v>
      </c>
      <c r="N9" s="106">
        <v>11956742</v>
      </c>
      <c r="O9" s="106">
        <v>0</v>
      </c>
      <c r="P9" s="106">
        <v>0</v>
      </c>
      <c r="Q9" s="106">
        <v>808733</v>
      </c>
      <c r="R9" s="106">
        <v>32579</v>
      </c>
      <c r="S9" s="106">
        <v>354278</v>
      </c>
      <c r="T9" s="106">
        <v>8441</v>
      </c>
      <c r="U9" s="106">
        <v>25866</v>
      </c>
      <c r="V9" s="106">
        <v>14105</v>
      </c>
      <c r="W9" s="106">
        <v>912</v>
      </c>
      <c r="X9" s="106">
        <v>0</v>
      </c>
      <c r="Y9" s="106">
        <v>352591</v>
      </c>
      <c r="Z9" s="106">
        <v>333325</v>
      </c>
      <c r="AA9" s="106">
        <v>1015267</v>
      </c>
      <c r="AB9" s="106">
        <v>1822824</v>
      </c>
      <c r="AC9" s="106">
        <v>1032149</v>
      </c>
      <c r="AD9" s="106">
        <v>162314</v>
      </c>
      <c r="AE9" s="106">
        <v>4671621</v>
      </c>
      <c r="AF9" s="106">
        <v>0</v>
      </c>
      <c r="AG9" s="106">
        <v>43663</v>
      </c>
      <c r="AH9" s="106">
        <v>5952</v>
      </c>
      <c r="AI9" s="106">
        <v>22241</v>
      </c>
      <c r="AJ9" s="106">
        <v>103912</v>
      </c>
      <c r="AK9" s="106">
        <v>133336</v>
      </c>
      <c r="AL9" s="106">
        <v>732257</v>
      </c>
      <c r="AM9" s="106">
        <v>111006</v>
      </c>
      <c r="AN9" s="106">
        <v>21939</v>
      </c>
      <c r="AO9" s="160">
        <v>56</v>
      </c>
      <c r="AP9" s="106">
        <v>5020305</v>
      </c>
      <c r="AQ9" s="106">
        <v>31605</v>
      </c>
      <c r="AR9" s="106">
        <v>3905094</v>
      </c>
      <c r="AS9" s="106">
        <v>3365</v>
      </c>
      <c r="AT9" s="106">
        <v>1129087</v>
      </c>
      <c r="AU9" s="106">
        <v>718701</v>
      </c>
      <c r="AV9" s="106">
        <v>275141</v>
      </c>
      <c r="AW9" s="106">
        <v>1890115</v>
      </c>
      <c r="AX9" s="106">
        <v>221746</v>
      </c>
      <c r="AY9" s="106">
        <v>10031</v>
      </c>
      <c r="AZ9" s="106">
        <v>752</v>
      </c>
      <c r="BA9" s="106">
        <v>0</v>
      </c>
      <c r="BB9" s="106">
        <v>1729142</v>
      </c>
      <c r="BC9" s="106">
        <v>253140</v>
      </c>
      <c r="BD9" s="106">
        <v>42219</v>
      </c>
      <c r="BE9" s="106">
        <v>180369</v>
      </c>
      <c r="BF9" s="106">
        <v>148868</v>
      </c>
      <c r="BG9" s="106">
        <v>134932</v>
      </c>
      <c r="BH9" s="106">
        <v>88434</v>
      </c>
      <c r="BI9" s="106">
        <v>825634.20499999996</v>
      </c>
      <c r="BJ9" s="106">
        <v>0</v>
      </c>
      <c r="BK9" s="106">
        <v>0</v>
      </c>
      <c r="BL9" s="106">
        <v>1713613</v>
      </c>
      <c r="BM9" s="106">
        <v>0</v>
      </c>
      <c r="BN9" s="106">
        <v>944375</v>
      </c>
      <c r="BO9" s="106">
        <v>2164059</v>
      </c>
      <c r="BP9" s="106">
        <v>708093</v>
      </c>
      <c r="BQ9" s="106">
        <v>59776</v>
      </c>
      <c r="BR9" s="106">
        <v>193745</v>
      </c>
      <c r="BS9" s="106">
        <v>347505</v>
      </c>
      <c r="BT9" s="106">
        <v>359409</v>
      </c>
      <c r="BU9" s="106">
        <v>85530</v>
      </c>
      <c r="BV9" s="106">
        <v>39759</v>
      </c>
      <c r="BW9" s="106">
        <v>5696</v>
      </c>
      <c r="BX9" s="106">
        <v>4292</v>
      </c>
      <c r="BY9" s="106">
        <v>36639</v>
      </c>
      <c r="BZ9" s="160">
        <v>45010</v>
      </c>
      <c r="CA9" s="106">
        <v>3926</v>
      </c>
      <c r="CB9" s="106">
        <v>31871</v>
      </c>
      <c r="CC9" s="106">
        <v>18332</v>
      </c>
      <c r="CD9" s="106">
        <v>6411</v>
      </c>
      <c r="CE9" s="106">
        <v>87805</v>
      </c>
      <c r="CF9" s="106">
        <v>4658</v>
      </c>
      <c r="CG9" s="106">
        <v>0</v>
      </c>
      <c r="CH9" s="106">
        <v>0</v>
      </c>
      <c r="CJ9" s="235">
        <f t="shared" si="0"/>
        <v>106380401.205</v>
      </c>
      <c r="CM9" s="106"/>
    </row>
    <row r="10" spans="1:91" x14ac:dyDescent="0.2">
      <c r="A10" s="93" t="s">
        <v>0</v>
      </c>
      <c r="B10" s="364" t="s">
        <v>597</v>
      </c>
      <c r="C10" s="106">
        <v>3214782</v>
      </c>
      <c r="D10" s="106">
        <v>1925224</v>
      </c>
      <c r="E10" s="106">
        <v>48865</v>
      </c>
      <c r="F10" s="106">
        <v>5047</v>
      </c>
      <c r="G10" s="106">
        <v>0</v>
      </c>
      <c r="H10" s="106">
        <v>9572018</v>
      </c>
      <c r="I10" s="106">
        <v>235377</v>
      </c>
      <c r="J10" s="106">
        <v>24742189.943</v>
      </c>
      <c r="K10" s="106">
        <v>183321</v>
      </c>
      <c r="L10" s="106">
        <v>182115</v>
      </c>
      <c r="M10" s="106">
        <v>0</v>
      </c>
      <c r="N10" s="160">
        <v>16355335</v>
      </c>
      <c r="O10" s="106">
        <v>0</v>
      </c>
      <c r="P10" s="106">
        <v>411167</v>
      </c>
      <c r="Q10" s="106">
        <v>992523</v>
      </c>
      <c r="R10" s="106">
        <v>0</v>
      </c>
      <c r="S10" s="106">
        <v>0</v>
      </c>
      <c r="T10" s="106">
        <v>0</v>
      </c>
      <c r="U10" s="106">
        <v>0</v>
      </c>
      <c r="V10" s="106">
        <v>0</v>
      </c>
      <c r="W10" s="106">
        <v>0</v>
      </c>
      <c r="X10" s="106">
        <v>0</v>
      </c>
      <c r="Y10" s="106">
        <v>0</v>
      </c>
      <c r="Z10" s="106">
        <v>0</v>
      </c>
      <c r="AA10" s="106">
        <v>0</v>
      </c>
      <c r="AB10" s="106">
        <v>0</v>
      </c>
      <c r="AC10" s="106">
        <v>0</v>
      </c>
      <c r="AD10" s="106">
        <v>0</v>
      </c>
      <c r="AE10" s="106">
        <v>4917989</v>
      </c>
      <c r="AF10" s="106">
        <v>0</v>
      </c>
      <c r="AG10" s="106">
        <v>0</v>
      </c>
      <c r="AH10" s="106">
        <v>3530</v>
      </c>
      <c r="AI10" s="106">
        <v>2895</v>
      </c>
      <c r="AJ10" s="106">
        <v>109392</v>
      </c>
      <c r="AK10" s="106">
        <v>231606</v>
      </c>
      <c r="AL10" s="106">
        <v>1734786</v>
      </c>
      <c r="AM10" s="106">
        <v>34553</v>
      </c>
      <c r="AN10" s="106">
        <v>0</v>
      </c>
      <c r="AO10" s="160">
        <v>0</v>
      </c>
      <c r="AP10" s="106">
        <v>3813697</v>
      </c>
      <c r="AQ10" s="106">
        <v>0</v>
      </c>
      <c r="AR10" s="106">
        <v>2550484</v>
      </c>
      <c r="AS10" s="106">
        <v>0</v>
      </c>
      <c r="AT10" s="106">
        <v>30282</v>
      </c>
      <c r="AU10" s="106">
        <v>0</v>
      </c>
      <c r="AV10" s="106">
        <v>0</v>
      </c>
      <c r="AW10" s="106">
        <v>311716</v>
      </c>
      <c r="AX10" s="106">
        <v>36570</v>
      </c>
      <c r="AY10" s="106">
        <v>10361</v>
      </c>
      <c r="AZ10" s="106">
        <v>992</v>
      </c>
      <c r="BA10" s="106">
        <v>0</v>
      </c>
      <c r="BB10" s="106">
        <v>659642</v>
      </c>
      <c r="BC10" s="106">
        <v>0</v>
      </c>
      <c r="BD10" s="106">
        <v>72718</v>
      </c>
      <c r="BE10" s="106">
        <v>420158</v>
      </c>
      <c r="BF10" s="106">
        <v>241973</v>
      </c>
      <c r="BG10" s="106">
        <v>52711</v>
      </c>
      <c r="BH10" s="106">
        <v>0</v>
      </c>
      <c r="BI10" s="106">
        <v>604860.01</v>
      </c>
      <c r="BJ10" s="106">
        <v>0</v>
      </c>
      <c r="BK10" s="106">
        <v>0</v>
      </c>
      <c r="BL10" s="106">
        <v>22754</v>
      </c>
      <c r="BM10" s="106">
        <v>0</v>
      </c>
      <c r="BN10" s="106">
        <v>9292</v>
      </c>
      <c r="BO10" s="106">
        <v>422384</v>
      </c>
      <c r="BP10" s="106">
        <v>8604</v>
      </c>
      <c r="BQ10" s="106">
        <v>375464</v>
      </c>
      <c r="BR10" s="106">
        <v>261172</v>
      </c>
      <c r="BS10" s="160">
        <v>67290</v>
      </c>
      <c r="BT10" s="106">
        <v>0</v>
      </c>
      <c r="BU10" s="106">
        <v>11702</v>
      </c>
      <c r="BV10" s="106">
        <v>641810.80000000005</v>
      </c>
      <c r="BW10" s="106">
        <v>11016</v>
      </c>
      <c r="BX10" s="106">
        <v>5954</v>
      </c>
      <c r="BY10" s="106">
        <v>91906</v>
      </c>
      <c r="BZ10" s="160">
        <v>0</v>
      </c>
      <c r="CA10" s="106">
        <v>0</v>
      </c>
      <c r="CB10" s="106">
        <v>0</v>
      </c>
      <c r="CC10" s="106">
        <v>43</v>
      </c>
      <c r="CD10" s="106">
        <v>69</v>
      </c>
      <c r="CE10" s="106">
        <v>0</v>
      </c>
      <c r="CF10" s="106">
        <v>0</v>
      </c>
      <c r="CG10" s="106">
        <v>0</v>
      </c>
      <c r="CH10" s="106">
        <v>0</v>
      </c>
      <c r="CJ10" s="235">
        <f t="shared" si="0"/>
        <v>75638339.753000006</v>
      </c>
      <c r="CM10" s="106"/>
    </row>
    <row r="11" spans="1:91" x14ac:dyDescent="0.2">
      <c r="A11" s="93" t="s">
        <v>0</v>
      </c>
      <c r="B11" s="364" t="s">
        <v>598</v>
      </c>
      <c r="C11" s="106">
        <v>21002885</v>
      </c>
      <c r="D11" s="106">
        <v>12595936</v>
      </c>
      <c r="E11" s="106">
        <v>226162</v>
      </c>
      <c r="F11" s="106">
        <v>98591</v>
      </c>
      <c r="G11" s="106">
        <v>0</v>
      </c>
      <c r="H11" s="106">
        <v>17215399</v>
      </c>
      <c r="I11" s="106">
        <v>423329</v>
      </c>
      <c r="J11" s="106">
        <v>12954162.569</v>
      </c>
      <c r="K11" s="106">
        <v>49230</v>
      </c>
      <c r="L11" s="106">
        <v>130273</v>
      </c>
      <c r="M11" s="106">
        <v>0</v>
      </c>
      <c r="N11" s="106">
        <v>11850912</v>
      </c>
      <c r="O11" s="106">
        <v>0</v>
      </c>
      <c r="P11" s="106">
        <v>0</v>
      </c>
      <c r="Q11" s="106">
        <v>13754121</v>
      </c>
      <c r="R11" s="106">
        <v>55657</v>
      </c>
      <c r="S11" s="106">
        <v>605233</v>
      </c>
      <c r="T11" s="106">
        <v>14419</v>
      </c>
      <c r="U11" s="106">
        <v>44188</v>
      </c>
      <c r="V11" s="106">
        <v>24097</v>
      </c>
      <c r="W11" s="106">
        <v>1558</v>
      </c>
      <c r="X11" s="106">
        <v>0</v>
      </c>
      <c r="Y11" s="106">
        <v>1243019</v>
      </c>
      <c r="Z11" s="106">
        <v>1300501</v>
      </c>
      <c r="AA11" s="106">
        <v>1849045</v>
      </c>
      <c r="AB11" s="106">
        <v>5809221</v>
      </c>
      <c r="AC11" s="106">
        <v>3841744</v>
      </c>
      <c r="AD11" s="106">
        <v>537343</v>
      </c>
      <c r="AE11" s="106">
        <v>8767502</v>
      </c>
      <c r="AF11" s="106">
        <v>0</v>
      </c>
      <c r="AG11" s="106">
        <v>129227</v>
      </c>
      <c r="AH11" s="106">
        <v>17614</v>
      </c>
      <c r="AI11" s="106">
        <v>8203</v>
      </c>
      <c r="AJ11" s="106">
        <v>195017</v>
      </c>
      <c r="AK11" s="106">
        <v>1071270</v>
      </c>
      <c r="AL11" s="106">
        <v>4911599</v>
      </c>
      <c r="AM11" s="106">
        <v>203121</v>
      </c>
      <c r="AN11" s="106">
        <v>439241</v>
      </c>
      <c r="AO11" s="160">
        <v>181</v>
      </c>
      <c r="AP11" s="106">
        <v>3331990</v>
      </c>
      <c r="AQ11" s="106">
        <v>36527</v>
      </c>
      <c r="AR11" s="106">
        <v>5010956</v>
      </c>
      <c r="AS11" s="106">
        <v>12069</v>
      </c>
      <c r="AT11" s="106">
        <v>1402547</v>
      </c>
      <c r="AU11" s="106">
        <v>1254289</v>
      </c>
      <c r="AV11" s="106">
        <v>722441</v>
      </c>
      <c r="AW11" s="106">
        <v>2925169</v>
      </c>
      <c r="AX11" s="106">
        <v>343176</v>
      </c>
      <c r="AY11" s="106">
        <v>30913</v>
      </c>
      <c r="AZ11" s="106">
        <v>2374</v>
      </c>
      <c r="BA11" s="106">
        <v>0</v>
      </c>
      <c r="BB11" s="106">
        <v>5559890</v>
      </c>
      <c r="BC11" s="106">
        <v>575603</v>
      </c>
      <c r="BD11" s="106">
        <v>237225</v>
      </c>
      <c r="BE11" s="106">
        <v>1073626</v>
      </c>
      <c r="BF11" s="106">
        <v>762580</v>
      </c>
      <c r="BG11" s="106">
        <v>769220</v>
      </c>
      <c r="BH11" s="106">
        <v>496131</v>
      </c>
      <c r="BI11" s="106">
        <v>1260520.0649999999</v>
      </c>
      <c r="BJ11" s="106">
        <v>0</v>
      </c>
      <c r="BK11" s="106">
        <v>0</v>
      </c>
      <c r="BL11" s="106">
        <v>2909724</v>
      </c>
      <c r="BM11" s="106">
        <v>4496</v>
      </c>
      <c r="BN11" s="106">
        <v>2592926</v>
      </c>
      <c r="BO11" s="106">
        <v>2609608</v>
      </c>
      <c r="BP11" s="106">
        <v>454718</v>
      </c>
      <c r="BQ11" s="106">
        <v>1775658</v>
      </c>
      <c r="BR11" s="106">
        <v>1249887</v>
      </c>
      <c r="BS11" s="106">
        <v>0</v>
      </c>
      <c r="BT11" s="106">
        <v>1934881</v>
      </c>
      <c r="BU11" s="106">
        <v>430342</v>
      </c>
      <c r="BV11" s="106">
        <v>188329.09999999998</v>
      </c>
      <c r="BW11" s="106">
        <v>25150</v>
      </c>
      <c r="BX11" s="106">
        <v>35194</v>
      </c>
      <c r="BY11" s="106">
        <v>232163</v>
      </c>
      <c r="BZ11" s="160">
        <v>288153</v>
      </c>
      <c r="CA11" s="106">
        <v>23715</v>
      </c>
      <c r="CB11" s="106">
        <v>348682</v>
      </c>
      <c r="CC11" s="106">
        <v>91688</v>
      </c>
      <c r="CD11" s="106">
        <v>72658</v>
      </c>
      <c r="CE11" s="106">
        <v>75360</v>
      </c>
      <c r="CF11" s="106">
        <v>22615</v>
      </c>
      <c r="CG11" s="106">
        <v>0</v>
      </c>
      <c r="CH11" s="106">
        <v>0</v>
      </c>
      <c r="CJ11" s="235">
        <f t="shared" si="0"/>
        <v>162543193.734</v>
      </c>
      <c r="CM11" s="106"/>
    </row>
    <row r="12" spans="1:91" x14ac:dyDescent="0.2">
      <c r="A12" s="363"/>
      <c r="B12" s="365" t="s">
        <v>599</v>
      </c>
      <c r="C12" s="235">
        <f>SUM(C7:C11)</f>
        <v>86160418</v>
      </c>
      <c r="D12" s="235">
        <f t="shared" ref="D12:BP12" si="1">SUM(D7:D11)</f>
        <v>51567404</v>
      </c>
      <c r="E12" s="235">
        <f t="shared" si="1"/>
        <v>1457397</v>
      </c>
      <c r="F12" s="235">
        <f t="shared" si="1"/>
        <v>749635</v>
      </c>
      <c r="G12" s="235">
        <f t="shared" si="1"/>
        <v>0</v>
      </c>
      <c r="H12" s="235">
        <f>SUM(H7:H11)</f>
        <v>101289748</v>
      </c>
      <c r="I12" s="235">
        <f t="shared" si="1"/>
        <v>2490730</v>
      </c>
      <c r="J12" s="235">
        <f t="shared" si="1"/>
        <v>127934221.23300001</v>
      </c>
      <c r="K12" s="235">
        <f t="shared" si="1"/>
        <v>854520</v>
      </c>
      <c r="L12" s="235">
        <f t="shared" si="1"/>
        <v>1226333</v>
      </c>
      <c r="M12" s="235">
        <f t="shared" si="1"/>
        <v>0</v>
      </c>
      <c r="N12" s="235">
        <f t="shared" si="1"/>
        <v>63316529</v>
      </c>
      <c r="O12" s="235">
        <f t="shared" si="1"/>
        <v>653564</v>
      </c>
      <c r="P12" s="235">
        <f t="shared" si="1"/>
        <v>1863059</v>
      </c>
      <c r="Q12" s="235">
        <f>SUM(Q7:Q11)</f>
        <v>39555098</v>
      </c>
      <c r="R12" s="235">
        <f t="shared" si="1"/>
        <v>172413</v>
      </c>
      <c r="S12" s="235">
        <f t="shared" si="1"/>
        <v>1874882</v>
      </c>
      <c r="T12" s="235">
        <f t="shared" si="1"/>
        <v>44669</v>
      </c>
      <c r="U12" s="235">
        <f t="shared" si="1"/>
        <v>136885</v>
      </c>
      <c r="V12" s="235">
        <f t="shared" si="1"/>
        <v>74646</v>
      </c>
      <c r="W12" s="235">
        <f t="shared" si="1"/>
        <v>4826</v>
      </c>
      <c r="X12" s="235">
        <f t="shared" si="1"/>
        <v>0</v>
      </c>
      <c r="Y12" s="235">
        <f>SUM(Y7:Y11)</f>
        <v>3690640</v>
      </c>
      <c r="Z12" s="235">
        <f t="shared" si="1"/>
        <v>2839266</v>
      </c>
      <c r="AA12" s="235">
        <f t="shared" si="1"/>
        <v>6097569</v>
      </c>
      <c r="AB12" s="235">
        <f t="shared" si="1"/>
        <v>17533844</v>
      </c>
      <c r="AC12" s="235">
        <f t="shared" si="1"/>
        <v>7562935</v>
      </c>
      <c r="AD12" s="235">
        <f t="shared" si="1"/>
        <v>913853</v>
      </c>
      <c r="AE12" s="235">
        <f>SUM(AE7:AE11)</f>
        <v>32578897</v>
      </c>
      <c r="AF12" s="235">
        <f t="shared" si="1"/>
        <v>0</v>
      </c>
      <c r="AG12" s="235">
        <f t="shared" si="1"/>
        <v>190665</v>
      </c>
      <c r="AH12" s="235">
        <f t="shared" si="1"/>
        <v>29519</v>
      </c>
      <c r="AI12" s="235">
        <f t="shared" si="1"/>
        <v>33339</v>
      </c>
      <c r="AJ12" s="235">
        <f t="shared" si="1"/>
        <v>724659</v>
      </c>
      <c r="AK12" s="235">
        <f>SUM(AK7:AK11)</f>
        <v>8426701</v>
      </c>
      <c r="AL12" s="235">
        <f t="shared" si="1"/>
        <v>27452540</v>
      </c>
      <c r="AM12" s="235">
        <f t="shared" si="1"/>
        <v>2696395</v>
      </c>
      <c r="AN12" s="235">
        <f t="shared" si="1"/>
        <v>5419958</v>
      </c>
      <c r="AO12" s="311">
        <f t="shared" si="1"/>
        <v>3046</v>
      </c>
      <c r="AP12" s="235">
        <f>SUM(AP7:AP11)</f>
        <v>42967097</v>
      </c>
      <c r="AQ12" s="235">
        <f t="shared" si="1"/>
        <v>335732</v>
      </c>
      <c r="AR12" s="235">
        <f t="shared" si="1"/>
        <v>38854692</v>
      </c>
      <c r="AS12" s="235">
        <f t="shared" si="1"/>
        <v>77722</v>
      </c>
      <c r="AT12" s="235">
        <f t="shared" si="1"/>
        <v>39950895</v>
      </c>
      <c r="AU12" s="235">
        <f t="shared" si="1"/>
        <v>19259143</v>
      </c>
      <c r="AV12" s="235">
        <f t="shared" si="1"/>
        <v>5351886</v>
      </c>
      <c r="AW12" s="235">
        <f t="shared" si="1"/>
        <v>14004917</v>
      </c>
      <c r="AX12" s="235">
        <f t="shared" si="1"/>
        <v>1643035</v>
      </c>
      <c r="AY12" s="235">
        <f t="shared" si="1"/>
        <v>435271</v>
      </c>
      <c r="AZ12" s="235">
        <f t="shared" si="1"/>
        <v>110476</v>
      </c>
      <c r="BA12" s="235">
        <f t="shared" si="1"/>
        <v>0</v>
      </c>
      <c r="BB12" s="235">
        <f t="shared" si="1"/>
        <v>9826144</v>
      </c>
      <c r="BC12" s="235">
        <f t="shared" si="1"/>
        <v>1430046</v>
      </c>
      <c r="BD12" s="235">
        <f t="shared" si="1"/>
        <v>1291128</v>
      </c>
      <c r="BE12" s="235">
        <f t="shared" si="1"/>
        <v>3099308</v>
      </c>
      <c r="BF12" s="235">
        <f t="shared" si="1"/>
        <v>2405226</v>
      </c>
      <c r="BG12" s="235">
        <f t="shared" si="1"/>
        <v>2439747</v>
      </c>
      <c r="BH12" s="235">
        <f t="shared" si="1"/>
        <v>1250147</v>
      </c>
      <c r="BI12" s="235">
        <f>SUM(BI7:BI11)</f>
        <v>13627625.625</v>
      </c>
      <c r="BJ12" s="235">
        <f t="shared" si="1"/>
        <v>36569.809000000001</v>
      </c>
      <c r="BK12" s="235">
        <f t="shared" si="1"/>
        <v>102251.81</v>
      </c>
      <c r="BL12" s="235">
        <f>SUM(BL7:BL11)</f>
        <v>12798191</v>
      </c>
      <c r="BM12" s="235">
        <f t="shared" si="1"/>
        <v>301342</v>
      </c>
      <c r="BN12" s="235">
        <f t="shared" si="1"/>
        <v>12441749</v>
      </c>
      <c r="BO12" s="235">
        <f t="shared" si="1"/>
        <v>10582208</v>
      </c>
      <c r="BP12" s="235">
        <f t="shared" si="1"/>
        <v>11997254</v>
      </c>
      <c r="BQ12" s="235">
        <f t="shared" ref="BQ12:CH12" si="2">SUM(BQ7:BQ11)</f>
        <v>4992543</v>
      </c>
      <c r="BR12" s="235">
        <f t="shared" si="2"/>
        <v>4641270</v>
      </c>
      <c r="BS12" s="235">
        <f t="shared" si="2"/>
        <v>4768121</v>
      </c>
      <c r="BT12" s="235">
        <f t="shared" si="2"/>
        <v>5820865</v>
      </c>
      <c r="BU12" s="235">
        <f t="shared" si="2"/>
        <v>2000603</v>
      </c>
      <c r="BV12" s="235">
        <f t="shared" si="2"/>
        <v>1441507.5</v>
      </c>
      <c r="BW12" s="235">
        <f t="shared" si="2"/>
        <v>1841168</v>
      </c>
      <c r="BX12" s="235">
        <f t="shared" si="2"/>
        <v>165605</v>
      </c>
      <c r="BY12" s="235">
        <f t="shared" si="2"/>
        <v>986333</v>
      </c>
      <c r="BZ12" s="311">
        <f t="shared" si="2"/>
        <v>655863</v>
      </c>
      <c r="CA12" s="235">
        <f t="shared" si="2"/>
        <v>309795</v>
      </c>
      <c r="CB12" s="235">
        <f t="shared" si="2"/>
        <v>380553</v>
      </c>
      <c r="CC12" s="235">
        <f t="shared" si="2"/>
        <v>418906</v>
      </c>
      <c r="CD12" s="235">
        <f t="shared" si="2"/>
        <v>401439</v>
      </c>
      <c r="CE12" s="235">
        <f t="shared" si="2"/>
        <v>277164</v>
      </c>
      <c r="CF12" s="235">
        <f t="shared" si="2"/>
        <v>91497</v>
      </c>
      <c r="CG12" s="235">
        <f t="shared" si="2"/>
        <v>0</v>
      </c>
      <c r="CH12" s="235">
        <f t="shared" si="2"/>
        <v>10841</v>
      </c>
      <c r="CJ12" s="235">
        <f t="shared" si="0"/>
        <v>873444679.977</v>
      </c>
      <c r="CM12" s="235"/>
    </row>
    <row r="13" spans="1:91" x14ac:dyDescent="0.2">
      <c r="A13" s="363"/>
      <c r="AP13" s="93"/>
      <c r="AQ13" s="93"/>
      <c r="BZ13" s="97"/>
      <c r="CJ13" s="235">
        <f t="shared" si="0"/>
        <v>0</v>
      </c>
    </row>
    <row r="14" spans="1:91" x14ac:dyDescent="0.2">
      <c r="A14" s="366" t="s">
        <v>600</v>
      </c>
      <c r="AP14" s="93"/>
      <c r="AQ14" s="93"/>
      <c r="BZ14" s="97"/>
      <c r="CJ14" s="235">
        <f t="shared" si="0"/>
        <v>0</v>
      </c>
    </row>
    <row r="15" spans="1:91" x14ac:dyDescent="0.2">
      <c r="A15" s="93" t="s">
        <v>0</v>
      </c>
      <c r="B15" s="367" t="s">
        <v>594</v>
      </c>
      <c r="C15" s="106">
        <v>5073857</v>
      </c>
      <c r="D15" s="106">
        <v>0</v>
      </c>
      <c r="E15" s="106">
        <v>13295</v>
      </c>
      <c r="F15" s="106">
        <v>6996</v>
      </c>
      <c r="G15" s="106">
        <v>0</v>
      </c>
      <c r="H15" s="106">
        <v>0</v>
      </c>
      <c r="I15" s="106">
        <v>0</v>
      </c>
      <c r="J15" s="106">
        <v>0</v>
      </c>
      <c r="K15" s="106">
        <v>0</v>
      </c>
      <c r="L15" s="106">
        <v>0</v>
      </c>
      <c r="M15" s="106">
        <v>0</v>
      </c>
      <c r="N15" s="106">
        <v>0</v>
      </c>
      <c r="O15" s="106">
        <v>0</v>
      </c>
      <c r="P15" s="106">
        <v>0</v>
      </c>
      <c r="Q15" s="106">
        <v>292946</v>
      </c>
      <c r="R15" s="106">
        <v>0</v>
      </c>
      <c r="S15" s="106">
        <v>0</v>
      </c>
      <c r="T15" s="106">
        <v>0</v>
      </c>
      <c r="U15" s="106">
        <v>0</v>
      </c>
      <c r="V15" s="106">
        <v>0</v>
      </c>
      <c r="W15" s="106">
        <v>0</v>
      </c>
      <c r="X15" s="106">
        <v>0</v>
      </c>
      <c r="Y15" s="106">
        <v>20945</v>
      </c>
      <c r="Z15" s="106">
        <v>12055</v>
      </c>
      <c r="AA15" s="106">
        <v>29685</v>
      </c>
      <c r="AB15" s="106">
        <v>97610</v>
      </c>
      <c r="AC15" s="106">
        <v>25586</v>
      </c>
      <c r="AD15" s="106">
        <v>1874</v>
      </c>
      <c r="AE15" s="106">
        <v>244621</v>
      </c>
      <c r="AF15" s="106">
        <v>0</v>
      </c>
      <c r="AG15" s="106">
        <v>0</v>
      </c>
      <c r="AH15" s="106">
        <v>0</v>
      </c>
      <c r="AI15" s="106">
        <v>0</v>
      </c>
      <c r="AJ15" s="106">
        <v>5441</v>
      </c>
      <c r="AK15" s="106">
        <v>0</v>
      </c>
      <c r="AL15" s="106">
        <v>49288</v>
      </c>
      <c r="AM15" s="106">
        <v>0</v>
      </c>
      <c r="AN15" s="106">
        <v>0</v>
      </c>
      <c r="AO15" s="160">
        <v>0</v>
      </c>
      <c r="AP15" s="106">
        <v>13302</v>
      </c>
      <c r="AQ15" s="106">
        <v>0</v>
      </c>
      <c r="AR15" s="106">
        <v>155086</v>
      </c>
      <c r="AS15" s="106">
        <v>12</v>
      </c>
      <c r="AT15" s="106">
        <v>180744</v>
      </c>
      <c r="AU15" s="106">
        <v>2597668</v>
      </c>
      <c r="AV15" s="106">
        <v>27412</v>
      </c>
      <c r="AW15" s="106">
        <v>10447</v>
      </c>
      <c r="AX15" s="106">
        <v>1226</v>
      </c>
      <c r="AY15" s="106">
        <v>0</v>
      </c>
      <c r="AZ15" s="106">
        <v>0</v>
      </c>
      <c r="BA15" s="106">
        <v>0</v>
      </c>
      <c r="BB15" s="106">
        <v>0</v>
      </c>
      <c r="BC15" s="106">
        <v>0</v>
      </c>
      <c r="BD15" s="106">
        <v>17375</v>
      </c>
      <c r="BE15" s="106">
        <v>58539</v>
      </c>
      <c r="BF15" s="106">
        <v>62780</v>
      </c>
      <c r="BG15" s="106">
        <v>67305</v>
      </c>
      <c r="BH15" s="106">
        <v>40246</v>
      </c>
      <c r="BI15" s="106">
        <v>30458.905999999999</v>
      </c>
      <c r="BJ15" s="106">
        <v>0</v>
      </c>
      <c r="BK15" s="106">
        <v>0</v>
      </c>
      <c r="BL15" s="106">
        <v>0</v>
      </c>
      <c r="BM15" s="106">
        <v>0</v>
      </c>
      <c r="BN15" s="106">
        <v>462497</v>
      </c>
      <c r="BO15" s="106">
        <v>47723</v>
      </c>
      <c r="BP15" s="106">
        <v>776537</v>
      </c>
      <c r="BQ15" s="106">
        <v>159785</v>
      </c>
      <c r="BR15" s="106">
        <v>110052</v>
      </c>
      <c r="BS15" s="106">
        <v>0</v>
      </c>
      <c r="BT15" s="106">
        <v>506</v>
      </c>
      <c r="BU15" s="106">
        <v>916152</v>
      </c>
      <c r="BV15" s="106">
        <v>0</v>
      </c>
      <c r="BW15" s="106">
        <v>0</v>
      </c>
      <c r="BX15" s="106">
        <v>2070</v>
      </c>
      <c r="BY15" s="106">
        <v>16637</v>
      </c>
      <c r="BZ15" s="160">
        <v>0</v>
      </c>
      <c r="CA15" s="106">
        <v>2604</v>
      </c>
      <c r="CB15" s="106">
        <v>0</v>
      </c>
      <c r="CC15" s="106">
        <v>12</v>
      </c>
      <c r="CD15" s="106">
        <v>0</v>
      </c>
      <c r="CE15" s="106">
        <v>0</v>
      </c>
      <c r="CF15" s="106">
        <v>3119</v>
      </c>
      <c r="CG15" s="106">
        <v>0</v>
      </c>
      <c r="CH15" s="106">
        <v>0</v>
      </c>
      <c r="CJ15" s="235">
        <f t="shared" si="0"/>
        <v>11634493.905999999</v>
      </c>
      <c r="CM15" s="106"/>
    </row>
    <row r="16" spans="1:91" x14ac:dyDescent="0.2">
      <c r="A16" s="93" t="s">
        <v>0</v>
      </c>
      <c r="B16" s="367" t="s">
        <v>595</v>
      </c>
      <c r="C16" s="106">
        <v>3343259</v>
      </c>
      <c r="D16" s="106">
        <v>1097040</v>
      </c>
      <c r="E16" s="106">
        <v>9</v>
      </c>
      <c r="F16" s="106">
        <v>2</v>
      </c>
      <c r="G16" s="106">
        <v>0</v>
      </c>
      <c r="H16" s="106">
        <v>262707</v>
      </c>
      <c r="I16" s="106">
        <v>6460</v>
      </c>
      <c r="J16" s="106">
        <v>743675.65399999998</v>
      </c>
      <c r="K16" s="106">
        <v>0</v>
      </c>
      <c r="L16" s="106">
        <v>0</v>
      </c>
      <c r="M16" s="106">
        <v>0</v>
      </c>
      <c r="N16" s="106">
        <v>0</v>
      </c>
      <c r="O16" s="106">
        <v>0</v>
      </c>
      <c r="P16" s="106">
        <v>0</v>
      </c>
      <c r="Q16" s="106">
        <v>467874</v>
      </c>
      <c r="R16" s="106">
        <v>0</v>
      </c>
      <c r="S16" s="106">
        <v>0</v>
      </c>
      <c r="T16" s="106">
        <v>0</v>
      </c>
      <c r="U16" s="106">
        <v>0</v>
      </c>
      <c r="V16" s="106">
        <v>0</v>
      </c>
      <c r="W16" s="106">
        <v>0</v>
      </c>
      <c r="X16" s="106">
        <v>0</v>
      </c>
      <c r="Y16" s="106">
        <v>34189</v>
      </c>
      <c r="Z16" s="106">
        <v>16129</v>
      </c>
      <c r="AA16" s="106">
        <v>48326</v>
      </c>
      <c r="AB16" s="106">
        <v>159349</v>
      </c>
      <c r="AC16" s="106">
        <v>27607</v>
      </c>
      <c r="AD16" s="106">
        <v>463</v>
      </c>
      <c r="AE16" s="106">
        <v>175381</v>
      </c>
      <c r="AF16" s="106">
        <v>0</v>
      </c>
      <c r="AG16" s="106">
        <v>0</v>
      </c>
      <c r="AH16" s="106">
        <v>0</v>
      </c>
      <c r="AI16" s="106">
        <v>0</v>
      </c>
      <c r="AJ16" s="106">
        <v>3901</v>
      </c>
      <c r="AK16" s="106">
        <v>68559</v>
      </c>
      <c r="AL16" s="106">
        <v>24740</v>
      </c>
      <c r="AM16" s="106">
        <v>242</v>
      </c>
      <c r="AN16" s="106">
        <v>0</v>
      </c>
      <c r="AO16" s="160">
        <v>1</v>
      </c>
      <c r="AP16" s="106">
        <v>162617</v>
      </c>
      <c r="AQ16" s="106">
        <v>0</v>
      </c>
      <c r="AR16" s="106">
        <v>698705</v>
      </c>
      <c r="AS16" s="106">
        <v>27</v>
      </c>
      <c r="AT16" s="106">
        <v>0</v>
      </c>
      <c r="AU16" s="106">
        <v>11499</v>
      </c>
      <c r="AV16" s="106">
        <v>2842</v>
      </c>
      <c r="AW16" s="106">
        <v>82084</v>
      </c>
      <c r="AX16" s="106">
        <v>9630</v>
      </c>
      <c r="AY16" s="106">
        <v>53</v>
      </c>
      <c r="AZ16" s="106">
        <v>8</v>
      </c>
      <c r="BA16" s="106">
        <v>0</v>
      </c>
      <c r="BB16" s="106">
        <v>29000</v>
      </c>
      <c r="BC16" s="106">
        <v>0</v>
      </c>
      <c r="BD16" s="106">
        <v>1985</v>
      </c>
      <c r="BE16" s="106">
        <v>7572</v>
      </c>
      <c r="BF16" s="106">
        <v>6786</v>
      </c>
      <c r="BG16" s="106">
        <v>13753</v>
      </c>
      <c r="BH16" s="106">
        <v>4018</v>
      </c>
      <c r="BI16" s="106">
        <v>130382.272</v>
      </c>
      <c r="BJ16" s="106">
        <v>0</v>
      </c>
      <c r="BK16" s="106">
        <v>0</v>
      </c>
      <c r="BL16" s="106">
        <v>277295</v>
      </c>
      <c r="BM16" s="106">
        <v>0</v>
      </c>
      <c r="BN16" s="106">
        <v>260376</v>
      </c>
      <c r="BO16" s="106">
        <v>270394</v>
      </c>
      <c r="BP16" s="106">
        <v>182809</v>
      </c>
      <c r="BQ16" s="106">
        <v>19037</v>
      </c>
      <c r="BR16" s="106">
        <v>17143</v>
      </c>
      <c r="BS16" s="106">
        <v>5770</v>
      </c>
      <c r="BT16" s="106">
        <v>50947</v>
      </c>
      <c r="BU16" s="106">
        <v>556</v>
      </c>
      <c r="BV16" s="106">
        <v>256645.5</v>
      </c>
      <c r="BW16" s="106">
        <v>61</v>
      </c>
      <c r="BX16" s="106">
        <v>421</v>
      </c>
      <c r="BY16" s="106">
        <v>2477</v>
      </c>
      <c r="BZ16" s="160">
        <v>201843</v>
      </c>
      <c r="CA16" s="106">
        <v>7733</v>
      </c>
      <c r="CB16" s="106">
        <v>93923</v>
      </c>
      <c r="CC16" s="106">
        <v>13</v>
      </c>
      <c r="CD16" s="106">
        <v>0</v>
      </c>
      <c r="CE16" s="106">
        <v>0</v>
      </c>
      <c r="CF16" s="106">
        <v>270</v>
      </c>
      <c r="CG16" s="106">
        <v>0</v>
      </c>
      <c r="CH16" s="106">
        <v>0</v>
      </c>
      <c r="CJ16" s="235">
        <f t="shared" si="0"/>
        <v>9288588.425999999</v>
      </c>
      <c r="CM16" s="106"/>
    </row>
    <row r="17" spans="1:91" x14ac:dyDescent="0.2">
      <c r="A17" s="93" t="s">
        <v>0</v>
      </c>
      <c r="B17" s="367" t="s">
        <v>596</v>
      </c>
      <c r="C17" s="106">
        <v>1961251</v>
      </c>
      <c r="D17" s="106">
        <v>976455</v>
      </c>
      <c r="E17" s="106">
        <v>0</v>
      </c>
      <c r="F17" s="106">
        <v>0</v>
      </c>
      <c r="G17" s="106">
        <v>0</v>
      </c>
      <c r="H17" s="106">
        <v>3684213</v>
      </c>
      <c r="I17" s="106">
        <v>90595</v>
      </c>
      <c r="J17" s="106">
        <v>487596.30200000003</v>
      </c>
      <c r="K17" s="106">
        <v>0</v>
      </c>
      <c r="L17" s="106">
        <v>0</v>
      </c>
      <c r="M17" s="106">
        <v>0</v>
      </c>
      <c r="N17" s="106">
        <v>573488</v>
      </c>
      <c r="O17" s="106">
        <v>0</v>
      </c>
      <c r="P17" s="106">
        <v>0</v>
      </c>
      <c r="Q17" s="106">
        <v>63696</v>
      </c>
      <c r="R17" s="106">
        <v>0</v>
      </c>
      <c r="S17" s="106">
        <v>0</v>
      </c>
      <c r="T17" s="106">
        <v>0</v>
      </c>
      <c r="U17" s="106">
        <v>0</v>
      </c>
      <c r="V17" s="106">
        <v>0</v>
      </c>
      <c r="W17" s="106">
        <v>0</v>
      </c>
      <c r="X17" s="106">
        <v>0</v>
      </c>
      <c r="Y17" s="106">
        <v>22797</v>
      </c>
      <c r="Z17" s="106">
        <v>15627</v>
      </c>
      <c r="AA17" s="106">
        <v>22901</v>
      </c>
      <c r="AB17" s="106">
        <v>73398</v>
      </c>
      <c r="AC17" s="106">
        <v>45791</v>
      </c>
      <c r="AD17" s="106">
        <v>6295</v>
      </c>
      <c r="AE17" s="106">
        <v>184031</v>
      </c>
      <c r="AF17" s="106">
        <v>0</v>
      </c>
      <c r="AG17" s="106">
        <v>36623</v>
      </c>
      <c r="AH17" s="106">
        <v>4992</v>
      </c>
      <c r="AI17" s="106">
        <v>0</v>
      </c>
      <c r="AJ17" s="106">
        <v>4093</v>
      </c>
      <c r="AK17" s="106">
        <v>24116</v>
      </c>
      <c r="AL17" s="106">
        <v>6368</v>
      </c>
      <c r="AM17" s="106">
        <v>143</v>
      </c>
      <c r="AN17" s="106">
        <v>0</v>
      </c>
      <c r="AO17" s="160">
        <v>0</v>
      </c>
      <c r="AP17" s="106">
        <v>293055</v>
      </c>
      <c r="AQ17" s="106">
        <v>0</v>
      </c>
      <c r="AR17" s="106">
        <v>569787</v>
      </c>
      <c r="AS17" s="106">
        <v>0</v>
      </c>
      <c r="AT17" s="106">
        <v>46055</v>
      </c>
      <c r="AU17" s="106">
        <v>146398</v>
      </c>
      <c r="AV17" s="106">
        <v>21682</v>
      </c>
      <c r="AW17" s="106">
        <v>228241</v>
      </c>
      <c r="AX17" s="106">
        <v>26777</v>
      </c>
      <c r="AY17" s="106">
        <v>0</v>
      </c>
      <c r="AZ17" s="106">
        <v>0</v>
      </c>
      <c r="BA17" s="106">
        <v>0</v>
      </c>
      <c r="BB17" s="106">
        <v>0</v>
      </c>
      <c r="BC17" s="106">
        <v>0</v>
      </c>
      <c r="BD17" s="106">
        <v>34235</v>
      </c>
      <c r="BE17" s="106">
        <v>158340</v>
      </c>
      <c r="BF17" s="106">
        <v>99394</v>
      </c>
      <c r="BG17" s="106">
        <v>101740</v>
      </c>
      <c r="BH17" s="106">
        <v>69441</v>
      </c>
      <c r="BI17" s="106">
        <v>610660.96499999997</v>
      </c>
      <c r="BJ17" s="106">
        <v>0</v>
      </c>
      <c r="BK17" s="106">
        <v>0</v>
      </c>
      <c r="BL17" s="106">
        <v>457229</v>
      </c>
      <c r="BM17" s="106">
        <v>0</v>
      </c>
      <c r="BN17" s="106">
        <v>405571</v>
      </c>
      <c r="BO17" s="106">
        <v>338142</v>
      </c>
      <c r="BP17" s="106">
        <v>130254</v>
      </c>
      <c r="BQ17" s="106">
        <v>246179</v>
      </c>
      <c r="BR17" s="106">
        <v>232491</v>
      </c>
      <c r="BS17" s="106">
        <v>8316</v>
      </c>
      <c r="BT17" s="106">
        <v>4128</v>
      </c>
      <c r="BU17" s="106">
        <v>67467</v>
      </c>
      <c r="BV17" s="106">
        <v>0</v>
      </c>
      <c r="BW17" s="106">
        <v>20159</v>
      </c>
      <c r="BX17" s="106">
        <v>3254</v>
      </c>
      <c r="BY17" s="106">
        <v>28562</v>
      </c>
      <c r="BZ17" s="160">
        <v>137372</v>
      </c>
      <c r="CA17" s="106">
        <v>14385</v>
      </c>
      <c r="CB17" s="106">
        <v>27649</v>
      </c>
      <c r="CC17" s="106">
        <v>2</v>
      </c>
      <c r="CD17" s="106">
        <v>2945</v>
      </c>
      <c r="CE17" s="106">
        <v>15985</v>
      </c>
      <c r="CF17" s="106">
        <v>2920</v>
      </c>
      <c r="CG17" s="106">
        <v>0</v>
      </c>
      <c r="CH17" s="106">
        <v>0</v>
      </c>
      <c r="CJ17" s="235">
        <f t="shared" si="0"/>
        <v>12833285.267000001</v>
      </c>
      <c r="CM17" s="106"/>
    </row>
    <row r="18" spans="1:91" x14ac:dyDescent="0.2">
      <c r="A18" s="93" t="s">
        <v>0</v>
      </c>
      <c r="B18" s="367" t="s">
        <v>597</v>
      </c>
      <c r="C18" s="106">
        <v>5335397</v>
      </c>
      <c r="D18" s="106">
        <v>3927421</v>
      </c>
      <c r="E18" s="106">
        <v>102413</v>
      </c>
      <c r="F18" s="106">
        <v>20902</v>
      </c>
      <c r="G18" s="106">
        <v>0</v>
      </c>
      <c r="H18" s="106">
        <v>11035144</v>
      </c>
      <c r="I18" s="106">
        <v>271356</v>
      </c>
      <c r="J18" s="106">
        <v>37796869.744000003</v>
      </c>
      <c r="K18" s="106">
        <v>0</v>
      </c>
      <c r="L18" s="106">
        <v>0</v>
      </c>
      <c r="M18" s="106">
        <v>0</v>
      </c>
      <c r="N18" s="160">
        <v>4607200</v>
      </c>
      <c r="O18" s="106">
        <v>0</v>
      </c>
      <c r="P18" s="106">
        <v>0</v>
      </c>
      <c r="Q18" s="106">
        <v>7355421</v>
      </c>
      <c r="R18" s="106">
        <v>0</v>
      </c>
      <c r="S18" s="106">
        <v>0</v>
      </c>
      <c r="T18" s="106">
        <v>0</v>
      </c>
      <c r="U18" s="106">
        <v>0</v>
      </c>
      <c r="V18" s="106">
        <v>0</v>
      </c>
      <c r="W18" s="106">
        <v>0</v>
      </c>
      <c r="X18" s="106">
        <v>0</v>
      </c>
      <c r="Y18" s="106">
        <v>132300</v>
      </c>
      <c r="Z18" s="106">
        <v>0</v>
      </c>
      <c r="AA18" s="106">
        <v>467896</v>
      </c>
      <c r="AB18" s="106">
        <v>814380</v>
      </c>
      <c r="AC18" s="106">
        <v>66620</v>
      </c>
      <c r="AD18" s="106">
        <v>0</v>
      </c>
      <c r="AE18" s="106">
        <v>6993851</v>
      </c>
      <c r="AF18" s="106">
        <v>0</v>
      </c>
      <c r="AG18" s="106">
        <v>0</v>
      </c>
      <c r="AH18" s="106">
        <v>0</v>
      </c>
      <c r="AI18" s="106">
        <v>0</v>
      </c>
      <c r="AJ18" s="106">
        <v>155566</v>
      </c>
      <c r="AK18" s="106">
        <v>153605</v>
      </c>
      <c r="AL18" s="106">
        <v>1060607</v>
      </c>
      <c r="AM18" s="106">
        <v>112016</v>
      </c>
      <c r="AN18" s="106">
        <v>0</v>
      </c>
      <c r="AO18" s="160">
        <v>0</v>
      </c>
      <c r="AP18" s="106">
        <v>0</v>
      </c>
      <c r="AQ18" s="106">
        <v>0</v>
      </c>
      <c r="AR18" s="106">
        <v>1995270</v>
      </c>
      <c r="AS18" s="106">
        <v>0</v>
      </c>
      <c r="AT18" s="106">
        <v>0</v>
      </c>
      <c r="AU18" s="106">
        <v>0</v>
      </c>
      <c r="AV18" s="106">
        <v>706194</v>
      </c>
      <c r="AW18" s="106">
        <v>304533</v>
      </c>
      <c r="AX18" s="106">
        <v>35727</v>
      </c>
      <c r="AY18" s="106">
        <v>10635</v>
      </c>
      <c r="AZ18" s="106">
        <v>422</v>
      </c>
      <c r="BA18" s="106">
        <v>0</v>
      </c>
      <c r="BB18" s="106">
        <v>1015246</v>
      </c>
      <c r="BC18" s="106">
        <v>0</v>
      </c>
      <c r="BD18" s="106">
        <v>97211</v>
      </c>
      <c r="BE18" s="106">
        <v>337879</v>
      </c>
      <c r="BF18" s="106">
        <v>269485</v>
      </c>
      <c r="BG18" s="106">
        <v>104578</v>
      </c>
      <c r="BH18" s="106">
        <v>0</v>
      </c>
      <c r="BI18" s="106">
        <v>1392449.1939999999</v>
      </c>
      <c r="BJ18" s="106">
        <v>0</v>
      </c>
      <c r="BK18" s="106">
        <v>0</v>
      </c>
      <c r="BL18" s="106">
        <v>7368</v>
      </c>
      <c r="BM18" s="106">
        <v>0</v>
      </c>
      <c r="BN18" s="106">
        <v>190006</v>
      </c>
      <c r="BO18" s="106">
        <v>726937</v>
      </c>
      <c r="BP18" s="106">
        <v>25578</v>
      </c>
      <c r="BQ18" s="106">
        <v>438216</v>
      </c>
      <c r="BR18" s="106">
        <v>382405</v>
      </c>
      <c r="BS18" s="106">
        <v>0</v>
      </c>
      <c r="BT18" s="106">
        <v>0</v>
      </c>
      <c r="BU18" s="106">
        <v>51685</v>
      </c>
      <c r="BV18" s="106">
        <v>0</v>
      </c>
      <c r="BW18" s="106">
        <v>6333</v>
      </c>
      <c r="BX18" s="106">
        <v>14176</v>
      </c>
      <c r="BY18" s="106">
        <v>103297</v>
      </c>
      <c r="BZ18" s="160">
        <v>0</v>
      </c>
      <c r="CA18" s="106">
        <v>25207</v>
      </c>
      <c r="CB18" s="106">
        <v>16995</v>
      </c>
      <c r="CC18" s="106">
        <v>0</v>
      </c>
      <c r="CD18" s="106">
        <v>0</v>
      </c>
      <c r="CE18" s="106">
        <v>0</v>
      </c>
      <c r="CF18" s="106">
        <v>0</v>
      </c>
      <c r="CG18" s="106">
        <v>0</v>
      </c>
      <c r="CH18" s="106">
        <v>0</v>
      </c>
      <c r="CJ18" s="235">
        <f t="shared" si="0"/>
        <v>88666796.938000008</v>
      </c>
      <c r="CM18" s="106"/>
    </row>
    <row r="19" spans="1:91" x14ac:dyDescent="0.2">
      <c r="A19" s="93" t="s">
        <v>0</v>
      </c>
      <c r="B19" s="367" t="s">
        <v>598</v>
      </c>
      <c r="C19" s="106">
        <v>710794</v>
      </c>
      <c r="D19" s="106">
        <v>1009484</v>
      </c>
      <c r="E19" s="106">
        <v>13011</v>
      </c>
      <c r="F19" s="106">
        <v>5150</v>
      </c>
      <c r="G19" s="106">
        <v>0</v>
      </c>
      <c r="H19" s="106">
        <v>9915</v>
      </c>
      <c r="I19" s="106">
        <v>244</v>
      </c>
      <c r="J19" s="106">
        <v>369437.98700000002</v>
      </c>
      <c r="K19" s="106">
        <v>0</v>
      </c>
      <c r="L19" s="106">
        <v>0</v>
      </c>
      <c r="M19" s="106">
        <v>0</v>
      </c>
      <c r="N19" s="106">
        <v>450375</v>
      </c>
      <c r="O19" s="106">
        <v>0</v>
      </c>
      <c r="P19" s="106">
        <v>0</v>
      </c>
      <c r="Q19" s="106">
        <v>998068</v>
      </c>
      <c r="R19" s="106">
        <v>14955</v>
      </c>
      <c r="S19" s="106">
        <v>162628</v>
      </c>
      <c r="T19" s="106">
        <v>3875</v>
      </c>
      <c r="U19" s="106">
        <v>11874</v>
      </c>
      <c r="V19" s="106">
        <v>6475</v>
      </c>
      <c r="W19" s="106">
        <v>419</v>
      </c>
      <c r="X19" s="106">
        <v>0</v>
      </c>
      <c r="Y19" s="106">
        <v>75780</v>
      </c>
      <c r="Z19" s="106">
        <v>57441</v>
      </c>
      <c r="AA19" s="106">
        <v>108954</v>
      </c>
      <c r="AB19" s="106">
        <v>353624</v>
      </c>
      <c r="AC19" s="106">
        <v>171909</v>
      </c>
      <c r="AD19" s="106">
        <v>21350</v>
      </c>
      <c r="AE19" s="106">
        <v>307569</v>
      </c>
      <c r="AF19" s="106">
        <v>0</v>
      </c>
      <c r="AG19" s="106">
        <v>45</v>
      </c>
      <c r="AH19" s="106">
        <v>6</v>
      </c>
      <c r="AI19" s="106">
        <v>0</v>
      </c>
      <c r="AJ19" s="106">
        <v>6842</v>
      </c>
      <c r="AK19" s="106">
        <v>247644</v>
      </c>
      <c r="AL19" s="106">
        <v>920990</v>
      </c>
      <c r="AM19" s="106">
        <v>29881</v>
      </c>
      <c r="AN19" s="106">
        <v>11016</v>
      </c>
      <c r="AO19" s="160">
        <v>191</v>
      </c>
      <c r="AP19" s="106">
        <v>22465</v>
      </c>
      <c r="AQ19" s="106">
        <v>0</v>
      </c>
      <c r="AR19" s="106">
        <v>457685</v>
      </c>
      <c r="AS19" s="106">
        <v>1661</v>
      </c>
      <c r="AT19" s="106">
        <v>3782208</v>
      </c>
      <c r="AU19" s="106">
        <v>32746</v>
      </c>
      <c r="AV19" s="106">
        <v>120725</v>
      </c>
      <c r="AW19" s="106">
        <v>1816379</v>
      </c>
      <c r="AX19" s="106">
        <v>213095</v>
      </c>
      <c r="AY19" s="106">
        <v>13071</v>
      </c>
      <c r="AZ19" s="106">
        <v>861</v>
      </c>
      <c r="BA19" s="106">
        <v>0</v>
      </c>
      <c r="BB19" s="106">
        <v>152585</v>
      </c>
      <c r="BC19" s="106">
        <v>0</v>
      </c>
      <c r="BD19" s="106">
        <v>4331</v>
      </c>
      <c r="BE19" s="106">
        <v>19794</v>
      </c>
      <c r="BF19" s="106">
        <v>12611</v>
      </c>
      <c r="BG19" s="106">
        <v>20298</v>
      </c>
      <c r="BH19" s="106">
        <v>8839</v>
      </c>
      <c r="BI19" s="106">
        <v>41327.807000000001</v>
      </c>
      <c r="BJ19" s="106">
        <v>0</v>
      </c>
      <c r="BK19" s="106">
        <v>0</v>
      </c>
      <c r="BL19" s="106">
        <v>1017260</v>
      </c>
      <c r="BM19" s="106">
        <v>0</v>
      </c>
      <c r="BN19" s="106">
        <v>162985</v>
      </c>
      <c r="BO19" s="106">
        <v>102747</v>
      </c>
      <c r="BP19" s="106">
        <v>39255</v>
      </c>
      <c r="BQ19" s="106">
        <v>30179</v>
      </c>
      <c r="BR19" s="106">
        <v>19800</v>
      </c>
      <c r="BS19" s="106">
        <v>914759</v>
      </c>
      <c r="BT19" s="106">
        <v>61060</v>
      </c>
      <c r="BU19" s="106">
        <v>117208</v>
      </c>
      <c r="BV19" s="106">
        <v>35502.5</v>
      </c>
      <c r="BW19" s="106">
        <v>781</v>
      </c>
      <c r="BX19" s="106">
        <v>416</v>
      </c>
      <c r="BY19" s="106">
        <v>3637</v>
      </c>
      <c r="BZ19" s="160">
        <v>33381</v>
      </c>
      <c r="CA19" s="106">
        <v>318</v>
      </c>
      <c r="CB19" s="106">
        <v>0</v>
      </c>
      <c r="CC19" s="106">
        <v>1020</v>
      </c>
      <c r="CD19" s="106">
        <v>243</v>
      </c>
      <c r="CE19" s="106">
        <v>68</v>
      </c>
      <c r="CF19" s="106">
        <v>387</v>
      </c>
      <c r="CG19" s="106">
        <v>0</v>
      </c>
      <c r="CH19" s="106">
        <v>0</v>
      </c>
      <c r="CJ19" s="235">
        <f t="shared" si="0"/>
        <v>15341635.294</v>
      </c>
      <c r="CM19" s="106"/>
    </row>
    <row r="20" spans="1:91" x14ac:dyDescent="0.2">
      <c r="A20" s="93" t="s">
        <v>0</v>
      </c>
      <c r="B20" s="367" t="s">
        <v>601</v>
      </c>
      <c r="C20" s="106">
        <v>33461331</v>
      </c>
      <c r="D20" s="106">
        <v>21294204</v>
      </c>
      <c r="E20" s="106">
        <v>16761</v>
      </c>
      <c r="F20" s="106">
        <v>3200</v>
      </c>
      <c r="G20" s="106">
        <v>0</v>
      </c>
      <c r="H20" s="106">
        <v>41150083</v>
      </c>
      <c r="I20" s="106">
        <v>1011887</v>
      </c>
      <c r="J20" s="106">
        <v>13514387.395</v>
      </c>
      <c r="K20" s="106">
        <v>0</v>
      </c>
      <c r="L20" s="106">
        <v>0</v>
      </c>
      <c r="M20" s="106">
        <v>0</v>
      </c>
      <c r="N20" s="106">
        <v>1614326</v>
      </c>
      <c r="O20" s="106">
        <v>0</v>
      </c>
      <c r="P20" s="106">
        <v>0</v>
      </c>
      <c r="Q20" s="106">
        <v>13732539</v>
      </c>
      <c r="R20" s="106">
        <v>24774</v>
      </c>
      <c r="S20" s="106">
        <v>269402</v>
      </c>
      <c r="T20" s="106">
        <v>6418</v>
      </c>
      <c r="U20" s="106">
        <v>19669</v>
      </c>
      <c r="V20" s="106">
        <v>10726</v>
      </c>
      <c r="W20" s="106">
        <v>694</v>
      </c>
      <c r="X20" s="106">
        <v>0</v>
      </c>
      <c r="Y20" s="106">
        <v>1596713</v>
      </c>
      <c r="Z20" s="106">
        <v>723739</v>
      </c>
      <c r="AA20" s="106">
        <v>2255945</v>
      </c>
      <c r="AB20" s="106">
        <v>7442301</v>
      </c>
      <c r="AC20" s="106">
        <v>1171413</v>
      </c>
      <c r="AD20" s="106">
        <v>0</v>
      </c>
      <c r="AE20" s="106">
        <v>13611727</v>
      </c>
      <c r="AF20" s="106">
        <v>0</v>
      </c>
      <c r="AG20" s="106">
        <v>528238</v>
      </c>
      <c r="AH20" s="106">
        <v>72004</v>
      </c>
      <c r="AI20" s="106">
        <v>0</v>
      </c>
      <c r="AJ20" s="106">
        <v>302768</v>
      </c>
      <c r="AK20" s="106">
        <v>24546</v>
      </c>
      <c r="AL20" s="106">
        <v>853893</v>
      </c>
      <c r="AM20" s="106">
        <v>0</v>
      </c>
      <c r="AN20" s="106">
        <v>0</v>
      </c>
      <c r="AO20" s="160">
        <v>0</v>
      </c>
      <c r="AP20" s="106">
        <v>2343350</v>
      </c>
      <c r="AQ20" s="106">
        <v>0</v>
      </c>
      <c r="AR20" s="106">
        <v>2038785</v>
      </c>
      <c r="AS20" s="106">
        <v>0</v>
      </c>
      <c r="AT20" s="106">
        <v>1783248</v>
      </c>
      <c r="AU20" s="106">
        <v>1225454</v>
      </c>
      <c r="AV20" s="106">
        <v>1625159</v>
      </c>
      <c r="AW20" s="106">
        <v>5679979</v>
      </c>
      <c r="AX20" s="106">
        <v>666366</v>
      </c>
      <c r="AY20" s="106">
        <v>0</v>
      </c>
      <c r="AZ20" s="106">
        <v>0</v>
      </c>
      <c r="BA20" s="106">
        <v>0</v>
      </c>
      <c r="BB20" s="106">
        <v>6571093</v>
      </c>
      <c r="BC20" s="106">
        <v>0</v>
      </c>
      <c r="BD20" s="106">
        <v>0</v>
      </c>
      <c r="BE20" s="106">
        <v>0</v>
      </c>
      <c r="BF20" s="106">
        <v>0</v>
      </c>
      <c r="BG20" s="106">
        <v>0</v>
      </c>
      <c r="BH20" s="106">
        <v>0</v>
      </c>
      <c r="BI20" s="106">
        <v>83589.108999999997</v>
      </c>
      <c r="BJ20" s="106">
        <v>0</v>
      </c>
      <c r="BK20" s="106">
        <v>0</v>
      </c>
      <c r="BL20" s="106">
        <v>526679</v>
      </c>
      <c r="BM20" s="106">
        <v>0</v>
      </c>
      <c r="BN20" s="106">
        <v>975329</v>
      </c>
      <c r="BO20" s="106">
        <v>2723025</v>
      </c>
      <c r="BP20" s="106">
        <v>341984</v>
      </c>
      <c r="BQ20" s="106">
        <v>2463630</v>
      </c>
      <c r="BR20" s="106">
        <v>60258</v>
      </c>
      <c r="BS20" s="106">
        <v>56340</v>
      </c>
      <c r="BT20" s="106">
        <v>0</v>
      </c>
      <c r="BU20" s="106">
        <v>0</v>
      </c>
      <c r="BV20" s="106">
        <v>124328.1</v>
      </c>
      <c r="BW20" s="106">
        <v>25530</v>
      </c>
      <c r="BX20" s="106">
        <v>0</v>
      </c>
      <c r="BY20" s="106">
        <v>60026</v>
      </c>
      <c r="BZ20" s="160">
        <v>335131</v>
      </c>
      <c r="CA20" s="106">
        <v>25400</v>
      </c>
      <c r="CB20" s="106">
        <v>24533</v>
      </c>
      <c r="CC20" s="106">
        <v>3870</v>
      </c>
      <c r="CD20" s="106">
        <v>29705</v>
      </c>
      <c r="CE20" s="106">
        <v>4175</v>
      </c>
      <c r="CF20" s="106">
        <v>3821</v>
      </c>
      <c r="CG20" s="106">
        <v>1032</v>
      </c>
      <c r="CH20" s="106">
        <v>6711</v>
      </c>
      <c r="CJ20" s="235">
        <f t="shared" si="0"/>
        <v>184522218.60399997</v>
      </c>
      <c r="CM20" s="106"/>
    </row>
    <row r="21" spans="1:91" x14ac:dyDescent="0.2">
      <c r="B21" s="368" t="s">
        <v>599</v>
      </c>
      <c r="C21" s="235">
        <f>SUM(C15:C20)</f>
        <v>49885889</v>
      </c>
      <c r="D21" s="235">
        <f t="shared" ref="D21:BP21" si="3">SUM(D15:D20)</f>
        <v>28304604</v>
      </c>
      <c r="E21" s="235">
        <f t="shared" si="3"/>
        <v>145489</v>
      </c>
      <c r="F21" s="235">
        <f t="shared" si="3"/>
        <v>36250</v>
      </c>
      <c r="G21" s="235">
        <f t="shared" si="3"/>
        <v>0</v>
      </c>
      <c r="H21" s="235">
        <f>SUM(H15:H20)</f>
        <v>56142062</v>
      </c>
      <c r="I21" s="235">
        <f t="shared" si="3"/>
        <v>1380542</v>
      </c>
      <c r="J21" s="235">
        <f t="shared" si="3"/>
        <v>52911967.082000002</v>
      </c>
      <c r="K21" s="235">
        <f t="shared" si="3"/>
        <v>0</v>
      </c>
      <c r="L21" s="235">
        <f t="shared" si="3"/>
        <v>0</v>
      </c>
      <c r="M21" s="235">
        <f t="shared" si="3"/>
        <v>0</v>
      </c>
      <c r="N21" s="235">
        <f t="shared" si="3"/>
        <v>7245389</v>
      </c>
      <c r="O21" s="235">
        <f t="shared" si="3"/>
        <v>0</v>
      </c>
      <c r="P21" s="235">
        <f t="shared" si="3"/>
        <v>0</v>
      </c>
      <c r="Q21" s="235">
        <f>SUM(Q15:Q20)</f>
        <v>22910544</v>
      </c>
      <c r="R21" s="235">
        <f t="shared" si="3"/>
        <v>39729</v>
      </c>
      <c r="S21" s="235">
        <f t="shared" si="3"/>
        <v>432030</v>
      </c>
      <c r="T21" s="235">
        <f t="shared" si="3"/>
        <v>10293</v>
      </c>
      <c r="U21" s="235">
        <f t="shared" si="3"/>
        <v>31543</v>
      </c>
      <c r="V21" s="235">
        <f t="shared" si="3"/>
        <v>17201</v>
      </c>
      <c r="W21" s="235">
        <f t="shared" si="3"/>
        <v>1113</v>
      </c>
      <c r="X21" s="235">
        <f t="shared" si="3"/>
        <v>0</v>
      </c>
      <c r="Y21" s="235">
        <f>SUM(Y15:Y20)</f>
        <v>1882724</v>
      </c>
      <c r="Z21" s="235">
        <f t="shared" si="3"/>
        <v>824991</v>
      </c>
      <c r="AA21" s="235">
        <f t="shared" si="3"/>
        <v>2933707</v>
      </c>
      <c r="AB21" s="235">
        <f t="shared" si="3"/>
        <v>8940662</v>
      </c>
      <c r="AC21" s="235">
        <f t="shared" si="3"/>
        <v>1508926</v>
      </c>
      <c r="AD21" s="235">
        <f t="shared" si="3"/>
        <v>29982</v>
      </c>
      <c r="AE21" s="235">
        <f>SUM(AE15:AE20)</f>
        <v>21517180</v>
      </c>
      <c r="AF21" s="235">
        <f t="shared" si="3"/>
        <v>0</v>
      </c>
      <c r="AG21" s="235">
        <f t="shared" si="3"/>
        <v>564906</v>
      </c>
      <c r="AH21" s="235">
        <f t="shared" si="3"/>
        <v>77002</v>
      </c>
      <c r="AI21" s="235">
        <f t="shared" si="3"/>
        <v>0</v>
      </c>
      <c r="AJ21" s="235">
        <f t="shared" si="3"/>
        <v>478611</v>
      </c>
      <c r="AK21" s="235">
        <f>SUM(AK15:AK20)</f>
        <v>518470</v>
      </c>
      <c r="AL21" s="235">
        <f t="shared" si="3"/>
        <v>2915886</v>
      </c>
      <c r="AM21" s="235">
        <f t="shared" si="3"/>
        <v>142282</v>
      </c>
      <c r="AN21" s="235">
        <f t="shared" si="3"/>
        <v>11016</v>
      </c>
      <c r="AO21" s="311">
        <f t="shared" si="3"/>
        <v>192</v>
      </c>
      <c r="AP21" s="235">
        <f>SUM(AP15:AP20)</f>
        <v>2834789</v>
      </c>
      <c r="AQ21" s="235">
        <f t="shared" si="3"/>
        <v>0</v>
      </c>
      <c r="AR21" s="235">
        <f t="shared" si="3"/>
        <v>5915318</v>
      </c>
      <c r="AS21" s="235">
        <f t="shared" si="3"/>
        <v>1700</v>
      </c>
      <c r="AT21" s="235">
        <f t="shared" si="3"/>
        <v>5792255</v>
      </c>
      <c r="AU21" s="235">
        <f t="shared" si="3"/>
        <v>4013765</v>
      </c>
      <c r="AV21" s="235">
        <f t="shared" si="3"/>
        <v>2504014</v>
      </c>
      <c r="AW21" s="235">
        <f t="shared" si="3"/>
        <v>8121663</v>
      </c>
      <c r="AX21" s="235">
        <f t="shared" si="3"/>
        <v>952821</v>
      </c>
      <c r="AY21" s="235">
        <f t="shared" si="3"/>
        <v>23759</v>
      </c>
      <c r="AZ21" s="235">
        <f t="shared" si="3"/>
        <v>1291</v>
      </c>
      <c r="BA21" s="235">
        <f t="shared" si="3"/>
        <v>0</v>
      </c>
      <c r="BB21" s="235">
        <f t="shared" si="3"/>
        <v>7767924</v>
      </c>
      <c r="BC21" s="235">
        <f t="shared" si="3"/>
        <v>0</v>
      </c>
      <c r="BD21" s="235">
        <f t="shared" si="3"/>
        <v>155137</v>
      </c>
      <c r="BE21" s="235">
        <f t="shared" si="3"/>
        <v>582124</v>
      </c>
      <c r="BF21" s="235">
        <f t="shared" si="3"/>
        <v>451056</v>
      </c>
      <c r="BG21" s="235">
        <f t="shared" si="3"/>
        <v>307674</v>
      </c>
      <c r="BH21" s="235">
        <f t="shared" si="3"/>
        <v>122544</v>
      </c>
      <c r="BI21" s="235">
        <f>SUM(BI15:BI20)</f>
        <v>2288868.253</v>
      </c>
      <c r="BJ21" s="235">
        <f t="shared" si="3"/>
        <v>0</v>
      </c>
      <c r="BK21" s="235">
        <f t="shared" si="3"/>
        <v>0</v>
      </c>
      <c r="BL21" s="235">
        <f>SUM(BL15:BL20)</f>
        <v>2285831</v>
      </c>
      <c r="BM21" s="235">
        <f t="shared" si="3"/>
        <v>0</v>
      </c>
      <c r="BN21" s="235">
        <f t="shared" si="3"/>
        <v>2456764</v>
      </c>
      <c r="BO21" s="235">
        <f t="shared" si="3"/>
        <v>4208968</v>
      </c>
      <c r="BP21" s="235">
        <f t="shared" si="3"/>
        <v>1496417</v>
      </c>
      <c r="BQ21" s="235">
        <f t="shared" ref="BQ21:CH21" si="4">SUM(BQ15:BQ20)</f>
        <v>3357026</v>
      </c>
      <c r="BR21" s="235">
        <f t="shared" si="4"/>
        <v>822149</v>
      </c>
      <c r="BS21" s="235">
        <f>SUM(BS15:BS20)</f>
        <v>985185</v>
      </c>
      <c r="BT21" s="235">
        <f t="shared" si="4"/>
        <v>116641</v>
      </c>
      <c r="BU21" s="235">
        <f t="shared" si="4"/>
        <v>1153068</v>
      </c>
      <c r="BV21" s="235">
        <f t="shared" si="4"/>
        <v>416476.1</v>
      </c>
      <c r="BW21" s="235">
        <f t="shared" si="4"/>
        <v>52864</v>
      </c>
      <c r="BX21" s="235">
        <f t="shared" si="4"/>
        <v>20337</v>
      </c>
      <c r="BY21" s="235">
        <f t="shared" si="4"/>
        <v>214636</v>
      </c>
      <c r="BZ21" s="311">
        <f t="shared" si="4"/>
        <v>707727</v>
      </c>
      <c r="CA21" s="235">
        <f t="shared" si="4"/>
        <v>75647</v>
      </c>
      <c r="CB21" s="235">
        <f t="shared" si="4"/>
        <v>163100</v>
      </c>
      <c r="CC21" s="235">
        <f t="shared" si="4"/>
        <v>4917</v>
      </c>
      <c r="CD21" s="235">
        <f t="shared" si="4"/>
        <v>32893</v>
      </c>
      <c r="CE21" s="235">
        <f t="shared" si="4"/>
        <v>20228</v>
      </c>
      <c r="CF21" s="235">
        <f t="shared" si="4"/>
        <v>10517</v>
      </c>
      <c r="CG21" s="235">
        <f t="shared" si="4"/>
        <v>1032</v>
      </c>
      <c r="CH21" s="235">
        <f t="shared" si="4"/>
        <v>6711</v>
      </c>
      <c r="CJ21" s="235">
        <f t="shared" si="0"/>
        <v>322287018.43500006</v>
      </c>
      <c r="CM21" s="235"/>
    </row>
    <row r="22" spans="1:91" x14ac:dyDescent="0.2">
      <c r="B22" s="368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35"/>
      <c r="AJ22" s="235"/>
      <c r="AK22" s="235"/>
      <c r="AL22" s="235"/>
      <c r="AM22" s="235"/>
      <c r="AN22" s="235"/>
      <c r="AO22" s="311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35"/>
      <c r="BB22" s="235"/>
      <c r="BC22" s="235"/>
      <c r="BD22" s="235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35"/>
      <c r="BT22" s="235"/>
      <c r="BU22" s="235"/>
      <c r="BV22" s="235"/>
      <c r="BW22" s="235"/>
      <c r="BX22" s="235"/>
      <c r="BY22" s="235"/>
      <c r="BZ22" s="197"/>
      <c r="CA22" s="235"/>
      <c r="CB22" s="235"/>
      <c r="CC22" s="235"/>
      <c r="CD22" s="235"/>
      <c r="CE22" s="235"/>
      <c r="CF22" s="235"/>
      <c r="CG22" s="235"/>
      <c r="CH22" s="235"/>
      <c r="CJ22" s="235">
        <f t="shared" si="0"/>
        <v>0</v>
      </c>
      <c r="CM22" s="235"/>
    </row>
    <row r="23" spans="1:91" x14ac:dyDescent="0.2">
      <c r="A23" s="281" t="s">
        <v>602</v>
      </c>
      <c r="B23" s="368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35"/>
      <c r="AN23" s="235"/>
      <c r="AO23" s="311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235"/>
      <c r="BD23" s="235"/>
      <c r="BE23" s="235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35"/>
      <c r="BT23" s="235"/>
      <c r="BU23" s="235"/>
      <c r="BV23" s="235"/>
      <c r="BW23" s="235"/>
      <c r="BX23" s="235"/>
      <c r="BY23" s="235"/>
      <c r="BZ23" s="197"/>
      <c r="CA23" s="235"/>
      <c r="CB23" s="235"/>
      <c r="CC23" s="235"/>
      <c r="CD23" s="235"/>
      <c r="CE23" s="235"/>
      <c r="CF23" s="235"/>
      <c r="CG23" s="235"/>
      <c r="CH23" s="235"/>
      <c r="CJ23" s="235">
        <f t="shared" si="0"/>
        <v>0</v>
      </c>
      <c r="CM23" s="235"/>
    </row>
    <row r="24" spans="1:91" x14ac:dyDescent="0.2">
      <c r="A24" s="93" t="s">
        <v>0</v>
      </c>
      <c r="B24" s="209" t="s">
        <v>603</v>
      </c>
      <c r="C24" s="106">
        <v>59052523</v>
      </c>
      <c r="D24" s="106">
        <v>32120227</v>
      </c>
      <c r="E24" s="106">
        <v>1396013</v>
      </c>
      <c r="F24" s="106">
        <v>240517</v>
      </c>
      <c r="G24" s="106">
        <v>0</v>
      </c>
      <c r="H24" s="106">
        <v>63789585</v>
      </c>
      <c r="I24" s="106">
        <v>1568597</v>
      </c>
      <c r="J24" s="106">
        <v>7568710.1600000001</v>
      </c>
      <c r="K24" s="106">
        <v>9846</v>
      </c>
      <c r="L24" s="106">
        <v>11541</v>
      </c>
      <c r="M24" s="106">
        <v>0</v>
      </c>
      <c r="N24" s="106">
        <v>636158</v>
      </c>
      <c r="O24" s="106">
        <v>0</v>
      </c>
      <c r="P24" s="106">
        <v>0</v>
      </c>
      <c r="Q24" s="106">
        <v>21473459</v>
      </c>
      <c r="R24" s="106">
        <v>78703</v>
      </c>
      <c r="S24" s="106">
        <v>0</v>
      </c>
      <c r="T24" s="106">
        <v>37630</v>
      </c>
      <c r="U24" s="106">
        <v>48038</v>
      </c>
      <c r="V24" s="106">
        <v>5097</v>
      </c>
      <c r="W24" s="106">
        <v>0</v>
      </c>
      <c r="X24" s="106">
        <v>0</v>
      </c>
      <c r="Y24" s="106">
        <v>2049477</v>
      </c>
      <c r="Z24" s="106">
        <v>12297</v>
      </c>
      <c r="AA24" s="106">
        <v>6991222</v>
      </c>
      <c r="AB24" s="106">
        <v>12169618</v>
      </c>
      <c r="AC24" s="106">
        <v>1026149</v>
      </c>
      <c r="AD24" s="106">
        <v>0</v>
      </c>
      <c r="AE24" s="106">
        <v>8818488</v>
      </c>
      <c r="AF24" s="106">
        <v>0</v>
      </c>
      <c r="AG24" s="106">
        <v>0</v>
      </c>
      <c r="AH24" s="106">
        <v>1813</v>
      </c>
      <c r="AI24" s="106">
        <v>5089</v>
      </c>
      <c r="AJ24" s="106">
        <v>196151</v>
      </c>
      <c r="AK24" s="106">
        <v>3515517</v>
      </c>
      <c r="AL24" s="106">
        <v>11509652</v>
      </c>
      <c r="AM24" s="106">
        <v>279530</v>
      </c>
      <c r="AN24" s="106">
        <v>0</v>
      </c>
      <c r="AO24" s="160">
        <v>1159</v>
      </c>
      <c r="AP24" s="106">
        <v>10701288</v>
      </c>
      <c r="AQ24" s="106">
        <v>60214</v>
      </c>
      <c r="AR24" s="106">
        <v>9616440</v>
      </c>
      <c r="AS24" s="106">
        <v>29545</v>
      </c>
      <c r="AT24" s="106">
        <v>174262</v>
      </c>
      <c r="AU24" s="106">
        <v>7810</v>
      </c>
      <c r="AV24" s="106">
        <v>866588</v>
      </c>
      <c r="AW24" s="106">
        <v>4066802</v>
      </c>
      <c r="AX24" s="106">
        <v>477111</v>
      </c>
      <c r="AY24" s="106">
        <v>198658</v>
      </c>
      <c r="AZ24" s="106">
        <v>11720</v>
      </c>
      <c r="BA24" s="106">
        <v>0</v>
      </c>
      <c r="BB24" s="106">
        <v>4178840</v>
      </c>
      <c r="BC24" s="106">
        <v>0</v>
      </c>
      <c r="BD24" s="106">
        <v>183213</v>
      </c>
      <c r="BE24" s="106">
        <v>1265067</v>
      </c>
      <c r="BF24" s="106">
        <v>508919</v>
      </c>
      <c r="BG24" s="106">
        <v>173139</v>
      </c>
      <c r="BH24" s="106">
        <v>0</v>
      </c>
      <c r="BI24" s="106">
        <v>6505806.1050000004</v>
      </c>
      <c r="BJ24" s="106">
        <v>6174.11</v>
      </c>
      <c r="BK24" s="106">
        <v>39327.498</v>
      </c>
      <c r="BL24" s="106">
        <v>6879787</v>
      </c>
      <c r="BM24" s="106">
        <v>87111</v>
      </c>
      <c r="BN24" s="106">
        <v>4421604</v>
      </c>
      <c r="BO24" s="106">
        <v>7405028</v>
      </c>
      <c r="BP24" s="106">
        <v>314408</v>
      </c>
      <c r="BQ24" s="106">
        <v>839722</v>
      </c>
      <c r="BR24" s="106">
        <v>185636</v>
      </c>
      <c r="BS24" s="106">
        <v>0</v>
      </c>
      <c r="BT24" s="106">
        <v>95341</v>
      </c>
      <c r="BU24" s="106">
        <v>328236</v>
      </c>
      <c r="BV24" s="106">
        <v>20767.300000000003</v>
      </c>
      <c r="BW24" s="106">
        <v>272276</v>
      </c>
      <c r="BX24" s="106">
        <v>18622</v>
      </c>
      <c r="BY24" s="106">
        <v>121614</v>
      </c>
      <c r="BZ24" s="160">
        <v>461122</v>
      </c>
      <c r="CA24" s="106">
        <v>159730</v>
      </c>
      <c r="CB24" s="106">
        <v>0</v>
      </c>
      <c r="CC24" s="106">
        <v>142</v>
      </c>
      <c r="CD24" s="106">
        <v>1504</v>
      </c>
      <c r="CE24" s="106">
        <v>0</v>
      </c>
      <c r="CF24" s="106">
        <v>0</v>
      </c>
      <c r="CG24" s="106">
        <v>0</v>
      </c>
      <c r="CH24" s="106">
        <v>0</v>
      </c>
      <c r="CJ24" s="235">
        <f t="shared" si="0"/>
        <v>295296380.17300004</v>
      </c>
      <c r="CM24" s="106"/>
    </row>
    <row r="25" spans="1:91" x14ac:dyDescent="0.2">
      <c r="A25" s="93" t="s">
        <v>0</v>
      </c>
      <c r="B25" s="209" t="s">
        <v>604</v>
      </c>
      <c r="C25" s="106">
        <v>306</v>
      </c>
      <c r="D25" s="106">
        <v>206</v>
      </c>
      <c r="E25" s="106">
        <v>0</v>
      </c>
      <c r="F25" s="106">
        <v>0</v>
      </c>
      <c r="G25" s="106">
        <v>0</v>
      </c>
      <c r="H25" s="106">
        <v>1519</v>
      </c>
      <c r="I25" s="106">
        <v>37</v>
      </c>
      <c r="J25" s="106">
        <v>35274.510999999999</v>
      </c>
      <c r="K25" s="106">
        <v>0</v>
      </c>
      <c r="L25" s="106">
        <v>0</v>
      </c>
      <c r="M25" s="106">
        <v>0</v>
      </c>
      <c r="N25" s="106">
        <v>771329</v>
      </c>
      <c r="O25" s="106">
        <v>0</v>
      </c>
      <c r="P25" s="106">
        <v>0</v>
      </c>
      <c r="Q25" s="106">
        <v>622022</v>
      </c>
      <c r="R25" s="106">
        <v>25</v>
      </c>
      <c r="S25" s="106">
        <v>0</v>
      </c>
      <c r="T25" s="106">
        <v>5</v>
      </c>
      <c r="U25" s="106">
        <v>6</v>
      </c>
      <c r="V25" s="106">
        <v>0</v>
      </c>
      <c r="W25" s="106">
        <v>0</v>
      </c>
      <c r="X25" s="106">
        <v>0</v>
      </c>
      <c r="Y25" s="106">
        <v>52175</v>
      </c>
      <c r="Z25" s="106">
        <v>0</v>
      </c>
      <c r="AA25" s="106">
        <v>102180</v>
      </c>
      <c r="AB25" s="106">
        <v>177663</v>
      </c>
      <c r="AC25" s="106">
        <v>14599</v>
      </c>
      <c r="AD25" s="106">
        <v>0</v>
      </c>
      <c r="AE25" s="106">
        <v>1607781</v>
      </c>
      <c r="AF25" s="106">
        <v>0</v>
      </c>
      <c r="AG25" s="106">
        <v>0</v>
      </c>
      <c r="AH25" s="106">
        <v>0</v>
      </c>
      <c r="AI25" s="106">
        <v>0</v>
      </c>
      <c r="AJ25" s="106">
        <v>35762</v>
      </c>
      <c r="AK25" s="106">
        <v>11570</v>
      </c>
      <c r="AL25" s="106">
        <v>28468</v>
      </c>
      <c r="AM25" s="106">
        <v>1051</v>
      </c>
      <c r="AN25" s="106">
        <v>0</v>
      </c>
      <c r="AO25" s="160">
        <v>1</v>
      </c>
      <c r="AP25" s="106">
        <v>13714</v>
      </c>
      <c r="AQ25" s="106">
        <v>0</v>
      </c>
      <c r="AR25" s="106">
        <v>890834</v>
      </c>
      <c r="AS25" s="106">
        <v>12</v>
      </c>
      <c r="AT25" s="106">
        <v>12804</v>
      </c>
      <c r="AU25" s="106">
        <v>138</v>
      </c>
      <c r="AV25" s="106">
        <v>388</v>
      </c>
      <c r="AW25" s="106">
        <v>26834</v>
      </c>
      <c r="AX25" s="106">
        <v>3148</v>
      </c>
      <c r="AY25" s="106">
        <v>71</v>
      </c>
      <c r="AZ25" s="106">
        <v>7</v>
      </c>
      <c r="BA25" s="106">
        <v>0</v>
      </c>
      <c r="BB25" s="106">
        <v>35934</v>
      </c>
      <c r="BC25" s="106">
        <v>0</v>
      </c>
      <c r="BD25" s="106">
        <v>0</v>
      </c>
      <c r="BE25" s="106">
        <v>7</v>
      </c>
      <c r="BF25" s="106">
        <v>10</v>
      </c>
      <c r="BG25" s="106">
        <v>5</v>
      </c>
      <c r="BH25" s="106">
        <v>0</v>
      </c>
      <c r="BI25" s="106">
        <v>647134.78500000003</v>
      </c>
      <c r="BJ25" s="106">
        <v>0</v>
      </c>
      <c r="BK25" s="106">
        <v>0</v>
      </c>
      <c r="BL25" s="106">
        <v>428105</v>
      </c>
      <c r="BM25" s="106">
        <v>0</v>
      </c>
      <c r="BN25" s="106">
        <v>4523</v>
      </c>
      <c r="BO25" s="106">
        <v>35</v>
      </c>
      <c r="BP25" s="106">
        <v>1615</v>
      </c>
      <c r="BQ25" s="106">
        <v>68</v>
      </c>
      <c r="BR25" s="106">
        <v>15824</v>
      </c>
      <c r="BS25" s="106">
        <v>0</v>
      </c>
      <c r="BT25" s="106">
        <v>86</v>
      </c>
      <c r="BU25" s="106">
        <v>9124</v>
      </c>
      <c r="BV25" s="106">
        <v>0</v>
      </c>
      <c r="BW25" s="106">
        <v>78274</v>
      </c>
      <c r="BX25" s="106">
        <v>0</v>
      </c>
      <c r="BY25" s="106">
        <v>11</v>
      </c>
      <c r="BZ25" s="160">
        <v>20680</v>
      </c>
      <c r="CA25" s="106">
        <v>0</v>
      </c>
      <c r="CB25" s="106">
        <v>1326</v>
      </c>
      <c r="CC25" s="106">
        <v>0</v>
      </c>
      <c r="CD25" s="106">
        <v>725</v>
      </c>
      <c r="CE25" s="106">
        <v>0</v>
      </c>
      <c r="CF25" s="106">
        <v>0</v>
      </c>
      <c r="CG25" s="106">
        <v>994</v>
      </c>
      <c r="CH25" s="106">
        <v>0</v>
      </c>
      <c r="CJ25" s="235">
        <f t="shared" si="0"/>
        <v>5654410.2960000001</v>
      </c>
      <c r="CM25" s="106"/>
    </row>
    <row r="26" spans="1:91" x14ac:dyDescent="0.2">
      <c r="B26" s="368" t="s">
        <v>599</v>
      </c>
      <c r="C26" s="235">
        <f>SUM(C24:C25)</f>
        <v>59052829</v>
      </c>
      <c r="D26" s="235">
        <f t="shared" ref="D26:BP26" si="5">SUM(D24:D25)</f>
        <v>32120433</v>
      </c>
      <c r="E26" s="235">
        <f t="shared" si="5"/>
        <v>1396013</v>
      </c>
      <c r="F26" s="235">
        <f t="shared" si="5"/>
        <v>240517</v>
      </c>
      <c r="G26" s="235">
        <f t="shared" si="5"/>
        <v>0</v>
      </c>
      <c r="H26" s="235">
        <f>SUM(H24:H25)</f>
        <v>63791104</v>
      </c>
      <c r="I26" s="235">
        <f t="shared" si="5"/>
        <v>1568634</v>
      </c>
      <c r="J26" s="235">
        <f t="shared" si="5"/>
        <v>7603984.6710000001</v>
      </c>
      <c r="K26" s="235">
        <f t="shared" si="5"/>
        <v>9846</v>
      </c>
      <c r="L26" s="235">
        <f t="shared" si="5"/>
        <v>11541</v>
      </c>
      <c r="M26" s="235">
        <f t="shared" si="5"/>
        <v>0</v>
      </c>
      <c r="N26" s="235">
        <f t="shared" si="5"/>
        <v>1407487</v>
      </c>
      <c r="O26" s="235">
        <f t="shared" si="5"/>
        <v>0</v>
      </c>
      <c r="P26" s="235">
        <f t="shared" si="5"/>
        <v>0</v>
      </c>
      <c r="Q26" s="235">
        <f>SUM(Q24:Q25)</f>
        <v>22095481</v>
      </c>
      <c r="R26" s="235">
        <f t="shared" si="5"/>
        <v>78728</v>
      </c>
      <c r="S26" s="235">
        <f t="shared" si="5"/>
        <v>0</v>
      </c>
      <c r="T26" s="235">
        <f t="shared" si="5"/>
        <v>37635</v>
      </c>
      <c r="U26" s="235">
        <f t="shared" si="5"/>
        <v>48044</v>
      </c>
      <c r="V26" s="235">
        <f t="shared" si="5"/>
        <v>5097</v>
      </c>
      <c r="W26" s="235">
        <f t="shared" si="5"/>
        <v>0</v>
      </c>
      <c r="X26" s="235">
        <f t="shared" si="5"/>
        <v>0</v>
      </c>
      <c r="Y26" s="235">
        <f>SUM(Y24:Y25)</f>
        <v>2101652</v>
      </c>
      <c r="Z26" s="235">
        <f t="shared" si="5"/>
        <v>12297</v>
      </c>
      <c r="AA26" s="235">
        <f t="shared" si="5"/>
        <v>7093402</v>
      </c>
      <c r="AB26" s="235">
        <f t="shared" si="5"/>
        <v>12347281</v>
      </c>
      <c r="AC26" s="235">
        <f t="shared" si="5"/>
        <v>1040748</v>
      </c>
      <c r="AD26" s="235">
        <f t="shared" si="5"/>
        <v>0</v>
      </c>
      <c r="AE26" s="235">
        <f>SUM(AE24:AE25)</f>
        <v>10426269</v>
      </c>
      <c r="AF26" s="235">
        <f t="shared" si="5"/>
        <v>0</v>
      </c>
      <c r="AG26" s="235">
        <f t="shared" si="5"/>
        <v>0</v>
      </c>
      <c r="AH26" s="235">
        <f t="shared" si="5"/>
        <v>1813</v>
      </c>
      <c r="AI26" s="235">
        <f t="shared" si="5"/>
        <v>5089</v>
      </c>
      <c r="AJ26" s="235">
        <f t="shared" si="5"/>
        <v>231913</v>
      </c>
      <c r="AK26" s="235">
        <f>SUM(AK24:AK25)</f>
        <v>3527087</v>
      </c>
      <c r="AL26" s="235">
        <f t="shared" si="5"/>
        <v>11538120</v>
      </c>
      <c r="AM26" s="235">
        <f t="shared" si="5"/>
        <v>280581</v>
      </c>
      <c r="AN26" s="235">
        <f t="shared" si="5"/>
        <v>0</v>
      </c>
      <c r="AO26" s="311">
        <f t="shared" si="5"/>
        <v>1160</v>
      </c>
      <c r="AP26" s="235">
        <f>SUM(AP24:AP25)</f>
        <v>10715002</v>
      </c>
      <c r="AQ26" s="235">
        <f t="shared" si="5"/>
        <v>60214</v>
      </c>
      <c r="AR26" s="235">
        <f t="shared" si="5"/>
        <v>10507274</v>
      </c>
      <c r="AS26" s="235">
        <f t="shared" si="5"/>
        <v>29557</v>
      </c>
      <c r="AT26" s="235">
        <f t="shared" si="5"/>
        <v>187066</v>
      </c>
      <c r="AU26" s="235">
        <f t="shared" si="5"/>
        <v>7948</v>
      </c>
      <c r="AV26" s="235">
        <f t="shared" si="5"/>
        <v>866976</v>
      </c>
      <c r="AW26" s="235">
        <f t="shared" si="5"/>
        <v>4093636</v>
      </c>
      <c r="AX26" s="235">
        <f t="shared" si="5"/>
        <v>480259</v>
      </c>
      <c r="AY26" s="235">
        <f t="shared" si="5"/>
        <v>198729</v>
      </c>
      <c r="AZ26" s="235">
        <f t="shared" si="5"/>
        <v>11727</v>
      </c>
      <c r="BA26" s="235">
        <f t="shared" si="5"/>
        <v>0</v>
      </c>
      <c r="BB26" s="235">
        <f t="shared" si="5"/>
        <v>4214774</v>
      </c>
      <c r="BC26" s="235">
        <f t="shared" si="5"/>
        <v>0</v>
      </c>
      <c r="BD26" s="235">
        <f t="shared" si="5"/>
        <v>183213</v>
      </c>
      <c r="BE26" s="235">
        <f t="shared" si="5"/>
        <v>1265074</v>
      </c>
      <c r="BF26" s="235">
        <f t="shared" si="5"/>
        <v>508929</v>
      </c>
      <c r="BG26" s="235">
        <f t="shared" si="5"/>
        <v>173144</v>
      </c>
      <c r="BH26" s="235">
        <f t="shared" si="5"/>
        <v>0</v>
      </c>
      <c r="BI26" s="235">
        <f>SUM(BI24:BI25)</f>
        <v>7152940.8900000006</v>
      </c>
      <c r="BJ26" s="235">
        <f t="shared" si="5"/>
        <v>6174.11</v>
      </c>
      <c r="BK26" s="235">
        <f t="shared" si="5"/>
        <v>39327.498</v>
      </c>
      <c r="BL26" s="235">
        <f>SUM(BL24:BL25)</f>
        <v>7307892</v>
      </c>
      <c r="BM26" s="235">
        <f t="shared" si="5"/>
        <v>87111</v>
      </c>
      <c r="BN26" s="235">
        <f t="shared" si="5"/>
        <v>4426127</v>
      </c>
      <c r="BO26" s="235">
        <f t="shared" si="5"/>
        <v>7405063</v>
      </c>
      <c r="BP26" s="235">
        <f t="shared" si="5"/>
        <v>316023</v>
      </c>
      <c r="BQ26" s="235">
        <f t="shared" ref="BQ26:CH26" si="6">SUM(BQ24:BQ25)</f>
        <v>839790</v>
      </c>
      <c r="BR26" s="235">
        <f t="shared" si="6"/>
        <v>201460</v>
      </c>
      <c r="BS26" s="235">
        <f t="shared" si="6"/>
        <v>0</v>
      </c>
      <c r="BT26" s="235">
        <f t="shared" si="6"/>
        <v>95427</v>
      </c>
      <c r="BU26" s="235">
        <f t="shared" si="6"/>
        <v>337360</v>
      </c>
      <c r="BV26" s="235">
        <f t="shared" si="6"/>
        <v>20767.300000000003</v>
      </c>
      <c r="BW26" s="235">
        <f t="shared" si="6"/>
        <v>350550</v>
      </c>
      <c r="BX26" s="235">
        <f t="shared" si="6"/>
        <v>18622</v>
      </c>
      <c r="BY26" s="235">
        <f t="shared" si="6"/>
        <v>121625</v>
      </c>
      <c r="BZ26" s="311">
        <f t="shared" si="6"/>
        <v>481802</v>
      </c>
      <c r="CA26" s="235">
        <f t="shared" si="6"/>
        <v>159730</v>
      </c>
      <c r="CB26" s="235">
        <f t="shared" si="6"/>
        <v>1326</v>
      </c>
      <c r="CC26" s="235">
        <f t="shared" si="6"/>
        <v>142</v>
      </c>
      <c r="CD26" s="235">
        <f t="shared" si="6"/>
        <v>2229</v>
      </c>
      <c r="CE26" s="235">
        <f t="shared" si="6"/>
        <v>0</v>
      </c>
      <c r="CF26" s="235">
        <f t="shared" si="6"/>
        <v>0</v>
      </c>
      <c r="CG26" s="235">
        <f t="shared" si="6"/>
        <v>994</v>
      </c>
      <c r="CH26" s="235">
        <f t="shared" si="6"/>
        <v>0</v>
      </c>
      <c r="CJ26" s="235">
        <f t="shared" si="0"/>
        <v>300950790.46900004</v>
      </c>
      <c r="CM26" s="235"/>
    </row>
    <row r="27" spans="1:91" x14ac:dyDescent="0.2">
      <c r="B27" s="368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5"/>
      <c r="AC27" s="235"/>
      <c r="AD27" s="235"/>
      <c r="AE27" s="235"/>
      <c r="AF27" s="235"/>
      <c r="AG27" s="235"/>
      <c r="AH27" s="235"/>
      <c r="AI27" s="235"/>
      <c r="AJ27" s="235"/>
      <c r="AK27" s="235"/>
      <c r="AL27" s="235"/>
      <c r="AM27" s="235"/>
      <c r="AN27" s="235"/>
      <c r="AO27" s="311"/>
      <c r="AP27" s="235"/>
      <c r="AQ27" s="235"/>
      <c r="AR27" s="235"/>
      <c r="AS27" s="235"/>
      <c r="AT27" s="235"/>
      <c r="AU27" s="235"/>
      <c r="AV27" s="235"/>
      <c r="AW27" s="235"/>
      <c r="AX27" s="235"/>
      <c r="AY27" s="235"/>
      <c r="AZ27" s="235"/>
      <c r="BA27" s="235"/>
      <c r="BB27" s="235"/>
      <c r="BC27" s="235"/>
      <c r="BD27" s="235"/>
      <c r="BE27" s="235"/>
      <c r="BF27" s="235"/>
      <c r="BG27" s="235"/>
      <c r="BH27" s="235"/>
      <c r="BI27" s="235"/>
      <c r="BJ27" s="235"/>
      <c r="BK27" s="235"/>
      <c r="BL27" s="235"/>
      <c r="BM27" s="235"/>
      <c r="BN27" s="235"/>
      <c r="BO27" s="235"/>
      <c r="BP27" s="235"/>
      <c r="BQ27" s="235"/>
      <c r="BR27" s="235"/>
      <c r="BS27" s="235"/>
      <c r="BT27" s="235"/>
      <c r="BU27" s="235"/>
      <c r="BV27" s="235"/>
      <c r="BW27" s="235"/>
      <c r="BX27" s="235"/>
      <c r="BY27" s="235"/>
      <c r="BZ27" s="197"/>
      <c r="CA27" s="235"/>
      <c r="CB27" s="235"/>
      <c r="CC27" s="235"/>
      <c r="CD27" s="235"/>
      <c r="CE27" s="235"/>
      <c r="CF27" s="235"/>
      <c r="CG27" s="235"/>
      <c r="CH27" s="235"/>
      <c r="CJ27" s="235">
        <f t="shared" si="0"/>
        <v>0</v>
      </c>
      <c r="CM27" s="235"/>
    </row>
    <row r="28" spans="1:91" ht="12.75" x14ac:dyDescent="0.2">
      <c r="A28" s="283" t="s">
        <v>605</v>
      </c>
      <c r="B28" s="369"/>
      <c r="C28" s="235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35"/>
      <c r="AJ28" s="235"/>
      <c r="AK28" s="235"/>
      <c r="AL28" s="235"/>
      <c r="AM28" s="235"/>
      <c r="AN28" s="235"/>
      <c r="AO28" s="311"/>
      <c r="AP28" s="235"/>
      <c r="AQ28" s="235"/>
      <c r="AR28" s="235"/>
      <c r="AS28" s="235"/>
      <c r="AT28" s="235"/>
      <c r="AU28" s="235"/>
      <c r="AV28" s="235"/>
      <c r="AW28" s="235"/>
      <c r="AX28" s="235"/>
      <c r="AY28" s="235"/>
      <c r="AZ28" s="235"/>
      <c r="BA28" s="235"/>
      <c r="BB28" s="235"/>
      <c r="BC28" s="235"/>
      <c r="BD28" s="235"/>
      <c r="BE28" s="235"/>
      <c r="BF28" s="235"/>
      <c r="BG28" s="235"/>
      <c r="BH28" s="235"/>
      <c r="BI28" s="235"/>
      <c r="BJ28" s="235"/>
      <c r="BK28" s="235"/>
      <c r="BL28" s="235"/>
      <c r="BM28" s="235"/>
      <c r="BN28" s="235"/>
      <c r="BO28" s="235"/>
      <c r="BP28" s="235"/>
      <c r="BQ28" s="235"/>
      <c r="BR28" s="235"/>
      <c r="BS28" s="235"/>
      <c r="BT28" s="235"/>
      <c r="BU28" s="235"/>
      <c r="BV28" s="235"/>
      <c r="BW28" s="235"/>
      <c r="BX28" s="235"/>
      <c r="BY28" s="235"/>
      <c r="BZ28" s="197"/>
      <c r="CA28" s="235"/>
      <c r="CB28" s="235"/>
      <c r="CC28" s="235"/>
      <c r="CD28" s="235"/>
      <c r="CE28" s="235"/>
      <c r="CF28" s="235"/>
      <c r="CG28" s="235"/>
      <c r="CH28" s="235"/>
      <c r="CJ28" s="235">
        <f t="shared" si="0"/>
        <v>0</v>
      </c>
      <c r="CM28" s="235"/>
    </row>
    <row r="29" spans="1:91" x14ac:dyDescent="0.2">
      <c r="A29" s="93" t="s">
        <v>0</v>
      </c>
      <c r="B29" s="285" t="s">
        <v>606</v>
      </c>
      <c r="C29" s="106">
        <v>3919842</v>
      </c>
      <c r="D29" s="106">
        <v>7649449</v>
      </c>
      <c r="E29" s="106">
        <v>1083154</v>
      </c>
      <c r="F29" s="106">
        <v>514323</v>
      </c>
      <c r="G29" s="106">
        <v>1256511</v>
      </c>
      <c r="H29" s="106">
        <v>35146711</v>
      </c>
      <c r="I29" s="106">
        <v>864263</v>
      </c>
      <c r="J29" s="106">
        <v>21438218.659000002</v>
      </c>
      <c r="K29" s="106">
        <v>27037</v>
      </c>
      <c r="L29" s="106">
        <v>63875</v>
      </c>
      <c r="M29" s="106">
        <v>279601.53100000002</v>
      </c>
      <c r="N29" s="106">
        <v>25839231</v>
      </c>
      <c r="O29" s="106">
        <v>282876</v>
      </c>
      <c r="P29" s="106">
        <v>0</v>
      </c>
      <c r="Q29" s="106">
        <v>6916309</v>
      </c>
      <c r="R29" s="106">
        <v>69012</v>
      </c>
      <c r="S29" s="106">
        <v>251583</v>
      </c>
      <c r="T29" s="106">
        <v>16028</v>
      </c>
      <c r="U29" s="106">
        <v>29326</v>
      </c>
      <c r="V29" s="106">
        <v>9744</v>
      </c>
      <c r="W29" s="106">
        <v>630</v>
      </c>
      <c r="X29" s="106">
        <v>124895</v>
      </c>
      <c r="Y29" s="106">
        <v>507552</v>
      </c>
      <c r="Z29" s="106">
        <v>296247</v>
      </c>
      <c r="AA29" s="106">
        <v>1337286</v>
      </c>
      <c r="AB29" s="106">
        <v>2610860</v>
      </c>
      <c r="AC29" s="106">
        <v>984060</v>
      </c>
      <c r="AD29" s="106">
        <v>1548620</v>
      </c>
      <c r="AE29" s="106">
        <v>7905948</v>
      </c>
      <c r="AF29" s="106">
        <v>461156</v>
      </c>
      <c r="AG29" s="106">
        <v>99070</v>
      </c>
      <c r="AH29" s="106">
        <v>28924</v>
      </c>
      <c r="AI29" s="106">
        <v>37183</v>
      </c>
      <c r="AJ29" s="106">
        <v>175854</v>
      </c>
      <c r="AK29" s="106">
        <v>683554</v>
      </c>
      <c r="AL29" s="106">
        <v>2376272</v>
      </c>
      <c r="AM29" s="106">
        <v>200847</v>
      </c>
      <c r="AN29" s="106">
        <v>2366560</v>
      </c>
      <c r="AO29" s="160">
        <v>958</v>
      </c>
      <c r="AP29" s="106">
        <v>486939</v>
      </c>
      <c r="AQ29" s="106">
        <v>46593</v>
      </c>
      <c r="AR29" s="106">
        <v>759962</v>
      </c>
      <c r="AS29" s="106">
        <v>40011</v>
      </c>
      <c r="AT29" s="106">
        <v>308760</v>
      </c>
      <c r="AU29" s="106">
        <v>5627539</v>
      </c>
      <c r="AV29" s="106">
        <v>1750032</v>
      </c>
      <c r="AW29" s="106">
        <v>2863132</v>
      </c>
      <c r="AX29" s="106">
        <v>335898</v>
      </c>
      <c r="AY29" s="106">
        <v>55150</v>
      </c>
      <c r="AZ29" s="106">
        <v>4567</v>
      </c>
      <c r="BA29" s="106">
        <v>114504</v>
      </c>
      <c r="BB29" s="106">
        <v>3531222</v>
      </c>
      <c r="BC29" s="106">
        <v>795616</v>
      </c>
      <c r="BD29" s="106">
        <v>858048</v>
      </c>
      <c r="BE29" s="106">
        <v>5931310</v>
      </c>
      <c r="BF29" s="106">
        <v>3246936</v>
      </c>
      <c r="BG29" s="106">
        <v>1432701</v>
      </c>
      <c r="BH29" s="106">
        <v>1231736</v>
      </c>
      <c r="BI29" s="106">
        <v>1207285.419</v>
      </c>
      <c r="BJ29" s="106">
        <v>4920.5950000000003</v>
      </c>
      <c r="BK29" s="106">
        <v>16296.111999999999</v>
      </c>
      <c r="BL29" s="106">
        <v>1242209</v>
      </c>
      <c r="BM29" s="106">
        <v>9032</v>
      </c>
      <c r="BN29" s="106">
        <v>1489778</v>
      </c>
      <c r="BO29" s="106">
        <v>266150</v>
      </c>
      <c r="BP29" s="106">
        <v>168372</v>
      </c>
      <c r="BQ29" s="106">
        <v>4559737</v>
      </c>
      <c r="BR29" s="106">
        <v>2340108</v>
      </c>
      <c r="BS29" s="106">
        <v>1308872</v>
      </c>
      <c r="BT29" s="106">
        <v>424325</v>
      </c>
      <c r="BU29" s="106">
        <v>943011</v>
      </c>
      <c r="BV29" s="106">
        <v>637116.80000000005</v>
      </c>
      <c r="BW29" s="106">
        <v>228631</v>
      </c>
      <c r="BX29" s="106">
        <v>85963</v>
      </c>
      <c r="BY29" s="106">
        <v>687757</v>
      </c>
      <c r="BZ29" s="160">
        <v>91563</v>
      </c>
      <c r="CA29" s="106">
        <v>321596</v>
      </c>
      <c r="CB29" s="106">
        <v>1075549</v>
      </c>
      <c r="CC29" s="106">
        <v>86547</v>
      </c>
      <c r="CD29" s="106">
        <v>66782</v>
      </c>
      <c r="CE29" s="106">
        <v>59725</v>
      </c>
      <c r="CF29" s="106">
        <v>13724</v>
      </c>
      <c r="CG29" s="106">
        <v>152899</v>
      </c>
      <c r="CH29" s="106">
        <v>4530</v>
      </c>
      <c r="CJ29" s="235">
        <f t="shared" si="0"/>
        <v>174316705.116</v>
      </c>
      <c r="CM29" s="106"/>
    </row>
    <row r="30" spans="1:91" s="234" customFormat="1" ht="10.5" x14ac:dyDescent="0.15">
      <c r="B30" s="370" t="s">
        <v>599</v>
      </c>
      <c r="C30" s="235">
        <v>3919842</v>
      </c>
      <c r="D30" s="235">
        <v>7649449</v>
      </c>
      <c r="E30" s="235">
        <v>1083154</v>
      </c>
      <c r="F30" s="235">
        <v>514323</v>
      </c>
      <c r="G30" s="235">
        <v>1256511</v>
      </c>
      <c r="H30" s="235">
        <v>35146711</v>
      </c>
      <c r="I30" s="235">
        <v>864263</v>
      </c>
      <c r="J30" s="235">
        <v>21438218.659000002</v>
      </c>
      <c r="K30" s="235">
        <v>27037</v>
      </c>
      <c r="L30" s="235">
        <v>63875</v>
      </c>
      <c r="M30" s="235">
        <v>279601.53100000002</v>
      </c>
      <c r="N30" s="235">
        <v>25839231</v>
      </c>
      <c r="O30" s="235">
        <v>282876</v>
      </c>
      <c r="P30" s="235">
        <v>0</v>
      </c>
      <c r="Q30" s="235">
        <v>6916309</v>
      </c>
      <c r="R30" s="235">
        <v>69012</v>
      </c>
      <c r="S30" s="235">
        <v>251583</v>
      </c>
      <c r="T30" s="235">
        <v>16028</v>
      </c>
      <c r="U30" s="235">
        <v>29326</v>
      </c>
      <c r="V30" s="235">
        <v>9744</v>
      </c>
      <c r="W30" s="235">
        <v>630</v>
      </c>
      <c r="X30" s="235">
        <v>630</v>
      </c>
      <c r="Y30" s="235">
        <v>507552</v>
      </c>
      <c r="Z30" s="235">
        <v>296247</v>
      </c>
      <c r="AA30" s="235">
        <v>1337286</v>
      </c>
      <c r="AB30" s="235">
        <v>2610860</v>
      </c>
      <c r="AC30" s="235">
        <v>984060</v>
      </c>
      <c r="AD30" s="235">
        <v>1548620</v>
      </c>
      <c r="AE30" s="235">
        <v>7905948</v>
      </c>
      <c r="AF30" s="235">
        <v>461156</v>
      </c>
      <c r="AG30" s="235">
        <v>99070</v>
      </c>
      <c r="AH30" s="235">
        <v>28924</v>
      </c>
      <c r="AI30" s="235">
        <v>37183</v>
      </c>
      <c r="AJ30" s="235">
        <v>175854</v>
      </c>
      <c r="AK30" s="235">
        <v>683554</v>
      </c>
      <c r="AL30" s="235">
        <v>2376272</v>
      </c>
      <c r="AM30" s="235">
        <v>200847</v>
      </c>
      <c r="AN30" s="235">
        <v>2366560</v>
      </c>
      <c r="AO30" s="311">
        <v>958</v>
      </c>
      <c r="AP30" s="235">
        <v>486939</v>
      </c>
      <c r="AQ30" s="235">
        <v>46593</v>
      </c>
      <c r="AR30" s="235">
        <v>759962</v>
      </c>
      <c r="AS30" s="235">
        <v>40011</v>
      </c>
      <c r="AT30" s="235">
        <v>308760</v>
      </c>
      <c r="AU30" s="235">
        <v>5627539</v>
      </c>
      <c r="AV30" s="235">
        <v>1750032</v>
      </c>
      <c r="AW30" s="235">
        <v>2863132</v>
      </c>
      <c r="AX30" s="235">
        <v>335898</v>
      </c>
      <c r="AY30" s="235">
        <v>55150</v>
      </c>
      <c r="AZ30" s="235">
        <v>4567</v>
      </c>
      <c r="BA30" s="235">
        <v>114504</v>
      </c>
      <c r="BB30" s="235">
        <v>3531222</v>
      </c>
      <c r="BC30" s="235">
        <v>795616</v>
      </c>
      <c r="BD30" s="235">
        <v>858048</v>
      </c>
      <c r="BE30" s="235">
        <v>5931310</v>
      </c>
      <c r="BF30" s="235">
        <v>3246936</v>
      </c>
      <c r="BG30" s="235">
        <v>1432701</v>
      </c>
      <c r="BH30" s="235">
        <v>1231736</v>
      </c>
      <c r="BI30" s="235">
        <v>1207285.419</v>
      </c>
      <c r="BJ30" s="235">
        <v>4920.5950000000003</v>
      </c>
      <c r="BK30" s="235">
        <v>16296.111999999999</v>
      </c>
      <c r="BL30" s="235">
        <v>1242209</v>
      </c>
      <c r="BM30" s="235">
        <v>9032</v>
      </c>
      <c r="BN30" s="235">
        <v>1489778</v>
      </c>
      <c r="BO30" s="235">
        <v>266150</v>
      </c>
      <c r="BP30" s="235">
        <v>168372</v>
      </c>
      <c r="BQ30" s="235">
        <v>4559737</v>
      </c>
      <c r="BR30" s="235">
        <v>2340108</v>
      </c>
      <c r="BS30" s="235">
        <v>1308872</v>
      </c>
      <c r="BT30" s="235">
        <v>424325</v>
      </c>
      <c r="BU30" s="235">
        <v>943011</v>
      </c>
      <c r="BV30" s="235">
        <v>637116.80000000005</v>
      </c>
      <c r="BW30" s="235">
        <v>228631</v>
      </c>
      <c r="BX30" s="235">
        <v>85963</v>
      </c>
      <c r="BY30" s="235">
        <v>687757</v>
      </c>
      <c r="BZ30" s="311">
        <v>91563</v>
      </c>
      <c r="CA30" s="235">
        <v>321596</v>
      </c>
      <c r="CB30" s="235">
        <v>1075549</v>
      </c>
      <c r="CC30" s="235">
        <v>86547</v>
      </c>
      <c r="CD30" s="235">
        <v>66782</v>
      </c>
      <c r="CE30" s="235">
        <v>59725</v>
      </c>
      <c r="CF30" s="235">
        <v>13724</v>
      </c>
      <c r="CG30" s="235">
        <v>152899</v>
      </c>
      <c r="CH30" s="235">
        <v>4530</v>
      </c>
      <c r="CJ30" s="235">
        <f t="shared" si="0"/>
        <v>174192440.116</v>
      </c>
      <c r="CM30" s="235"/>
    </row>
    <row r="31" spans="1:91" x14ac:dyDescent="0.2">
      <c r="B31" s="368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35"/>
      <c r="AJ31" s="235"/>
      <c r="AK31" s="235"/>
      <c r="AL31" s="235"/>
      <c r="AM31" s="235"/>
      <c r="AN31" s="235"/>
      <c r="AO31" s="311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35"/>
      <c r="BB31" s="235"/>
      <c r="BC31" s="235"/>
      <c r="BD31" s="235"/>
      <c r="BE31" s="235"/>
      <c r="BF31" s="235"/>
      <c r="BG31" s="235"/>
      <c r="BH31" s="235"/>
      <c r="BI31" s="235"/>
      <c r="BJ31" s="235"/>
      <c r="BK31" s="235"/>
      <c r="BL31" s="235"/>
      <c r="BM31" s="235"/>
      <c r="BN31" s="235"/>
      <c r="BO31" s="235"/>
      <c r="BP31" s="235"/>
      <c r="BQ31" s="235"/>
      <c r="BR31" s="235"/>
      <c r="BS31" s="235"/>
      <c r="BT31" s="235"/>
      <c r="BU31" s="235"/>
      <c r="BV31" s="235"/>
      <c r="BW31" s="235"/>
      <c r="BX31" s="235"/>
      <c r="BY31" s="235"/>
      <c r="BZ31" s="197"/>
      <c r="CA31" s="235"/>
      <c r="CB31" s="235"/>
      <c r="CC31" s="235"/>
      <c r="CD31" s="235"/>
      <c r="CE31" s="235"/>
      <c r="CF31" s="235"/>
      <c r="CG31" s="235"/>
      <c r="CH31" s="235"/>
      <c r="CJ31" s="235">
        <f t="shared" si="0"/>
        <v>0</v>
      </c>
      <c r="CM31" s="235"/>
    </row>
    <row r="32" spans="1:91" x14ac:dyDescent="0.2">
      <c r="B32" s="371" t="s">
        <v>607</v>
      </c>
      <c r="C32" s="235">
        <f>+C12+C21+C26+C30</f>
        <v>199018978</v>
      </c>
      <c r="D32" s="235">
        <f t="shared" ref="D32:BP32" si="7">+D12+D21+D26+D30</f>
        <v>119641890</v>
      </c>
      <c r="E32" s="235">
        <f t="shared" si="7"/>
        <v>4082053</v>
      </c>
      <c r="F32" s="235">
        <f t="shared" si="7"/>
        <v>1540725</v>
      </c>
      <c r="G32" s="235">
        <f t="shared" si="7"/>
        <v>1256511</v>
      </c>
      <c r="H32" s="235">
        <f>+H12+H21+H26+H30</f>
        <v>256369625</v>
      </c>
      <c r="I32" s="235">
        <f t="shared" si="7"/>
        <v>6304169</v>
      </c>
      <c r="J32" s="235">
        <f t="shared" si="7"/>
        <v>209888391.64500001</v>
      </c>
      <c r="K32" s="235">
        <f t="shared" si="7"/>
        <v>891403</v>
      </c>
      <c r="L32" s="235">
        <f t="shared" si="7"/>
        <v>1301749</v>
      </c>
      <c r="M32" s="235">
        <f t="shared" si="7"/>
        <v>279601.53100000002</v>
      </c>
      <c r="N32" s="235">
        <f t="shared" si="7"/>
        <v>97808636</v>
      </c>
      <c r="O32" s="235">
        <f t="shared" si="7"/>
        <v>936440</v>
      </c>
      <c r="P32" s="235">
        <f t="shared" si="7"/>
        <v>1863059</v>
      </c>
      <c r="Q32" s="235">
        <f>+Q12+Q21+Q26+Q30</f>
        <v>91477432</v>
      </c>
      <c r="R32" s="235">
        <f t="shared" si="7"/>
        <v>359882</v>
      </c>
      <c r="S32" s="235">
        <f t="shared" si="7"/>
        <v>2558495</v>
      </c>
      <c r="T32" s="235">
        <f t="shared" si="7"/>
        <v>108625</v>
      </c>
      <c r="U32" s="235">
        <f t="shared" si="7"/>
        <v>245798</v>
      </c>
      <c r="V32" s="235">
        <f t="shared" si="7"/>
        <v>106688</v>
      </c>
      <c r="W32" s="235">
        <f t="shared" si="7"/>
        <v>6569</v>
      </c>
      <c r="X32" s="235">
        <f t="shared" si="7"/>
        <v>630</v>
      </c>
      <c r="Y32" s="235">
        <f>+Y12+Y21+Y26+Y30</f>
        <v>8182568</v>
      </c>
      <c r="Z32" s="235">
        <f t="shared" si="7"/>
        <v>3972801</v>
      </c>
      <c r="AA32" s="235">
        <f t="shared" si="7"/>
        <v>17461964</v>
      </c>
      <c r="AB32" s="235">
        <f t="shared" si="7"/>
        <v>41432647</v>
      </c>
      <c r="AC32" s="235">
        <f t="shared" si="7"/>
        <v>11096669</v>
      </c>
      <c r="AD32" s="235">
        <f t="shared" si="7"/>
        <v>2492455</v>
      </c>
      <c r="AE32" s="235">
        <f>+AE12+AE21+AE26+AE30</f>
        <v>72428294</v>
      </c>
      <c r="AF32" s="235">
        <f t="shared" si="7"/>
        <v>461156</v>
      </c>
      <c r="AG32" s="235">
        <f t="shared" si="7"/>
        <v>854641</v>
      </c>
      <c r="AH32" s="235">
        <f t="shared" si="7"/>
        <v>137258</v>
      </c>
      <c r="AI32" s="235">
        <f t="shared" si="7"/>
        <v>75611</v>
      </c>
      <c r="AJ32" s="235">
        <f t="shared" si="7"/>
        <v>1611037</v>
      </c>
      <c r="AK32" s="235">
        <f>+AK12+AK21+AK26+AK30</f>
        <v>13155812</v>
      </c>
      <c r="AL32" s="235">
        <f t="shared" si="7"/>
        <v>44282818</v>
      </c>
      <c r="AM32" s="235">
        <f t="shared" si="7"/>
        <v>3320105</v>
      </c>
      <c r="AN32" s="235">
        <f t="shared" si="7"/>
        <v>7797534</v>
      </c>
      <c r="AO32" s="311">
        <f t="shared" si="7"/>
        <v>5356</v>
      </c>
      <c r="AP32" s="235">
        <f>+AP12+AP21+AP26+AP30</f>
        <v>57003827</v>
      </c>
      <c r="AQ32" s="235">
        <f t="shared" si="7"/>
        <v>442539</v>
      </c>
      <c r="AR32" s="235">
        <f t="shared" si="7"/>
        <v>56037246</v>
      </c>
      <c r="AS32" s="235">
        <f t="shared" si="7"/>
        <v>148990</v>
      </c>
      <c r="AT32" s="235">
        <f t="shared" si="7"/>
        <v>46238976</v>
      </c>
      <c r="AU32" s="235">
        <f t="shared" si="7"/>
        <v>28908395</v>
      </c>
      <c r="AV32" s="235">
        <f t="shared" si="7"/>
        <v>10472908</v>
      </c>
      <c r="AW32" s="235">
        <f t="shared" si="7"/>
        <v>29083348</v>
      </c>
      <c r="AX32" s="235">
        <f t="shared" si="7"/>
        <v>3412013</v>
      </c>
      <c r="AY32" s="235">
        <f t="shared" si="7"/>
        <v>712909</v>
      </c>
      <c r="AZ32" s="235">
        <f t="shared" si="7"/>
        <v>128061</v>
      </c>
      <c r="BA32" s="235">
        <f t="shared" si="7"/>
        <v>114504</v>
      </c>
      <c r="BB32" s="235">
        <f t="shared" si="7"/>
        <v>25340064</v>
      </c>
      <c r="BC32" s="235">
        <f t="shared" si="7"/>
        <v>2225662</v>
      </c>
      <c r="BD32" s="235">
        <f t="shared" si="7"/>
        <v>2487526</v>
      </c>
      <c r="BE32" s="235">
        <f t="shared" si="7"/>
        <v>10877816</v>
      </c>
      <c r="BF32" s="235">
        <f t="shared" si="7"/>
        <v>6612147</v>
      </c>
      <c r="BG32" s="235">
        <f t="shared" si="7"/>
        <v>4353266</v>
      </c>
      <c r="BH32" s="235">
        <f t="shared" si="7"/>
        <v>2604427</v>
      </c>
      <c r="BI32" s="235">
        <f>+BI12+BI21+BI26+BI30</f>
        <v>24276720.186999999</v>
      </c>
      <c r="BJ32" s="235">
        <f t="shared" si="7"/>
        <v>47664.514000000003</v>
      </c>
      <c r="BK32" s="235">
        <f t="shared" si="7"/>
        <v>157875.41999999998</v>
      </c>
      <c r="BL32" s="235">
        <f>+BL12+BL21+BL26+BL30</f>
        <v>23634123</v>
      </c>
      <c r="BM32" s="235">
        <f t="shared" si="7"/>
        <v>397485</v>
      </c>
      <c r="BN32" s="235">
        <f t="shared" si="7"/>
        <v>20814418</v>
      </c>
      <c r="BO32" s="235">
        <f t="shared" si="7"/>
        <v>22462389</v>
      </c>
      <c r="BP32" s="235">
        <f t="shared" si="7"/>
        <v>13978066</v>
      </c>
      <c r="BQ32" s="235">
        <f t="shared" ref="BQ32:CH32" si="8">+BQ12+BQ21+BQ26+BQ30</f>
        <v>13749096</v>
      </c>
      <c r="BR32" s="235">
        <f t="shared" si="8"/>
        <v>8004987</v>
      </c>
      <c r="BS32" s="235">
        <f t="shared" si="8"/>
        <v>7062178</v>
      </c>
      <c r="BT32" s="235">
        <f t="shared" si="8"/>
        <v>6457258</v>
      </c>
      <c r="BU32" s="235">
        <f t="shared" si="8"/>
        <v>4434042</v>
      </c>
      <c r="BV32" s="235">
        <f t="shared" si="8"/>
        <v>2515867.7000000002</v>
      </c>
      <c r="BW32" s="235">
        <f t="shared" si="8"/>
        <v>2473213</v>
      </c>
      <c r="BX32" s="235">
        <f t="shared" si="8"/>
        <v>290527</v>
      </c>
      <c r="BY32" s="235">
        <f t="shared" si="8"/>
        <v>2010351</v>
      </c>
      <c r="BZ32" s="311">
        <f t="shared" si="8"/>
        <v>1936955</v>
      </c>
      <c r="CA32" s="235">
        <f t="shared" si="8"/>
        <v>866768</v>
      </c>
      <c r="CB32" s="235">
        <f t="shared" si="8"/>
        <v>1620528</v>
      </c>
      <c r="CC32" s="235">
        <f t="shared" si="8"/>
        <v>510512</v>
      </c>
      <c r="CD32" s="235">
        <f t="shared" si="8"/>
        <v>503343</v>
      </c>
      <c r="CE32" s="235">
        <f t="shared" si="8"/>
        <v>357117</v>
      </c>
      <c r="CF32" s="235">
        <f t="shared" si="8"/>
        <v>115738</v>
      </c>
      <c r="CG32" s="235">
        <f t="shared" si="8"/>
        <v>154925</v>
      </c>
      <c r="CH32" s="235">
        <f t="shared" si="8"/>
        <v>22082</v>
      </c>
      <c r="CJ32" s="235">
        <f t="shared" si="0"/>
        <v>1670874928.9970002</v>
      </c>
      <c r="CM32" s="235"/>
    </row>
    <row r="33" spans="1:92" x14ac:dyDescent="0.2">
      <c r="A33" s="371"/>
      <c r="B33" s="368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311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  <c r="BB33" s="235"/>
      <c r="BC33" s="235"/>
      <c r="BD33" s="235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35"/>
      <c r="BT33" s="235"/>
      <c r="BU33" s="235"/>
      <c r="BV33" s="235"/>
      <c r="BW33" s="235"/>
      <c r="BX33" s="235"/>
      <c r="BY33" s="235"/>
      <c r="BZ33" s="197"/>
      <c r="CA33" s="235"/>
      <c r="CB33" s="235"/>
      <c r="CC33" s="235"/>
      <c r="CD33" s="235"/>
      <c r="CE33" s="235"/>
      <c r="CF33" s="235"/>
      <c r="CG33" s="235"/>
      <c r="CH33" s="235"/>
      <c r="CJ33" s="235">
        <f t="shared" si="0"/>
        <v>0</v>
      </c>
      <c r="CM33" s="235"/>
    </row>
    <row r="34" spans="1:92" x14ac:dyDescent="0.2">
      <c r="A34" s="371"/>
      <c r="B34" s="368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235"/>
      <c r="AN34" s="235"/>
      <c r="AO34" s="311"/>
      <c r="AP34" s="235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  <c r="BB34" s="235"/>
      <c r="BC34" s="235"/>
      <c r="BD34" s="235"/>
      <c r="BE34" s="235"/>
      <c r="BF34" s="235"/>
      <c r="BG34" s="235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35"/>
      <c r="BT34" s="235"/>
      <c r="BU34" s="235"/>
      <c r="BV34" s="235"/>
      <c r="BW34" s="235"/>
      <c r="BX34" s="235"/>
      <c r="BY34" s="235"/>
      <c r="BZ34" s="197"/>
      <c r="CA34" s="235"/>
      <c r="CB34" s="235"/>
      <c r="CC34" s="235"/>
      <c r="CD34" s="235"/>
      <c r="CE34" s="235"/>
      <c r="CF34" s="235"/>
      <c r="CG34" s="235"/>
      <c r="CH34" s="235"/>
      <c r="CJ34" s="235">
        <f t="shared" si="0"/>
        <v>0</v>
      </c>
      <c r="CM34" s="235"/>
    </row>
    <row r="35" spans="1:92" x14ac:dyDescent="0.2">
      <c r="A35" s="371"/>
      <c r="B35" s="368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  <c r="AL35" s="235"/>
      <c r="AM35" s="235"/>
      <c r="AN35" s="235"/>
      <c r="AO35" s="311"/>
      <c r="AP35" s="235"/>
      <c r="AQ35" s="235"/>
      <c r="AR35" s="235"/>
      <c r="AS35" s="235"/>
      <c r="AT35" s="235"/>
      <c r="AU35" s="235"/>
      <c r="AV35" s="235"/>
      <c r="AW35" s="235"/>
      <c r="AX35" s="235"/>
      <c r="AY35" s="235"/>
      <c r="AZ35" s="235"/>
      <c r="BA35" s="235"/>
      <c r="BB35" s="235"/>
      <c r="BC35" s="235"/>
      <c r="BD35" s="235"/>
      <c r="BE35" s="235"/>
      <c r="BF35" s="235"/>
      <c r="BG35" s="235"/>
      <c r="BH35" s="235"/>
      <c r="BI35" s="235"/>
      <c r="BJ35" s="235"/>
      <c r="BK35" s="235"/>
      <c r="BL35" s="235"/>
      <c r="BM35" s="235"/>
      <c r="BN35" s="235"/>
      <c r="BO35" s="235"/>
      <c r="BP35" s="235"/>
      <c r="BQ35" s="235"/>
      <c r="BR35" s="235"/>
      <c r="BS35" s="235"/>
      <c r="BT35" s="235"/>
      <c r="BU35" s="235"/>
      <c r="BV35" s="235"/>
      <c r="BW35" s="235"/>
      <c r="BX35" s="235"/>
      <c r="BY35" s="235"/>
      <c r="BZ35" s="197"/>
      <c r="CA35" s="235"/>
      <c r="CB35" s="235"/>
      <c r="CC35" s="235"/>
      <c r="CD35" s="235"/>
      <c r="CE35" s="235"/>
      <c r="CF35" s="235"/>
      <c r="CG35" s="235"/>
      <c r="CH35" s="235"/>
      <c r="CJ35" s="235">
        <f t="shared" si="0"/>
        <v>0</v>
      </c>
      <c r="CM35" s="235"/>
    </row>
    <row r="36" spans="1:92" s="145" customFormat="1" ht="33.75" x14ac:dyDescent="0.2">
      <c r="A36" s="371"/>
      <c r="B36" s="384" t="s">
        <v>608</v>
      </c>
      <c r="C36" s="160">
        <v>39970742</v>
      </c>
      <c r="D36" s="160">
        <v>21769269</v>
      </c>
      <c r="E36" s="160">
        <v>2644148</v>
      </c>
      <c r="F36" s="160">
        <v>953058</v>
      </c>
      <c r="G36" s="160">
        <v>0</v>
      </c>
      <c r="H36" s="160">
        <v>47579713</v>
      </c>
      <c r="I36" s="160">
        <v>1169993</v>
      </c>
      <c r="J36" s="160">
        <v>0</v>
      </c>
      <c r="K36" s="160">
        <v>0</v>
      </c>
      <c r="L36" s="160">
        <v>0</v>
      </c>
      <c r="M36" s="160">
        <v>0</v>
      </c>
      <c r="N36" s="160">
        <v>7881042</v>
      </c>
      <c r="O36" s="160">
        <v>0</v>
      </c>
      <c r="P36" s="160">
        <v>228593</v>
      </c>
      <c r="Q36" s="160">
        <v>17004614</v>
      </c>
      <c r="R36" s="160">
        <v>70569</v>
      </c>
      <c r="S36" s="160">
        <v>0</v>
      </c>
      <c r="T36" s="160">
        <v>35847</v>
      </c>
      <c r="U36" s="160">
        <v>46034</v>
      </c>
      <c r="V36" s="160">
        <v>5097</v>
      </c>
      <c r="W36" s="160">
        <v>0</v>
      </c>
      <c r="X36" s="160">
        <v>0</v>
      </c>
      <c r="Y36" s="160">
        <v>3913978</v>
      </c>
      <c r="Z36" s="160">
        <v>1684420</v>
      </c>
      <c r="AA36" s="160">
        <v>9747368</v>
      </c>
      <c r="AB36" s="160">
        <v>21045370</v>
      </c>
      <c r="AC36" s="160">
        <v>5691663</v>
      </c>
      <c r="AD36" s="160">
        <v>601687</v>
      </c>
      <c r="AE36" s="160">
        <v>2334062</v>
      </c>
      <c r="AF36" s="160">
        <v>0</v>
      </c>
      <c r="AG36" s="160">
        <v>0</v>
      </c>
      <c r="AH36" s="160">
        <v>3357</v>
      </c>
      <c r="AI36" s="160">
        <v>9425</v>
      </c>
      <c r="AJ36" s="160">
        <v>51917</v>
      </c>
      <c r="AK36" s="160">
        <v>5043856</v>
      </c>
      <c r="AL36" s="160">
        <v>20382806</v>
      </c>
      <c r="AM36" s="160">
        <v>994029</v>
      </c>
      <c r="AN36" s="160">
        <v>1570386</v>
      </c>
      <c r="AO36" s="160">
        <v>2028</v>
      </c>
      <c r="AP36" s="160">
        <v>10456337</v>
      </c>
      <c r="AQ36" s="160">
        <v>442539</v>
      </c>
      <c r="AR36" s="160">
        <v>12710831</v>
      </c>
      <c r="AS36" s="160">
        <v>148990</v>
      </c>
      <c r="AT36" s="160">
        <v>1013618</v>
      </c>
      <c r="AU36" s="160">
        <v>1934193</v>
      </c>
      <c r="AV36" s="160">
        <v>2506667</v>
      </c>
      <c r="AW36" s="160">
        <v>5797914</v>
      </c>
      <c r="AX36" s="160">
        <v>680202</v>
      </c>
      <c r="AY36" s="160">
        <v>483108</v>
      </c>
      <c r="AZ36" s="160">
        <v>105186</v>
      </c>
      <c r="BA36" s="160">
        <v>0</v>
      </c>
      <c r="BB36" s="160">
        <v>3308083</v>
      </c>
      <c r="BC36" s="160">
        <v>2225662</v>
      </c>
      <c r="BD36" s="160">
        <v>1101841</v>
      </c>
      <c r="BE36" s="160">
        <v>4244388</v>
      </c>
      <c r="BF36" s="160">
        <v>2859451</v>
      </c>
      <c r="BG36" s="160">
        <v>2825394</v>
      </c>
      <c r="BH36" s="160">
        <v>1390169</v>
      </c>
      <c r="BI36" s="160">
        <v>4721945.6220000004</v>
      </c>
      <c r="BJ36" s="160">
        <v>6174.11</v>
      </c>
      <c r="BK36" s="160">
        <v>39327.498</v>
      </c>
      <c r="BL36" s="160">
        <v>5085109</v>
      </c>
      <c r="BM36" s="160">
        <v>242488</v>
      </c>
      <c r="BN36" s="160">
        <v>14481221</v>
      </c>
      <c r="BO36" s="160">
        <v>4999118</v>
      </c>
      <c r="BP36" s="160">
        <v>963874</v>
      </c>
      <c r="BQ36" s="160">
        <v>4268004</v>
      </c>
      <c r="BR36" s="160">
        <v>3700048</v>
      </c>
      <c r="BS36" s="160">
        <v>79964</v>
      </c>
      <c r="BT36" s="160">
        <v>4308247</v>
      </c>
      <c r="BU36" s="160">
        <v>1598284</v>
      </c>
      <c r="BV36" s="160">
        <v>1064040</v>
      </c>
      <c r="BW36" s="160">
        <v>1844043</v>
      </c>
      <c r="BX36" s="160">
        <v>167405</v>
      </c>
      <c r="BY36" s="160">
        <v>1109236</v>
      </c>
      <c r="BZ36" s="160">
        <v>404582</v>
      </c>
      <c r="CA36" s="160">
        <v>396205</v>
      </c>
      <c r="CB36" s="160">
        <v>0</v>
      </c>
      <c r="CC36" s="160">
        <v>143281</v>
      </c>
      <c r="CD36" s="160">
        <v>213352</v>
      </c>
      <c r="CE36" s="160">
        <v>13224</v>
      </c>
      <c r="CF36" s="160">
        <v>103043</v>
      </c>
      <c r="CG36" s="160">
        <v>0</v>
      </c>
      <c r="CH36" s="160">
        <v>0</v>
      </c>
      <c r="CJ36" s="311">
        <f t="shared" si="0"/>
        <v>316621859.23000002</v>
      </c>
    </row>
    <row r="37" spans="1:92" s="145" customFormat="1" x14ac:dyDescent="0.2">
      <c r="A37" s="371"/>
      <c r="B37" s="383" t="s">
        <v>609</v>
      </c>
      <c r="C37" s="160">
        <f>SUM(C15:C19)+C25</f>
        <v>16424864</v>
      </c>
      <c r="D37" s="160">
        <f t="shared" ref="D37:BP37" si="9">SUM(D15:D19)+D25</f>
        <v>7010606</v>
      </c>
      <c r="E37" s="160">
        <f t="shared" si="9"/>
        <v>128728</v>
      </c>
      <c r="F37" s="160">
        <f t="shared" si="9"/>
        <v>33050</v>
      </c>
      <c r="G37" s="160">
        <f t="shared" si="9"/>
        <v>0</v>
      </c>
      <c r="H37" s="160">
        <f>SUM(H15:H19)+H25</f>
        <v>14993498</v>
      </c>
      <c r="I37" s="160">
        <f t="shared" si="9"/>
        <v>368692</v>
      </c>
      <c r="J37" s="160">
        <f t="shared" si="9"/>
        <v>39432854.198000006</v>
      </c>
      <c r="K37" s="160">
        <f t="shared" si="9"/>
        <v>0</v>
      </c>
      <c r="L37" s="160">
        <f t="shared" si="9"/>
        <v>0</v>
      </c>
      <c r="M37" s="160">
        <f t="shared" si="9"/>
        <v>0</v>
      </c>
      <c r="N37" s="160">
        <f t="shared" si="9"/>
        <v>6402392</v>
      </c>
      <c r="O37" s="160">
        <f t="shared" si="9"/>
        <v>0</v>
      </c>
      <c r="P37" s="160">
        <f t="shared" si="9"/>
        <v>0</v>
      </c>
      <c r="Q37" s="160">
        <f>SUM(Q15:Q19)+Q25</f>
        <v>9800027</v>
      </c>
      <c r="R37" s="160">
        <f t="shared" si="9"/>
        <v>14980</v>
      </c>
      <c r="S37" s="160">
        <f t="shared" si="9"/>
        <v>162628</v>
      </c>
      <c r="T37" s="160">
        <f t="shared" si="9"/>
        <v>3880</v>
      </c>
      <c r="U37" s="160">
        <f t="shared" si="9"/>
        <v>11880</v>
      </c>
      <c r="V37" s="160">
        <f t="shared" si="9"/>
        <v>6475</v>
      </c>
      <c r="W37" s="160">
        <f t="shared" si="9"/>
        <v>419</v>
      </c>
      <c r="X37" s="160">
        <f t="shared" si="9"/>
        <v>0</v>
      </c>
      <c r="Y37" s="160">
        <f>SUM(Y15:Y19)+Y25</f>
        <v>338186</v>
      </c>
      <c r="Z37" s="160">
        <f t="shared" si="9"/>
        <v>101252</v>
      </c>
      <c r="AA37" s="160">
        <f t="shared" si="9"/>
        <v>779942</v>
      </c>
      <c r="AB37" s="160">
        <f t="shared" si="9"/>
        <v>1676024</v>
      </c>
      <c r="AC37" s="160">
        <f t="shared" si="9"/>
        <v>352112</v>
      </c>
      <c r="AD37" s="160">
        <f t="shared" si="9"/>
        <v>29982</v>
      </c>
      <c r="AE37" s="160">
        <f t="shared" si="9"/>
        <v>9513234</v>
      </c>
      <c r="AF37" s="160">
        <f t="shared" si="9"/>
        <v>0</v>
      </c>
      <c r="AG37" s="160">
        <f t="shared" si="9"/>
        <v>36668</v>
      </c>
      <c r="AH37" s="160">
        <f t="shared" si="9"/>
        <v>4998</v>
      </c>
      <c r="AI37" s="160">
        <f t="shared" si="9"/>
        <v>0</v>
      </c>
      <c r="AJ37" s="160">
        <f t="shared" si="9"/>
        <v>211605</v>
      </c>
      <c r="AK37" s="160">
        <f t="shared" si="9"/>
        <v>505494</v>
      </c>
      <c r="AL37" s="160">
        <f t="shared" si="9"/>
        <v>2090461</v>
      </c>
      <c r="AM37" s="160">
        <f t="shared" si="9"/>
        <v>143333</v>
      </c>
      <c r="AN37" s="160">
        <f t="shared" si="9"/>
        <v>11016</v>
      </c>
      <c r="AO37" s="160">
        <f t="shared" si="9"/>
        <v>193</v>
      </c>
      <c r="AP37" s="160">
        <f>SUM(AP15:AP19)+AP25</f>
        <v>505153</v>
      </c>
      <c r="AQ37" s="160">
        <f t="shared" si="9"/>
        <v>0</v>
      </c>
      <c r="AR37" s="160">
        <f t="shared" si="9"/>
        <v>4767367</v>
      </c>
      <c r="AS37" s="160">
        <f t="shared" si="9"/>
        <v>1712</v>
      </c>
      <c r="AT37" s="160">
        <f t="shared" si="9"/>
        <v>4021811</v>
      </c>
      <c r="AU37" s="160">
        <f t="shared" si="9"/>
        <v>2788449</v>
      </c>
      <c r="AV37" s="160">
        <f t="shared" si="9"/>
        <v>879243</v>
      </c>
      <c r="AW37" s="160">
        <f t="shared" si="9"/>
        <v>2468518</v>
      </c>
      <c r="AX37" s="160">
        <f t="shared" si="9"/>
        <v>289603</v>
      </c>
      <c r="AY37" s="160">
        <f t="shared" si="9"/>
        <v>23830</v>
      </c>
      <c r="AZ37" s="160">
        <f t="shared" si="9"/>
        <v>1298</v>
      </c>
      <c r="BA37" s="160">
        <f t="shared" si="9"/>
        <v>0</v>
      </c>
      <c r="BB37" s="160">
        <f t="shared" si="9"/>
        <v>1232765</v>
      </c>
      <c r="BC37" s="160">
        <f t="shared" si="9"/>
        <v>0</v>
      </c>
      <c r="BD37" s="160">
        <f t="shared" si="9"/>
        <v>155137</v>
      </c>
      <c r="BE37" s="160">
        <f t="shared" si="9"/>
        <v>582131</v>
      </c>
      <c r="BF37" s="160">
        <f t="shared" si="9"/>
        <v>451066</v>
      </c>
      <c r="BG37" s="160">
        <f t="shared" si="9"/>
        <v>307679</v>
      </c>
      <c r="BH37" s="160">
        <f t="shared" si="9"/>
        <v>122544</v>
      </c>
      <c r="BI37" s="160">
        <f>SUM(BI15:BI19)+BI25</f>
        <v>2852413.929</v>
      </c>
      <c r="BJ37" s="160">
        <f t="shared" si="9"/>
        <v>0</v>
      </c>
      <c r="BK37" s="160">
        <f t="shared" si="9"/>
        <v>0</v>
      </c>
      <c r="BL37" s="160">
        <f>SUM(BL15:BL19)+BL25</f>
        <v>2187257</v>
      </c>
      <c r="BM37" s="160">
        <f t="shared" si="9"/>
        <v>0</v>
      </c>
      <c r="BN37" s="160">
        <f t="shared" si="9"/>
        <v>1485958</v>
      </c>
      <c r="BO37" s="160">
        <f t="shared" si="9"/>
        <v>1485978</v>
      </c>
      <c r="BP37" s="160">
        <f t="shared" si="9"/>
        <v>1156048</v>
      </c>
      <c r="BQ37" s="160">
        <f t="shared" ref="BQ37:CH37" si="10">SUM(BQ15:BQ19)+BQ25</f>
        <v>893464</v>
      </c>
      <c r="BR37" s="160">
        <f t="shared" si="10"/>
        <v>777715</v>
      </c>
      <c r="BS37" s="160">
        <f t="shared" si="10"/>
        <v>928845</v>
      </c>
      <c r="BT37" s="160">
        <f t="shared" si="10"/>
        <v>116727</v>
      </c>
      <c r="BU37" s="160">
        <f t="shared" si="10"/>
        <v>1162192</v>
      </c>
      <c r="BV37" s="160">
        <f t="shared" si="10"/>
        <v>292148</v>
      </c>
      <c r="BW37" s="160">
        <f t="shared" si="10"/>
        <v>105608</v>
      </c>
      <c r="BX37" s="160">
        <f t="shared" si="10"/>
        <v>20337</v>
      </c>
      <c r="BY37" s="160">
        <f t="shared" si="10"/>
        <v>154621</v>
      </c>
      <c r="BZ37" s="160">
        <f t="shared" si="10"/>
        <v>393276</v>
      </c>
      <c r="CA37" s="160">
        <f t="shared" si="10"/>
        <v>50247</v>
      </c>
      <c r="CB37" s="160">
        <f t="shared" si="10"/>
        <v>139893</v>
      </c>
      <c r="CC37" s="160">
        <f t="shared" si="10"/>
        <v>1047</v>
      </c>
      <c r="CD37" s="160">
        <f t="shared" si="10"/>
        <v>3913</v>
      </c>
      <c r="CE37" s="160">
        <f t="shared" si="10"/>
        <v>16053</v>
      </c>
      <c r="CF37" s="160">
        <f t="shared" si="10"/>
        <v>6696</v>
      </c>
      <c r="CG37" s="160">
        <f t="shared" si="10"/>
        <v>994</v>
      </c>
      <c r="CH37" s="160">
        <f t="shared" si="10"/>
        <v>0</v>
      </c>
      <c r="CJ37" s="311">
        <f t="shared" si="0"/>
        <v>143419210.12700003</v>
      </c>
      <c r="CM37" s="311"/>
    </row>
    <row r="38" spans="1:92" s="381" customFormat="1" x14ac:dyDescent="0.2">
      <c r="A38" s="371"/>
      <c r="B38" s="383" t="s">
        <v>610</v>
      </c>
      <c r="C38" s="160">
        <v>66728528</v>
      </c>
      <c r="D38" s="160">
        <v>37683364</v>
      </c>
      <c r="E38" s="160">
        <v>1545611</v>
      </c>
      <c r="F38" s="160">
        <v>288226</v>
      </c>
      <c r="G38" s="160">
        <v>0</v>
      </c>
      <c r="H38" s="160">
        <v>86995803</v>
      </c>
      <c r="I38" s="160">
        <v>2139242</v>
      </c>
      <c r="J38" s="160">
        <v>75921424</v>
      </c>
      <c r="K38" s="160">
        <v>0</v>
      </c>
      <c r="L38" s="160">
        <v>182115</v>
      </c>
      <c r="M38" s="160">
        <v>0</v>
      </c>
      <c r="N38" s="160">
        <v>35813823</v>
      </c>
      <c r="O38" s="160">
        <v>0</v>
      </c>
      <c r="P38" s="160">
        <v>411167</v>
      </c>
      <c r="Q38" s="160">
        <v>31587560</v>
      </c>
      <c r="R38" s="160">
        <v>70569</v>
      </c>
      <c r="S38" s="160">
        <v>0</v>
      </c>
      <c r="T38" s="160">
        <v>35847</v>
      </c>
      <c r="U38" s="160">
        <v>46034</v>
      </c>
      <c r="V38" s="160">
        <v>5097</v>
      </c>
      <c r="W38" s="160">
        <v>0</v>
      </c>
      <c r="X38" s="160">
        <v>0</v>
      </c>
      <c r="Y38" s="160">
        <v>2211773</v>
      </c>
      <c r="Z38" s="160">
        <v>26958</v>
      </c>
      <c r="AA38" s="160">
        <v>7590115</v>
      </c>
      <c r="AB38" s="160">
        <v>13224436</v>
      </c>
      <c r="AC38" s="160">
        <v>1126270</v>
      </c>
      <c r="AD38" s="160">
        <v>26574</v>
      </c>
      <c r="AE38" s="160">
        <v>21742917</v>
      </c>
      <c r="AF38" s="160">
        <v>0</v>
      </c>
      <c r="AG38" s="160">
        <v>0</v>
      </c>
      <c r="AH38" s="160">
        <v>3876</v>
      </c>
      <c r="AI38" s="160">
        <v>3802</v>
      </c>
      <c r="AJ38" s="160">
        <v>483532</v>
      </c>
      <c r="AK38" s="160">
        <v>3587240</v>
      </c>
      <c r="AL38" s="160">
        <v>13537750</v>
      </c>
      <c r="AM38" s="160">
        <v>355189</v>
      </c>
      <c r="AN38" s="160">
        <v>0</v>
      </c>
      <c r="AO38" s="160">
        <v>1113</v>
      </c>
      <c r="AP38" s="160">
        <v>14019839</v>
      </c>
      <c r="AQ38" s="160">
        <v>0</v>
      </c>
      <c r="AR38" s="160">
        <v>14216866</v>
      </c>
      <c r="AS38" s="160">
        <v>28472</v>
      </c>
      <c r="AT38" s="160">
        <v>209217</v>
      </c>
      <c r="AU38" s="160">
        <v>410</v>
      </c>
      <c r="AV38" s="160">
        <v>1799883</v>
      </c>
      <c r="AW38" s="160">
        <v>7199416</v>
      </c>
      <c r="AX38" s="160">
        <v>844624</v>
      </c>
      <c r="AY38" s="160">
        <v>197236</v>
      </c>
      <c r="AZ38" s="160">
        <v>12155</v>
      </c>
      <c r="BA38" s="160">
        <v>0</v>
      </c>
      <c r="BB38" s="160">
        <v>7761402</v>
      </c>
      <c r="BC38" s="160">
        <v>0</v>
      </c>
      <c r="BD38" s="160">
        <v>352652</v>
      </c>
      <c r="BE38" s="160">
        <v>1997339</v>
      </c>
      <c r="BF38" s="160">
        <v>1022402</v>
      </c>
      <c r="BG38" s="160">
        <v>334045</v>
      </c>
      <c r="BH38" s="160">
        <v>0</v>
      </c>
      <c r="BI38" s="160">
        <v>8268542</v>
      </c>
      <c r="BJ38" s="160">
        <v>6174.11</v>
      </c>
      <c r="BK38" s="160">
        <v>39327</v>
      </c>
      <c r="BL38" s="160">
        <v>7720859</v>
      </c>
      <c r="BM38" s="160">
        <v>23447</v>
      </c>
      <c r="BN38" s="160">
        <v>4346911</v>
      </c>
      <c r="BO38" s="160">
        <v>8476084</v>
      </c>
      <c r="BP38" s="160">
        <v>208725</v>
      </c>
      <c r="BQ38" s="160">
        <v>1628848</v>
      </c>
      <c r="BR38" s="160">
        <v>847894</v>
      </c>
      <c r="BS38" s="160">
        <v>59441</v>
      </c>
      <c r="BT38" s="160">
        <v>74042</v>
      </c>
      <c r="BU38" s="160">
        <v>371007</v>
      </c>
      <c r="BV38" s="160">
        <v>641811</v>
      </c>
      <c r="BW38" s="160">
        <v>291568</v>
      </c>
      <c r="BX38" s="160">
        <v>38636</v>
      </c>
      <c r="BY38" s="160">
        <v>314576</v>
      </c>
      <c r="BZ38" s="160">
        <v>508971</v>
      </c>
      <c r="CA38" s="160">
        <v>167252</v>
      </c>
      <c r="CB38" s="160">
        <v>9135</v>
      </c>
      <c r="CC38" s="160">
        <v>0</v>
      </c>
      <c r="CD38" s="160">
        <v>1237</v>
      </c>
      <c r="CE38" s="160">
        <v>0</v>
      </c>
      <c r="CF38" s="160">
        <v>0</v>
      </c>
      <c r="CG38" s="160">
        <v>0</v>
      </c>
      <c r="CH38" s="160">
        <v>0</v>
      </c>
      <c r="CI38" s="145"/>
      <c r="CJ38" s="311">
        <f t="shared" si="0"/>
        <v>487416400.11000001</v>
      </c>
      <c r="CM38" s="382"/>
    </row>
    <row r="39" spans="1:92" x14ac:dyDescent="0.2">
      <c r="B39" s="368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  <c r="AI39" s="235"/>
      <c r="AJ39" s="235"/>
      <c r="AK39" s="235"/>
      <c r="AL39" s="235"/>
      <c r="AM39" s="235"/>
      <c r="AN39" s="235"/>
      <c r="AO39" s="235"/>
      <c r="AP39" s="235"/>
      <c r="AQ39" s="235"/>
      <c r="AR39" s="235"/>
      <c r="AS39" s="235"/>
      <c r="AT39" s="235"/>
      <c r="AU39" s="235"/>
      <c r="AV39" s="235"/>
      <c r="AW39" s="235"/>
      <c r="AX39" s="235"/>
      <c r="AY39" s="235"/>
      <c r="AZ39" s="235"/>
      <c r="BA39" s="235"/>
      <c r="BB39" s="235"/>
      <c r="BC39" s="235"/>
      <c r="BD39" s="235"/>
      <c r="BE39" s="235"/>
      <c r="BF39" s="235"/>
      <c r="BG39" s="235"/>
      <c r="BH39" s="235"/>
      <c r="BI39" s="235"/>
      <c r="BJ39" s="235"/>
      <c r="BK39" s="235"/>
      <c r="BL39" s="235"/>
      <c r="BM39" s="235"/>
      <c r="BN39" s="235"/>
      <c r="BO39" s="235"/>
      <c r="BP39" s="235"/>
      <c r="BQ39" s="235"/>
      <c r="BR39" s="235"/>
      <c r="BS39" s="235"/>
      <c r="BT39" s="235"/>
      <c r="BU39" s="235"/>
      <c r="BV39" s="235"/>
      <c r="BW39" s="235"/>
      <c r="BX39" s="235"/>
      <c r="BY39" s="235"/>
      <c r="BZ39" s="235"/>
      <c r="CA39" s="235"/>
      <c r="CB39" s="235"/>
      <c r="CC39" s="235"/>
      <c r="CD39" s="235"/>
      <c r="CE39" s="235"/>
      <c r="CF39" s="235"/>
      <c r="CG39" s="235"/>
      <c r="CH39" s="235"/>
      <c r="CI39" s="235"/>
      <c r="CJ39" s="235"/>
      <c r="CK39" s="106"/>
      <c r="CL39" s="106"/>
      <c r="CN39" s="235"/>
    </row>
    <row r="40" spans="1:92" x14ac:dyDescent="0.2"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60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06"/>
      <c r="BK40" s="106"/>
      <c r="BL40" s="106"/>
      <c r="BM40" s="106"/>
      <c r="BN40" s="106"/>
      <c r="BO40" s="106"/>
      <c r="BP40" s="106"/>
      <c r="BR40" s="106"/>
      <c r="BS40" s="106"/>
      <c r="BT40" s="106"/>
      <c r="BU40" s="106"/>
      <c r="BV40" s="106"/>
      <c r="BW40" s="106"/>
      <c r="BX40" s="106"/>
      <c r="BY40" s="106"/>
      <c r="BZ40" s="106"/>
      <c r="CA40" s="106"/>
      <c r="CB40" s="106"/>
      <c r="CC40" s="106"/>
      <c r="CD40" s="106"/>
      <c r="CE40" s="106"/>
      <c r="CF40" s="106"/>
      <c r="CG40" s="106"/>
      <c r="CH40" s="106"/>
      <c r="CI40" s="106"/>
      <c r="CJ40" s="106"/>
      <c r="CK40" s="106"/>
      <c r="CL40" s="106"/>
    </row>
    <row r="41" spans="1:92" ht="11.25" customHeight="1" x14ac:dyDescent="0.2">
      <c r="AP41" s="106"/>
      <c r="AQ41" s="93"/>
    </row>
    <row r="42" spans="1:92" x14ac:dyDescent="0.2"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60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06"/>
      <c r="BK42" s="106"/>
      <c r="BL42" s="106"/>
      <c r="BM42" s="106"/>
      <c r="BN42" s="106"/>
      <c r="BO42" s="106"/>
      <c r="BP42" s="106"/>
      <c r="BQ42" s="106"/>
      <c r="BR42" s="106"/>
      <c r="BS42" s="106"/>
      <c r="BT42" s="106"/>
      <c r="BU42" s="106"/>
      <c r="BV42" s="106"/>
      <c r="BW42" s="106"/>
      <c r="BX42" s="106"/>
      <c r="BY42" s="106"/>
      <c r="BZ42" s="106"/>
      <c r="CA42" s="106"/>
      <c r="CB42" s="106"/>
      <c r="CC42" s="106"/>
      <c r="CD42" s="106"/>
      <c r="CE42" s="106"/>
      <c r="CF42" s="106"/>
      <c r="CG42" s="106"/>
      <c r="CH42" s="106"/>
      <c r="CI42" s="106"/>
      <c r="CJ42" s="106"/>
      <c r="CK42" s="106"/>
      <c r="CL42" s="106"/>
    </row>
    <row r="43" spans="1:92" x14ac:dyDescent="0.2"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60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06"/>
      <c r="BK43" s="106"/>
      <c r="BL43" s="106"/>
      <c r="BM43" s="106"/>
      <c r="BN43" s="106"/>
      <c r="BO43" s="106"/>
      <c r="BP43" s="106"/>
      <c r="BQ43" s="106"/>
      <c r="BR43" s="106"/>
      <c r="BS43" s="106"/>
      <c r="BT43" s="106"/>
      <c r="BU43" s="106"/>
      <c r="BV43" s="106"/>
      <c r="BW43" s="106"/>
      <c r="BX43" s="106"/>
      <c r="BY43" s="106"/>
      <c r="BZ43" s="106"/>
      <c r="CA43" s="106"/>
      <c r="CB43" s="106"/>
      <c r="CC43" s="106"/>
      <c r="CD43" s="106"/>
      <c r="CE43" s="106"/>
      <c r="CF43" s="106"/>
      <c r="CG43" s="106"/>
      <c r="CH43" s="106"/>
      <c r="CI43" s="106"/>
      <c r="CJ43" s="106"/>
      <c r="CK43" s="106"/>
      <c r="CL43" s="106"/>
    </row>
    <row r="44" spans="1:92" x14ac:dyDescent="0.2"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60"/>
      <c r="AP44" s="93"/>
      <c r="AQ44" s="93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06"/>
      <c r="BK44" s="106"/>
      <c r="BL44" s="106"/>
      <c r="BM44" s="106"/>
      <c r="BN44" s="106"/>
      <c r="BO44" s="106"/>
      <c r="BP44" s="106"/>
      <c r="BQ44" s="106"/>
      <c r="BR44" s="106"/>
      <c r="BS44" s="106"/>
      <c r="BT44" s="106"/>
      <c r="BU44" s="106"/>
      <c r="BV44" s="106"/>
      <c r="BW44" s="106"/>
      <c r="BX44" s="106"/>
      <c r="BY44" s="106"/>
      <c r="BZ44" s="106"/>
      <c r="CA44" s="106"/>
      <c r="CB44" s="106"/>
      <c r="CC44" s="106"/>
      <c r="CD44" s="106"/>
      <c r="CE44" s="106"/>
      <c r="CF44" s="106"/>
      <c r="CG44" s="106"/>
      <c r="CH44" s="106"/>
      <c r="CI44" s="106"/>
      <c r="CJ44" s="106"/>
      <c r="CK44" s="106"/>
      <c r="CL44" s="106"/>
    </row>
    <row r="45" spans="1:92" x14ac:dyDescent="0.2"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372"/>
      <c r="AF45" s="106"/>
      <c r="AG45" s="106"/>
      <c r="AH45" s="106"/>
      <c r="AI45" s="106"/>
      <c r="AJ45" s="106"/>
      <c r="AK45" s="106"/>
      <c r="AL45" s="106"/>
      <c r="AM45" s="106"/>
      <c r="AN45" s="106"/>
      <c r="AO45" s="160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06"/>
      <c r="BK45" s="106"/>
      <c r="BL45" s="106"/>
      <c r="BM45" s="106"/>
      <c r="BN45" s="106"/>
      <c r="BO45" s="106"/>
      <c r="BP45" s="106"/>
      <c r="BQ45" s="106"/>
      <c r="BR45" s="106"/>
      <c r="BS45" s="106"/>
      <c r="BT45" s="106"/>
      <c r="BU45" s="106"/>
      <c r="BV45" s="106"/>
      <c r="BW45" s="106"/>
      <c r="BX45" s="106"/>
      <c r="BY45" s="106"/>
      <c r="BZ45" s="106"/>
      <c r="CA45" s="106"/>
      <c r="CB45" s="106"/>
      <c r="CC45" s="106"/>
      <c r="CD45" s="106"/>
      <c r="CE45" s="106"/>
      <c r="CF45" s="106"/>
      <c r="CG45" s="106"/>
      <c r="CH45" s="106"/>
      <c r="CI45" s="106"/>
      <c r="CJ45" s="106"/>
      <c r="CK45" s="106"/>
      <c r="CL45" s="106"/>
    </row>
    <row r="46" spans="1:92" x14ac:dyDescent="0.2"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60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06"/>
      <c r="BK46" s="106"/>
      <c r="BL46" s="106"/>
      <c r="BM46" s="106"/>
      <c r="BN46" s="106"/>
      <c r="BO46" s="106"/>
      <c r="BP46" s="106"/>
      <c r="BQ46" s="106"/>
      <c r="BR46" s="106"/>
      <c r="BS46" s="106"/>
      <c r="BT46" s="106"/>
      <c r="BU46" s="106"/>
      <c r="BV46" s="106"/>
      <c r="BW46" s="106"/>
      <c r="BX46" s="106"/>
      <c r="BY46" s="106"/>
      <c r="BZ46" s="106"/>
      <c r="CA46" s="106"/>
      <c r="CB46" s="106"/>
      <c r="CC46" s="106"/>
      <c r="CD46" s="106"/>
      <c r="CE46" s="106"/>
      <c r="CF46" s="106"/>
      <c r="CG46" s="106"/>
      <c r="CH46" s="106"/>
      <c r="CI46" s="106"/>
      <c r="CJ46" s="106"/>
      <c r="CK46" s="106"/>
      <c r="CL46" s="106"/>
    </row>
    <row r="47" spans="1:92" x14ac:dyDescent="0.2"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60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06"/>
      <c r="BK47" s="106"/>
      <c r="BL47" s="106"/>
      <c r="BM47" s="106"/>
      <c r="BN47" s="106"/>
      <c r="BO47" s="106"/>
      <c r="BP47" s="106"/>
      <c r="BQ47" s="106"/>
      <c r="BR47" s="106"/>
      <c r="BS47" s="106"/>
      <c r="BT47" s="106"/>
      <c r="BU47" s="106"/>
      <c r="BV47" s="106"/>
      <c r="BW47" s="106"/>
      <c r="BX47" s="106"/>
      <c r="BY47" s="106"/>
      <c r="BZ47" s="106"/>
      <c r="CA47" s="106"/>
      <c r="CB47" s="106"/>
      <c r="CC47" s="106"/>
      <c r="CD47" s="106"/>
      <c r="CE47" s="106"/>
      <c r="CF47" s="106"/>
      <c r="CG47" s="106"/>
      <c r="CH47" s="106"/>
      <c r="CI47" s="106"/>
      <c r="CJ47" s="106"/>
      <c r="CK47" s="106"/>
      <c r="CL47" s="106"/>
    </row>
    <row r="48" spans="1:92" x14ac:dyDescent="0.2"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60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06"/>
      <c r="BK48" s="106"/>
      <c r="BL48" s="106"/>
      <c r="BM48" s="106"/>
      <c r="BN48" s="106"/>
      <c r="BO48" s="106"/>
      <c r="BP48" s="106"/>
      <c r="BQ48" s="106"/>
      <c r="BR48" s="106"/>
      <c r="BS48" s="106"/>
      <c r="BT48" s="106"/>
      <c r="BU48" s="106"/>
      <c r="BV48" s="106"/>
      <c r="BW48" s="106"/>
      <c r="BX48" s="106"/>
      <c r="BY48" s="106"/>
      <c r="BZ48" s="106"/>
      <c r="CA48" s="106"/>
      <c r="CB48" s="106"/>
      <c r="CC48" s="106"/>
      <c r="CD48" s="106"/>
      <c r="CE48" s="106"/>
      <c r="CF48" s="106"/>
      <c r="CG48" s="106"/>
      <c r="CH48" s="106"/>
      <c r="CI48" s="106"/>
      <c r="CJ48" s="106"/>
      <c r="CK48" s="106"/>
      <c r="CL48" s="106"/>
    </row>
    <row r="49" spans="3:90" x14ac:dyDescent="0.2"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60"/>
      <c r="AP49" s="93"/>
      <c r="AQ49" s="93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06"/>
      <c r="BK49" s="106"/>
      <c r="BL49" s="106"/>
      <c r="BM49" s="106"/>
      <c r="BN49" s="106"/>
      <c r="BO49" s="106"/>
      <c r="BP49" s="106"/>
      <c r="BQ49" s="106"/>
      <c r="BR49" s="106"/>
      <c r="BS49" s="106"/>
      <c r="BT49" s="106"/>
      <c r="BU49" s="106"/>
      <c r="BV49" s="106"/>
      <c r="BW49" s="106"/>
      <c r="BX49" s="106"/>
      <c r="BY49" s="106"/>
      <c r="BZ49" s="106"/>
      <c r="CA49" s="106"/>
      <c r="CB49" s="106"/>
      <c r="CC49" s="106"/>
      <c r="CD49" s="106"/>
      <c r="CE49" s="106"/>
      <c r="CF49" s="106"/>
      <c r="CG49" s="106"/>
      <c r="CH49" s="106"/>
      <c r="CI49" s="106"/>
      <c r="CJ49" s="106"/>
      <c r="CK49" s="106"/>
      <c r="CL49" s="106"/>
    </row>
    <row r="50" spans="3:90" x14ac:dyDescent="0.2"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60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06"/>
      <c r="BK50" s="106"/>
      <c r="BL50" s="106"/>
      <c r="BM50" s="106"/>
      <c r="BN50" s="106"/>
      <c r="BO50" s="106"/>
      <c r="BP50" s="106"/>
      <c r="BQ50" s="106"/>
      <c r="BR50" s="106"/>
      <c r="BS50" s="106"/>
      <c r="BT50" s="106"/>
      <c r="BU50" s="106"/>
      <c r="BV50" s="106"/>
      <c r="BW50" s="106"/>
      <c r="BX50" s="106"/>
      <c r="BY50" s="106"/>
      <c r="BZ50" s="106"/>
      <c r="CA50" s="106"/>
      <c r="CB50" s="106"/>
      <c r="CC50" s="106"/>
      <c r="CD50" s="106"/>
      <c r="CE50" s="106"/>
      <c r="CF50" s="106"/>
      <c r="CG50" s="106"/>
      <c r="CH50" s="106"/>
      <c r="CI50" s="106"/>
      <c r="CJ50" s="106"/>
      <c r="CK50" s="106"/>
      <c r="CL50" s="106"/>
    </row>
    <row r="51" spans="3:90" x14ac:dyDescent="0.2"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60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06"/>
      <c r="BK51" s="106"/>
      <c r="BL51" s="106"/>
      <c r="BM51" s="106"/>
      <c r="BN51" s="106"/>
      <c r="BO51" s="106"/>
      <c r="BP51" s="106"/>
      <c r="BQ51" s="106"/>
      <c r="BR51" s="106"/>
      <c r="BS51" s="106"/>
      <c r="BT51" s="106"/>
      <c r="BU51" s="106"/>
      <c r="BV51" s="106"/>
      <c r="BW51" s="106"/>
      <c r="BX51" s="106"/>
      <c r="BY51" s="106"/>
      <c r="BZ51" s="106"/>
      <c r="CA51" s="106"/>
      <c r="CB51" s="106"/>
      <c r="CC51" s="106"/>
      <c r="CD51" s="106"/>
      <c r="CE51" s="106"/>
      <c r="CF51" s="106"/>
      <c r="CG51" s="106"/>
      <c r="CH51" s="106"/>
      <c r="CI51" s="106"/>
      <c r="CJ51" s="106"/>
      <c r="CK51" s="106"/>
      <c r="CL51" s="106"/>
    </row>
    <row r="52" spans="3:90" x14ac:dyDescent="0.2"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60"/>
      <c r="AP52" s="372"/>
      <c r="AQ52" s="372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06"/>
      <c r="BK52" s="106"/>
      <c r="BL52" s="106"/>
      <c r="BM52" s="106"/>
      <c r="BN52" s="106"/>
      <c r="BO52" s="106"/>
      <c r="BP52" s="106"/>
      <c r="BQ52" s="106"/>
      <c r="BR52" s="106"/>
      <c r="BS52" s="106"/>
      <c r="BT52" s="106"/>
      <c r="BU52" s="106"/>
      <c r="BV52" s="106"/>
      <c r="BW52" s="106"/>
      <c r="BX52" s="106"/>
      <c r="BY52" s="106"/>
      <c r="BZ52" s="106"/>
      <c r="CA52" s="106"/>
      <c r="CB52" s="106"/>
      <c r="CC52" s="106"/>
      <c r="CD52" s="106"/>
      <c r="CE52" s="106"/>
      <c r="CF52" s="106"/>
      <c r="CG52" s="106"/>
      <c r="CH52" s="106"/>
      <c r="CI52" s="106"/>
      <c r="CJ52" s="106"/>
      <c r="CK52" s="106"/>
      <c r="CL52" s="106"/>
    </row>
    <row r="53" spans="3:90" x14ac:dyDescent="0.2"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60"/>
      <c r="AP53" s="372"/>
      <c r="AQ53" s="372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06"/>
      <c r="BK53" s="106"/>
      <c r="BL53" s="106"/>
      <c r="BM53" s="106"/>
      <c r="BN53" s="106"/>
      <c r="BO53" s="106"/>
      <c r="BP53" s="106"/>
      <c r="BQ53" s="106"/>
      <c r="BR53" s="106"/>
      <c r="BS53" s="106"/>
      <c r="BT53" s="106"/>
      <c r="BU53" s="106"/>
      <c r="BV53" s="106"/>
      <c r="BW53" s="106"/>
      <c r="BX53" s="106"/>
      <c r="BY53" s="106"/>
      <c r="BZ53" s="106"/>
      <c r="CA53" s="106"/>
      <c r="CB53" s="106"/>
      <c r="CC53" s="106"/>
      <c r="CD53" s="106"/>
      <c r="CE53" s="106"/>
      <c r="CF53" s="106"/>
      <c r="CG53" s="106"/>
      <c r="CH53" s="106"/>
      <c r="CI53" s="106"/>
      <c r="CJ53" s="106"/>
      <c r="CK53" s="106"/>
      <c r="CL53" s="106"/>
    </row>
    <row r="54" spans="3:90" x14ac:dyDescent="0.2"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60"/>
      <c r="AP54" s="372"/>
      <c r="AQ54" s="372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06"/>
      <c r="BK54" s="106"/>
      <c r="BL54" s="106"/>
      <c r="BM54" s="106"/>
      <c r="BN54" s="106"/>
      <c r="BO54" s="106"/>
      <c r="BP54" s="106"/>
      <c r="BQ54" s="106"/>
      <c r="BR54" s="106"/>
      <c r="BS54" s="106"/>
      <c r="BT54" s="106"/>
      <c r="BU54" s="106"/>
      <c r="BV54" s="106"/>
      <c r="BW54" s="106"/>
      <c r="BX54" s="106"/>
      <c r="BY54" s="106"/>
      <c r="BZ54" s="106"/>
      <c r="CA54" s="106"/>
      <c r="CB54" s="106"/>
      <c r="CC54" s="106"/>
      <c r="CD54" s="106"/>
      <c r="CE54" s="106"/>
      <c r="CF54" s="106"/>
      <c r="CG54" s="106"/>
      <c r="CH54" s="106"/>
      <c r="CI54" s="106"/>
      <c r="CJ54" s="106"/>
      <c r="CK54" s="106"/>
      <c r="CL54" s="106"/>
    </row>
    <row r="55" spans="3:90" x14ac:dyDescent="0.2"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60"/>
      <c r="AP55" s="372"/>
      <c r="AQ55" s="372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06"/>
      <c r="BK55" s="106"/>
      <c r="BL55" s="106"/>
      <c r="BM55" s="106"/>
      <c r="BN55" s="106"/>
      <c r="BO55" s="106"/>
      <c r="BP55" s="106"/>
      <c r="BQ55" s="106"/>
      <c r="BR55" s="106"/>
      <c r="BS55" s="106"/>
      <c r="BT55" s="106"/>
      <c r="BU55" s="106"/>
      <c r="BV55" s="106"/>
      <c r="BW55" s="106"/>
      <c r="BX55" s="106"/>
      <c r="BY55" s="106"/>
      <c r="BZ55" s="106"/>
      <c r="CA55" s="106"/>
      <c r="CB55" s="106"/>
      <c r="CC55" s="106"/>
      <c r="CD55" s="106"/>
      <c r="CE55" s="106"/>
      <c r="CF55" s="106"/>
      <c r="CG55" s="106"/>
      <c r="CH55" s="106"/>
      <c r="CI55" s="106"/>
      <c r="CJ55" s="106"/>
      <c r="CK55" s="106"/>
      <c r="CL55" s="106"/>
    </row>
    <row r="56" spans="3:90" x14ac:dyDescent="0.2"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60"/>
      <c r="AP56" s="372"/>
      <c r="AQ56" s="372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06"/>
      <c r="BK56" s="106"/>
      <c r="BL56" s="106"/>
      <c r="BM56" s="106"/>
      <c r="BN56" s="106"/>
      <c r="BO56" s="106"/>
      <c r="BP56" s="106"/>
      <c r="BQ56" s="106"/>
      <c r="BR56" s="106"/>
      <c r="BS56" s="106"/>
      <c r="BT56" s="106"/>
      <c r="BU56" s="106"/>
      <c r="BV56" s="106"/>
      <c r="BW56" s="106"/>
      <c r="BX56" s="106"/>
      <c r="BY56" s="106"/>
      <c r="BZ56" s="106"/>
      <c r="CA56" s="106"/>
      <c r="CB56" s="106"/>
      <c r="CC56" s="106"/>
      <c r="CD56" s="106"/>
      <c r="CE56" s="106"/>
      <c r="CF56" s="106"/>
      <c r="CG56" s="106"/>
      <c r="CH56" s="106"/>
      <c r="CI56" s="106"/>
      <c r="CJ56" s="106"/>
      <c r="CK56" s="106"/>
      <c r="CL56" s="106"/>
    </row>
    <row r="57" spans="3:90" x14ac:dyDescent="0.2"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60"/>
      <c r="AP57" s="372"/>
      <c r="AQ57" s="372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06"/>
      <c r="BK57" s="106"/>
      <c r="BL57" s="106"/>
      <c r="BM57" s="106"/>
      <c r="BN57" s="106"/>
      <c r="BO57" s="106"/>
      <c r="BP57" s="106"/>
      <c r="BQ57" s="106"/>
      <c r="BR57" s="106"/>
      <c r="BS57" s="106"/>
      <c r="BT57" s="106"/>
      <c r="BU57" s="106"/>
      <c r="BV57" s="106"/>
      <c r="BW57" s="106"/>
      <c r="BX57" s="106"/>
      <c r="BY57" s="106"/>
      <c r="BZ57" s="106"/>
      <c r="CA57" s="106"/>
      <c r="CB57" s="106"/>
      <c r="CC57" s="106"/>
      <c r="CD57" s="106"/>
      <c r="CE57" s="106"/>
      <c r="CF57" s="106"/>
      <c r="CG57" s="106"/>
      <c r="CH57" s="106"/>
      <c r="CI57" s="106"/>
      <c r="CJ57" s="106"/>
      <c r="CK57" s="106"/>
      <c r="CL57" s="106"/>
    </row>
    <row r="58" spans="3:90" x14ac:dyDescent="0.2"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60"/>
      <c r="AP58" s="372"/>
      <c r="AQ58" s="372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06"/>
      <c r="BK58" s="106"/>
      <c r="BL58" s="106"/>
      <c r="BM58" s="106"/>
      <c r="BN58" s="106"/>
      <c r="BO58" s="106"/>
      <c r="BP58" s="106"/>
      <c r="BQ58" s="106"/>
      <c r="BR58" s="106"/>
      <c r="BS58" s="106"/>
      <c r="BT58" s="106"/>
      <c r="BU58" s="106"/>
      <c r="BV58" s="106"/>
      <c r="BW58" s="106"/>
      <c r="BX58" s="106"/>
      <c r="BY58" s="106"/>
      <c r="BZ58" s="106"/>
      <c r="CA58" s="106"/>
      <c r="CB58" s="106"/>
      <c r="CC58" s="106"/>
      <c r="CD58" s="106"/>
      <c r="CE58" s="106"/>
      <c r="CF58" s="106"/>
      <c r="CG58" s="106"/>
      <c r="CH58" s="106"/>
      <c r="CI58" s="106"/>
      <c r="CJ58" s="106"/>
      <c r="CK58" s="106"/>
      <c r="CL58" s="106"/>
    </row>
    <row r="60" spans="3:90" x14ac:dyDescent="0.2"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60"/>
      <c r="AP60" s="372"/>
      <c r="AQ60" s="372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06"/>
      <c r="BK60" s="106"/>
      <c r="BL60" s="106"/>
      <c r="BM60" s="106"/>
      <c r="BN60" s="106"/>
      <c r="BO60" s="106"/>
      <c r="BP60" s="106"/>
      <c r="BQ60" s="106"/>
      <c r="BR60" s="106"/>
      <c r="BS60" s="106"/>
      <c r="BT60" s="106"/>
      <c r="BU60" s="106"/>
      <c r="BV60" s="106"/>
      <c r="BW60" s="106"/>
      <c r="BX60" s="106"/>
      <c r="BY60" s="106"/>
      <c r="BZ60" s="106"/>
      <c r="CA60" s="106"/>
      <c r="CB60" s="106"/>
      <c r="CC60" s="106"/>
      <c r="CD60" s="106"/>
      <c r="CE60" s="106"/>
      <c r="CF60" s="106"/>
      <c r="CG60" s="106"/>
      <c r="CH60" s="106"/>
      <c r="CI60" s="106"/>
      <c r="CJ60" s="106"/>
      <c r="CK60" s="106"/>
      <c r="CL60" s="106"/>
    </row>
    <row r="61" spans="3:90" x14ac:dyDescent="0.2"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60"/>
      <c r="AP61" s="372"/>
      <c r="AQ61" s="372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06"/>
      <c r="BK61" s="106"/>
      <c r="BL61" s="106"/>
      <c r="BM61" s="106"/>
      <c r="BN61" s="106"/>
      <c r="BO61" s="106"/>
      <c r="BP61" s="106"/>
      <c r="BQ61" s="106"/>
      <c r="BR61" s="106"/>
      <c r="BS61" s="106"/>
      <c r="BT61" s="106"/>
      <c r="BU61" s="106"/>
      <c r="BV61" s="106"/>
      <c r="BW61" s="106"/>
      <c r="BX61" s="106"/>
      <c r="BY61" s="106"/>
      <c r="BZ61" s="106"/>
      <c r="CA61" s="106"/>
      <c r="CB61" s="106"/>
      <c r="CC61" s="106"/>
      <c r="CD61" s="106"/>
      <c r="CE61" s="106"/>
      <c r="CF61" s="106"/>
      <c r="CG61" s="106"/>
      <c r="CH61" s="106"/>
      <c r="CI61" s="106"/>
      <c r="CJ61" s="106"/>
      <c r="CK61" s="106"/>
      <c r="CL61" s="106"/>
    </row>
    <row r="63" spans="3:90" x14ac:dyDescent="0.2"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60"/>
      <c r="AP63" s="372"/>
      <c r="AQ63" s="372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06"/>
      <c r="BK63" s="106"/>
      <c r="BL63" s="106"/>
      <c r="BM63" s="106"/>
      <c r="BN63" s="106"/>
      <c r="BO63" s="106"/>
      <c r="BP63" s="106"/>
      <c r="BQ63" s="106"/>
      <c r="BR63" s="106"/>
      <c r="BS63" s="106"/>
      <c r="BT63" s="106"/>
      <c r="BU63" s="106"/>
      <c r="BV63" s="106"/>
      <c r="BW63" s="106"/>
      <c r="BX63" s="106"/>
      <c r="BY63" s="106"/>
      <c r="BZ63" s="106"/>
      <c r="CA63" s="106"/>
      <c r="CB63" s="106"/>
      <c r="CC63" s="106"/>
      <c r="CD63" s="106"/>
      <c r="CE63" s="106"/>
      <c r="CF63" s="106"/>
      <c r="CG63" s="106"/>
      <c r="CH63" s="106"/>
      <c r="CI63" s="106"/>
      <c r="CJ63" s="106"/>
      <c r="CK63" s="106"/>
      <c r="CL63" s="106"/>
    </row>
    <row r="66" spans="3:90" x14ac:dyDescent="0.2"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60"/>
      <c r="AP66" s="372"/>
      <c r="AQ66" s="372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06"/>
      <c r="BK66" s="106"/>
      <c r="BL66" s="106"/>
      <c r="BM66" s="106"/>
      <c r="BN66" s="106"/>
      <c r="BO66" s="106"/>
      <c r="BP66" s="106"/>
      <c r="BQ66" s="106"/>
      <c r="BR66" s="106"/>
      <c r="BS66" s="106"/>
      <c r="BT66" s="106"/>
      <c r="BU66" s="106"/>
      <c r="BV66" s="106"/>
      <c r="BW66" s="106"/>
      <c r="BX66" s="106"/>
      <c r="BY66" s="106"/>
      <c r="BZ66" s="106"/>
      <c r="CA66" s="106"/>
      <c r="CB66" s="106"/>
      <c r="CC66" s="106"/>
      <c r="CD66" s="106"/>
      <c r="CE66" s="106"/>
      <c r="CF66" s="106"/>
      <c r="CG66" s="106"/>
      <c r="CH66" s="106"/>
      <c r="CI66" s="106"/>
      <c r="CJ66" s="106"/>
      <c r="CK66" s="106"/>
      <c r="CL66" s="106"/>
    </row>
    <row r="68" spans="3:90" x14ac:dyDescent="0.2"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60"/>
      <c r="AP68" s="372"/>
      <c r="AQ68" s="372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06"/>
      <c r="BK68" s="106"/>
      <c r="BL68" s="106"/>
      <c r="BM68" s="106"/>
      <c r="BN68" s="106"/>
      <c r="BO68" s="106"/>
      <c r="BP68" s="106"/>
      <c r="BQ68" s="106"/>
      <c r="BR68" s="106"/>
      <c r="BS68" s="106"/>
      <c r="BT68" s="106"/>
      <c r="BU68" s="106"/>
      <c r="BV68" s="106"/>
      <c r="BW68" s="106"/>
      <c r="BX68" s="106"/>
      <c r="BY68" s="106"/>
      <c r="BZ68" s="106"/>
      <c r="CA68" s="106"/>
      <c r="CB68" s="106"/>
      <c r="CC68" s="106"/>
      <c r="CD68" s="106"/>
      <c r="CE68" s="106"/>
      <c r="CF68" s="106"/>
      <c r="CG68" s="106"/>
      <c r="CH68" s="106"/>
      <c r="CI68" s="106"/>
      <c r="CJ68" s="106"/>
      <c r="CK68" s="106"/>
      <c r="CL68" s="106"/>
    </row>
    <row r="69" spans="3:90" x14ac:dyDescent="0.2"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60"/>
      <c r="AP69" s="372"/>
      <c r="AQ69" s="372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06"/>
      <c r="BK69" s="106"/>
      <c r="BL69" s="106"/>
      <c r="BM69" s="106"/>
      <c r="BN69" s="106"/>
      <c r="BO69" s="106"/>
      <c r="BP69" s="106"/>
      <c r="BQ69" s="106"/>
      <c r="BR69" s="106"/>
      <c r="BS69" s="106"/>
      <c r="BT69" s="106"/>
      <c r="BU69" s="106"/>
      <c r="BV69" s="106"/>
      <c r="BW69" s="106"/>
      <c r="BX69" s="106"/>
      <c r="BY69" s="106"/>
      <c r="BZ69" s="106"/>
      <c r="CA69" s="106"/>
      <c r="CB69" s="106"/>
      <c r="CC69" s="106"/>
      <c r="CD69" s="106"/>
      <c r="CE69" s="106"/>
      <c r="CF69" s="106"/>
      <c r="CG69" s="106"/>
      <c r="CH69" s="106"/>
      <c r="CI69" s="106"/>
      <c r="CJ69" s="106"/>
      <c r="CK69" s="106"/>
      <c r="CL69" s="106"/>
    </row>
    <row r="71" spans="3:90" x14ac:dyDescent="0.2"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60"/>
      <c r="AP71" s="372"/>
      <c r="AQ71" s="372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06"/>
      <c r="BK71" s="106"/>
      <c r="BL71" s="106"/>
      <c r="BM71" s="106"/>
      <c r="BN71" s="106"/>
      <c r="BO71" s="106"/>
      <c r="BP71" s="106"/>
      <c r="BQ71" s="106"/>
      <c r="BR71" s="106"/>
      <c r="BS71" s="106"/>
      <c r="BT71" s="106"/>
      <c r="BU71" s="106"/>
      <c r="BV71" s="106"/>
      <c r="BW71" s="106"/>
      <c r="BX71" s="106"/>
      <c r="BY71" s="106"/>
      <c r="BZ71" s="106"/>
      <c r="CA71" s="106"/>
      <c r="CB71" s="106"/>
      <c r="CC71" s="106"/>
      <c r="CD71" s="106"/>
      <c r="CE71" s="106"/>
      <c r="CF71" s="106"/>
      <c r="CG71" s="106"/>
      <c r="CH71" s="106"/>
      <c r="CI71" s="106"/>
      <c r="CJ71" s="106"/>
      <c r="CK71" s="106"/>
      <c r="CL71" s="106"/>
    </row>
    <row r="72" spans="3:90" x14ac:dyDescent="0.2"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60"/>
      <c r="AP72" s="372"/>
      <c r="AQ72" s="372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06"/>
      <c r="BK72" s="106"/>
      <c r="BL72" s="106"/>
      <c r="BM72" s="106"/>
      <c r="BN72" s="106"/>
      <c r="BO72" s="106"/>
      <c r="BP72" s="106"/>
      <c r="BQ72" s="106"/>
      <c r="BR72" s="106"/>
      <c r="BS72" s="106"/>
      <c r="BT72" s="106"/>
      <c r="BU72" s="106"/>
      <c r="BV72" s="106"/>
      <c r="BW72" s="106"/>
      <c r="BX72" s="106"/>
      <c r="BY72" s="106"/>
      <c r="BZ72" s="106"/>
      <c r="CA72" s="106"/>
      <c r="CB72" s="106"/>
      <c r="CC72" s="106"/>
      <c r="CD72" s="106"/>
      <c r="CE72" s="106"/>
      <c r="CF72" s="106"/>
      <c r="CG72" s="106"/>
      <c r="CH72" s="106"/>
      <c r="CI72" s="106"/>
      <c r="CJ72" s="106"/>
      <c r="CK72" s="106"/>
      <c r="CL72" s="106"/>
    </row>
    <row r="75" spans="3:90" x14ac:dyDescent="0.2"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60"/>
      <c r="AP75" s="372"/>
      <c r="AQ75" s="372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06"/>
      <c r="BK75" s="106"/>
      <c r="BL75" s="106"/>
      <c r="BM75" s="106"/>
      <c r="BN75" s="106"/>
      <c r="BO75" s="106"/>
      <c r="BP75" s="106"/>
      <c r="BQ75" s="106"/>
      <c r="BR75" s="106"/>
      <c r="BS75" s="106"/>
      <c r="BT75" s="106"/>
      <c r="BU75" s="106"/>
      <c r="BV75" s="106"/>
      <c r="BW75" s="106"/>
      <c r="BX75" s="106"/>
      <c r="BY75" s="106"/>
      <c r="BZ75" s="106"/>
      <c r="CA75" s="106"/>
      <c r="CB75" s="106"/>
      <c r="CC75" s="106"/>
      <c r="CD75" s="106"/>
      <c r="CE75" s="106"/>
      <c r="CF75" s="106"/>
      <c r="CG75" s="106"/>
      <c r="CH75" s="106"/>
      <c r="CI75" s="106"/>
      <c r="CJ75" s="106"/>
      <c r="CK75" s="106"/>
      <c r="CL75" s="106"/>
    </row>
    <row r="76" spans="3:90" x14ac:dyDescent="0.2"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60"/>
      <c r="AP76" s="372"/>
      <c r="AQ76" s="372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06"/>
      <c r="BK76" s="106"/>
      <c r="BL76" s="106"/>
      <c r="BM76" s="106"/>
      <c r="BN76" s="106"/>
      <c r="BO76" s="106"/>
      <c r="BP76" s="106"/>
      <c r="BQ76" s="106"/>
      <c r="BR76" s="106"/>
      <c r="BS76" s="106"/>
      <c r="BT76" s="106"/>
      <c r="BU76" s="106"/>
      <c r="BV76" s="106"/>
      <c r="BW76" s="106"/>
      <c r="BX76" s="106"/>
      <c r="BY76" s="106"/>
      <c r="BZ76" s="106"/>
      <c r="CA76" s="106"/>
      <c r="CB76" s="106"/>
      <c r="CC76" s="106"/>
      <c r="CD76" s="106"/>
      <c r="CE76" s="106"/>
      <c r="CF76" s="106"/>
      <c r="CG76" s="106"/>
      <c r="CH76" s="106"/>
      <c r="CI76" s="106"/>
      <c r="CJ76" s="106"/>
      <c r="CK76" s="106"/>
      <c r="CL76" s="106"/>
    </row>
    <row r="78" spans="3:90" x14ac:dyDescent="0.2"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60"/>
      <c r="AP78" s="372"/>
      <c r="AQ78" s="372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06"/>
      <c r="BK78" s="106"/>
      <c r="BL78" s="106"/>
      <c r="BM78" s="106"/>
      <c r="BN78" s="106"/>
      <c r="BO78" s="106"/>
      <c r="BP78" s="106"/>
      <c r="BQ78" s="106"/>
      <c r="BR78" s="106"/>
      <c r="BS78" s="106"/>
      <c r="BT78" s="106"/>
      <c r="BU78" s="106"/>
      <c r="BV78" s="106"/>
      <c r="BW78" s="106"/>
      <c r="BX78" s="106"/>
      <c r="BY78" s="106"/>
      <c r="BZ78" s="106"/>
      <c r="CA78" s="106"/>
      <c r="CB78" s="106"/>
      <c r="CC78" s="106"/>
      <c r="CD78" s="106"/>
      <c r="CE78" s="106"/>
      <c r="CF78" s="106"/>
      <c r="CG78" s="106"/>
      <c r="CH78" s="106"/>
      <c r="CI78" s="106"/>
      <c r="CJ78" s="106"/>
      <c r="CK78" s="106"/>
      <c r="CL78" s="106"/>
    </row>
    <row r="79" spans="3:90" x14ac:dyDescent="0.2"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60"/>
      <c r="AP79" s="372"/>
      <c r="AQ79" s="372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06"/>
      <c r="BK79" s="106"/>
      <c r="BL79" s="106"/>
      <c r="BM79" s="106"/>
      <c r="BN79" s="106"/>
      <c r="BO79" s="106"/>
      <c r="BP79" s="106"/>
      <c r="BQ79" s="106"/>
      <c r="BR79" s="106"/>
      <c r="BS79" s="106"/>
      <c r="BT79" s="106"/>
      <c r="BU79" s="106"/>
      <c r="BV79" s="106"/>
      <c r="BW79" s="106"/>
      <c r="BX79" s="106"/>
      <c r="BY79" s="106"/>
      <c r="BZ79" s="106"/>
      <c r="CA79" s="106"/>
      <c r="CB79" s="106"/>
      <c r="CC79" s="106"/>
      <c r="CD79" s="106"/>
      <c r="CE79" s="106"/>
      <c r="CF79" s="106"/>
      <c r="CG79" s="106"/>
      <c r="CH79" s="106"/>
      <c r="CI79" s="106"/>
      <c r="CJ79" s="106"/>
      <c r="CK79" s="106"/>
      <c r="CL79" s="106"/>
    </row>
    <row r="80" spans="3:90" x14ac:dyDescent="0.2"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60"/>
      <c r="AP80" s="372"/>
      <c r="AQ80" s="372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06"/>
      <c r="BK80" s="106"/>
      <c r="BL80" s="106"/>
      <c r="BM80" s="106"/>
      <c r="BN80" s="106"/>
      <c r="BO80" s="106"/>
      <c r="BP80" s="106"/>
      <c r="BQ80" s="106"/>
      <c r="BR80" s="106"/>
      <c r="BS80" s="106"/>
      <c r="BT80" s="106"/>
      <c r="BU80" s="106"/>
      <c r="BV80" s="106"/>
      <c r="BW80" s="106"/>
      <c r="BX80" s="106"/>
      <c r="BY80" s="106"/>
      <c r="BZ80" s="106"/>
      <c r="CA80" s="106"/>
      <c r="CB80" s="106"/>
      <c r="CC80" s="106"/>
      <c r="CD80" s="106"/>
      <c r="CE80" s="106"/>
      <c r="CF80" s="106"/>
      <c r="CG80" s="106"/>
      <c r="CH80" s="106"/>
      <c r="CI80" s="106"/>
      <c r="CJ80" s="106"/>
      <c r="CK80" s="106"/>
      <c r="CL80" s="106"/>
    </row>
    <row r="81" spans="3:90" x14ac:dyDescent="0.2"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60"/>
      <c r="AP81" s="372"/>
      <c r="AQ81" s="372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06"/>
      <c r="BK81" s="106"/>
      <c r="BL81" s="106"/>
      <c r="BM81" s="106"/>
      <c r="BN81" s="106"/>
      <c r="BO81" s="106"/>
      <c r="BP81" s="106"/>
      <c r="BQ81" s="106"/>
      <c r="BR81" s="106"/>
      <c r="BS81" s="106"/>
      <c r="BT81" s="106"/>
      <c r="BU81" s="106"/>
      <c r="BV81" s="106"/>
      <c r="BW81" s="106"/>
      <c r="BX81" s="106"/>
      <c r="BY81" s="106"/>
      <c r="BZ81" s="106"/>
      <c r="CA81" s="106"/>
      <c r="CB81" s="106"/>
      <c r="CC81" s="106"/>
      <c r="CD81" s="106"/>
      <c r="CE81" s="106"/>
      <c r="CF81" s="106"/>
      <c r="CG81" s="106"/>
      <c r="CH81" s="106"/>
      <c r="CI81" s="106"/>
      <c r="CJ81" s="106"/>
      <c r="CK81" s="106"/>
      <c r="CL81" s="106"/>
    </row>
    <row r="82" spans="3:90" x14ac:dyDescent="0.2"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60"/>
      <c r="AP82" s="372"/>
      <c r="AQ82" s="372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06"/>
      <c r="BK82" s="106"/>
      <c r="BL82" s="106"/>
      <c r="BM82" s="106"/>
      <c r="BN82" s="106"/>
      <c r="BO82" s="106"/>
      <c r="BP82" s="106"/>
      <c r="BQ82" s="106"/>
      <c r="BR82" s="106"/>
      <c r="BS82" s="106"/>
      <c r="BT82" s="106"/>
      <c r="BU82" s="106"/>
      <c r="BV82" s="106"/>
      <c r="BW82" s="106"/>
      <c r="BX82" s="106"/>
      <c r="BY82" s="106"/>
      <c r="BZ82" s="106"/>
      <c r="CA82" s="106"/>
      <c r="CB82" s="106"/>
      <c r="CC82" s="106"/>
      <c r="CD82" s="106"/>
      <c r="CE82" s="106"/>
      <c r="CF82" s="106"/>
      <c r="CG82" s="106"/>
      <c r="CH82" s="106"/>
      <c r="CI82" s="106"/>
      <c r="CJ82" s="106"/>
      <c r="CK82" s="106"/>
      <c r="CL82" s="106"/>
    </row>
    <row r="84" spans="3:90" x14ac:dyDescent="0.2"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60"/>
      <c r="AP84" s="372"/>
      <c r="AQ84" s="372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06"/>
      <c r="BK84" s="106"/>
      <c r="BL84" s="106"/>
      <c r="BM84" s="106"/>
      <c r="BN84" s="106"/>
      <c r="BO84" s="106"/>
      <c r="BP84" s="106"/>
      <c r="BQ84" s="106"/>
      <c r="BR84" s="106"/>
      <c r="BS84" s="106"/>
      <c r="BT84" s="106"/>
      <c r="BU84" s="106"/>
      <c r="BV84" s="106"/>
      <c r="BW84" s="106"/>
      <c r="BX84" s="106"/>
      <c r="BY84" s="106"/>
      <c r="BZ84" s="106"/>
      <c r="CA84" s="106"/>
      <c r="CB84" s="106"/>
      <c r="CC84" s="106"/>
      <c r="CD84" s="106"/>
      <c r="CE84" s="106"/>
      <c r="CF84" s="106"/>
      <c r="CG84" s="106"/>
      <c r="CH84" s="106"/>
      <c r="CI84" s="106"/>
      <c r="CJ84" s="106"/>
      <c r="CK84" s="106"/>
      <c r="CL84" s="106"/>
    </row>
    <row r="85" spans="3:90" x14ac:dyDescent="0.2"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60"/>
      <c r="AP85" s="372"/>
      <c r="AQ85" s="372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06"/>
      <c r="BK85" s="106"/>
      <c r="BL85" s="106"/>
      <c r="BM85" s="106"/>
      <c r="BN85" s="106"/>
      <c r="BO85" s="106"/>
      <c r="BP85" s="106"/>
      <c r="BQ85" s="106"/>
      <c r="BR85" s="106"/>
      <c r="BS85" s="106"/>
      <c r="BT85" s="106"/>
      <c r="BU85" s="106"/>
      <c r="BV85" s="106"/>
      <c r="BW85" s="106"/>
      <c r="BX85" s="106"/>
      <c r="BY85" s="106"/>
      <c r="BZ85" s="106"/>
      <c r="CA85" s="106"/>
      <c r="CB85" s="106"/>
      <c r="CC85" s="106"/>
      <c r="CD85" s="106"/>
      <c r="CE85" s="106"/>
      <c r="CF85" s="106"/>
      <c r="CG85" s="106"/>
      <c r="CH85" s="106"/>
      <c r="CI85" s="106"/>
      <c r="CJ85" s="106"/>
      <c r="CK85" s="106"/>
      <c r="CL85" s="106"/>
    </row>
    <row r="86" spans="3:90" x14ac:dyDescent="0.2"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60"/>
      <c r="AP86" s="372"/>
      <c r="AQ86" s="372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06"/>
      <c r="BK86" s="106"/>
      <c r="BL86" s="106"/>
      <c r="BM86" s="106"/>
      <c r="BN86" s="106"/>
      <c r="BO86" s="106"/>
      <c r="BP86" s="106"/>
      <c r="BQ86" s="106"/>
      <c r="BR86" s="106"/>
      <c r="BS86" s="106"/>
      <c r="BT86" s="106"/>
      <c r="BU86" s="106"/>
      <c r="BV86" s="106"/>
      <c r="BW86" s="106"/>
      <c r="BX86" s="106"/>
      <c r="BY86" s="106"/>
      <c r="BZ86" s="106"/>
      <c r="CA86" s="106"/>
      <c r="CB86" s="106"/>
      <c r="CC86" s="106"/>
      <c r="CD86" s="106"/>
      <c r="CE86" s="106"/>
      <c r="CF86" s="106"/>
      <c r="CG86" s="106"/>
      <c r="CH86" s="106"/>
      <c r="CI86" s="106"/>
      <c r="CJ86" s="106"/>
      <c r="CK86" s="106"/>
      <c r="CL86" s="106"/>
    </row>
    <row r="87" spans="3:90" x14ac:dyDescent="0.2"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60"/>
      <c r="AP87" s="372"/>
      <c r="AQ87" s="372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06"/>
      <c r="BK87" s="106"/>
      <c r="BL87" s="106"/>
      <c r="BM87" s="106"/>
      <c r="BN87" s="106"/>
      <c r="BO87" s="106"/>
      <c r="BP87" s="106"/>
      <c r="BQ87" s="106"/>
      <c r="BR87" s="106"/>
      <c r="BS87" s="106"/>
      <c r="BT87" s="106"/>
      <c r="BU87" s="106"/>
      <c r="BV87" s="106"/>
      <c r="BW87" s="106"/>
      <c r="BX87" s="106"/>
      <c r="BY87" s="106"/>
      <c r="BZ87" s="106"/>
      <c r="CA87" s="106"/>
      <c r="CB87" s="106"/>
      <c r="CC87" s="106"/>
      <c r="CD87" s="106"/>
      <c r="CE87" s="106"/>
      <c r="CF87" s="106"/>
      <c r="CG87" s="106"/>
      <c r="CH87" s="106"/>
      <c r="CI87" s="106"/>
      <c r="CJ87" s="106"/>
      <c r="CK87" s="106"/>
      <c r="CL87" s="106"/>
    </row>
    <row r="88" spans="3:90" x14ac:dyDescent="0.2"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60"/>
      <c r="AP88" s="372"/>
      <c r="AQ88" s="372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06"/>
      <c r="BK88" s="106"/>
      <c r="BL88" s="106"/>
      <c r="BM88" s="106"/>
      <c r="BN88" s="106"/>
      <c r="BO88" s="106"/>
      <c r="BP88" s="106"/>
      <c r="BQ88" s="106"/>
      <c r="BR88" s="106"/>
      <c r="BS88" s="106"/>
      <c r="BT88" s="106"/>
      <c r="BU88" s="106"/>
      <c r="BV88" s="106"/>
      <c r="BW88" s="106"/>
      <c r="BX88" s="106"/>
      <c r="BY88" s="106"/>
      <c r="BZ88" s="106"/>
      <c r="CA88" s="106"/>
      <c r="CB88" s="106"/>
      <c r="CC88" s="106"/>
      <c r="CD88" s="106"/>
      <c r="CE88" s="106"/>
      <c r="CF88" s="106"/>
      <c r="CG88" s="106"/>
      <c r="CH88" s="106"/>
      <c r="CI88" s="106"/>
      <c r="CJ88" s="106"/>
      <c r="CK88" s="106"/>
      <c r="CL88" s="106"/>
    </row>
    <row r="89" spans="3:90" x14ac:dyDescent="0.2"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60"/>
      <c r="AP89" s="372"/>
      <c r="AQ89" s="372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06"/>
      <c r="BK89" s="106"/>
      <c r="BL89" s="106"/>
      <c r="BM89" s="106"/>
      <c r="BN89" s="106"/>
      <c r="BO89" s="106"/>
      <c r="BP89" s="106"/>
      <c r="BQ89" s="106"/>
      <c r="BR89" s="106"/>
      <c r="BS89" s="106"/>
      <c r="BT89" s="106"/>
      <c r="BU89" s="106"/>
      <c r="BV89" s="106"/>
      <c r="BW89" s="106"/>
      <c r="BX89" s="106"/>
      <c r="BY89" s="106"/>
      <c r="BZ89" s="106"/>
      <c r="CA89" s="106"/>
      <c r="CB89" s="106"/>
      <c r="CC89" s="106"/>
      <c r="CD89" s="106"/>
      <c r="CE89" s="106"/>
      <c r="CF89" s="106"/>
      <c r="CG89" s="106"/>
      <c r="CH89" s="106"/>
      <c r="CI89" s="106"/>
      <c r="CJ89" s="106"/>
      <c r="CK89" s="106"/>
      <c r="CL89" s="106"/>
    </row>
    <row r="90" spans="3:90" x14ac:dyDescent="0.2"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60"/>
      <c r="AP90" s="372"/>
      <c r="AQ90" s="372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06"/>
      <c r="BK90" s="106"/>
      <c r="BL90" s="106"/>
      <c r="BM90" s="106"/>
      <c r="BN90" s="106"/>
      <c r="BO90" s="106"/>
      <c r="BP90" s="106"/>
      <c r="BQ90" s="106"/>
      <c r="BR90" s="106"/>
      <c r="BS90" s="106"/>
      <c r="BT90" s="106"/>
      <c r="BU90" s="106"/>
      <c r="BV90" s="106"/>
      <c r="BW90" s="106"/>
      <c r="BX90" s="106"/>
      <c r="BY90" s="106"/>
      <c r="BZ90" s="106"/>
      <c r="CA90" s="106"/>
      <c r="CB90" s="106"/>
      <c r="CC90" s="106"/>
      <c r="CD90" s="106"/>
      <c r="CE90" s="106"/>
      <c r="CF90" s="106"/>
      <c r="CG90" s="106"/>
      <c r="CH90" s="106"/>
      <c r="CI90" s="106"/>
      <c r="CJ90" s="106"/>
      <c r="CK90" s="106"/>
      <c r="CL90" s="106"/>
    </row>
    <row r="91" spans="3:90" x14ac:dyDescent="0.2"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60"/>
      <c r="AP91" s="372"/>
      <c r="AQ91" s="372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06"/>
      <c r="BK91" s="106"/>
      <c r="BL91" s="106"/>
      <c r="BM91" s="106"/>
      <c r="BN91" s="106"/>
      <c r="BO91" s="106"/>
      <c r="BP91" s="106"/>
      <c r="BQ91" s="106"/>
      <c r="BR91" s="106"/>
      <c r="BS91" s="106"/>
      <c r="BT91" s="106"/>
      <c r="BU91" s="106"/>
      <c r="BV91" s="106"/>
      <c r="BW91" s="106"/>
      <c r="BX91" s="106"/>
      <c r="BY91" s="106"/>
      <c r="BZ91" s="106"/>
      <c r="CA91" s="106"/>
      <c r="CB91" s="106"/>
      <c r="CC91" s="106"/>
      <c r="CD91" s="106"/>
      <c r="CE91" s="106"/>
      <c r="CF91" s="106"/>
      <c r="CG91" s="106"/>
      <c r="CH91" s="106"/>
      <c r="CI91" s="106"/>
      <c r="CJ91" s="106"/>
      <c r="CK91" s="106"/>
      <c r="CL91" s="106"/>
    </row>
    <row r="92" spans="3:90" x14ac:dyDescent="0.2"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60"/>
      <c r="AP92" s="372"/>
      <c r="AQ92" s="372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06"/>
      <c r="BK92" s="106"/>
      <c r="BL92" s="106"/>
      <c r="BM92" s="106"/>
      <c r="BN92" s="106"/>
      <c r="BO92" s="106"/>
      <c r="BP92" s="106"/>
      <c r="BQ92" s="106"/>
      <c r="BR92" s="106"/>
      <c r="BS92" s="106"/>
      <c r="BT92" s="106"/>
      <c r="BU92" s="106"/>
      <c r="BV92" s="106"/>
      <c r="BW92" s="106"/>
      <c r="BX92" s="106"/>
      <c r="BY92" s="106"/>
      <c r="BZ92" s="106"/>
      <c r="CA92" s="106"/>
      <c r="CB92" s="106"/>
      <c r="CC92" s="106"/>
      <c r="CD92" s="106"/>
      <c r="CE92" s="106"/>
      <c r="CF92" s="106"/>
      <c r="CG92" s="106"/>
      <c r="CH92" s="106"/>
      <c r="CI92" s="106"/>
      <c r="CJ92" s="106"/>
      <c r="CK92" s="106"/>
      <c r="CL92" s="106"/>
    </row>
    <row r="93" spans="3:90" x14ac:dyDescent="0.2"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60"/>
      <c r="AP93" s="372"/>
      <c r="AQ93" s="372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06"/>
      <c r="BK93" s="106"/>
      <c r="BL93" s="106"/>
      <c r="BM93" s="106"/>
      <c r="BN93" s="106"/>
      <c r="BO93" s="106"/>
      <c r="BP93" s="106"/>
      <c r="BQ93" s="106"/>
      <c r="BR93" s="106"/>
      <c r="BS93" s="106"/>
      <c r="BT93" s="106"/>
      <c r="BU93" s="106"/>
      <c r="BV93" s="106"/>
      <c r="BW93" s="106"/>
      <c r="BX93" s="106"/>
      <c r="BY93" s="106"/>
      <c r="BZ93" s="106"/>
      <c r="CA93" s="106"/>
      <c r="CB93" s="106"/>
      <c r="CC93" s="106"/>
      <c r="CD93" s="106"/>
      <c r="CE93" s="106"/>
      <c r="CF93" s="106"/>
      <c r="CG93" s="106"/>
      <c r="CH93" s="106"/>
      <c r="CI93" s="106"/>
      <c r="CJ93" s="106"/>
      <c r="CK93" s="106"/>
      <c r="CL93" s="106"/>
    </row>
  </sheetData>
  <mergeCells count="54">
    <mergeCell ref="BL4:BM4"/>
    <mergeCell ref="BX4:BY4"/>
    <mergeCell ref="AR4:AS4"/>
    <mergeCell ref="AU4:AV4"/>
    <mergeCell ref="AW4:BA4"/>
    <mergeCell ref="BB4:BC4"/>
    <mergeCell ref="BD4:BH4"/>
    <mergeCell ref="BI4:BK4"/>
    <mergeCell ref="CH1:CH3"/>
    <mergeCell ref="C4:G4"/>
    <mergeCell ref="H4:I4"/>
    <mergeCell ref="J4:M4"/>
    <mergeCell ref="N4:P4"/>
    <mergeCell ref="Q4:X4"/>
    <mergeCell ref="Y4:AD4"/>
    <mergeCell ref="AE4:AJ4"/>
    <mergeCell ref="AK4:AN4"/>
    <mergeCell ref="AP4:AQ4"/>
    <mergeCell ref="CB1:CB3"/>
    <mergeCell ref="CC1:CC3"/>
    <mergeCell ref="CD1:CD3"/>
    <mergeCell ref="CE1:CE3"/>
    <mergeCell ref="CF1:CF3"/>
    <mergeCell ref="CG1:CG3"/>
    <mergeCell ref="CA1:CA3"/>
    <mergeCell ref="BO1:BO3"/>
    <mergeCell ref="BP1:BP3"/>
    <mergeCell ref="BQ1:BQ2"/>
    <mergeCell ref="BR1:BR3"/>
    <mergeCell ref="BS1:BS3"/>
    <mergeCell ref="BT1:BT3"/>
    <mergeCell ref="BU1:BU3"/>
    <mergeCell ref="BV1:BV3"/>
    <mergeCell ref="BW1:BW3"/>
    <mergeCell ref="BX1:BY2"/>
    <mergeCell ref="BZ1:BZ3"/>
    <mergeCell ref="BN1:BN3"/>
    <mergeCell ref="AE1:AJ1"/>
    <mergeCell ref="AP1:AQ2"/>
    <mergeCell ref="AR1:AS1"/>
    <mergeCell ref="AT1:AT3"/>
    <mergeCell ref="AU1:AV2"/>
    <mergeCell ref="AW1:BA1"/>
    <mergeCell ref="BB1:BC2"/>
    <mergeCell ref="BD1:BH1"/>
    <mergeCell ref="BI1:BK1"/>
    <mergeCell ref="BL1:BM2"/>
    <mergeCell ref="AK1:AO1"/>
    <mergeCell ref="Y1:AD1"/>
    <mergeCell ref="C1:G1"/>
    <mergeCell ref="H1:I2"/>
    <mergeCell ref="J1:M1"/>
    <mergeCell ref="N1:P1"/>
    <mergeCell ref="Q1:X1"/>
  </mergeCells>
  <pageMargins left="0.39370078740157483" right="0.39370078740157483" top="0.98425196850393704" bottom="0.59055118110236227" header="0.51181102362204722" footer="0.51181102362204722"/>
  <pageSetup paperSize="9" firstPageNumber="61" orientation="landscape" useFirstPageNumber="1" horizontalDpi="300" verticalDpi="300" r:id="rId1"/>
  <headerFooter alignWithMargins="0">
    <oddHeader>&amp;C&amp;"Times New Roman,Bold"&amp;12 6.1 SUNDURLIÐUN Á FJÁRFESTINGUM 31.12.2008 Í SAMRÆMI VIÐ ÁKVÆÐI LAGA NR. 129/1997</oddHeader>
  </headerFooter>
  <colBreaks count="3" manualBreakCount="3">
    <brk id="24" max="37" man="1"/>
    <brk id="46" max="37" man="1"/>
    <brk id="55" max="37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"/>
  <sheetViews>
    <sheetView zoomScaleNormal="100" zoomScaleSheetLayoutView="100" workbookViewId="0">
      <selection activeCell="K24" sqref="K24"/>
    </sheetView>
  </sheetViews>
  <sheetFormatPr defaultColWidth="8.85546875" defaultRowHeight="12.6" customHeight="1" x14ac:dyDescent="0.2"/>
  <cols>
    <col min="1" max="1" width="35.28515625" style="396" customWidth="1"/>
    <col min="2" max="2" width="10.7109375" style="396" customWidth="1"/>
    <col min="3" max="3" width="11.7109375" style="396" bestFit="1" customWidth="1"/>
    <col min="4" max="4" width="11" style="396" bestFit="1" customWidth="1"/>
    <col min="5" max="5" width="11.28515625" style="396" bestFit="1" customWidth="1"/>
    <col min="6" max="6" width="10.140625" style="396" bestFit="1" customWidth="1"/>
    <col min="7" max="7" width="9.85546875" style="396" bestFit="1" customWidth="1"/>
    <col min="8" max="16384" width="8.85546875" style="396"/>
  </cols>
  <sheetData>
    <row r="1" spans="1:10" ht="12.6" customHeight="1" x14ac:dyDescent="0.2">
      <c r="A1" s="395"/>
      <c r="B1" s="620" t="s">
        <v>653</v>
      </c>
      <c r="C1" s="620"/>
      <c r="D1" s="620" t="s">
        <v>257</v>
      </c>
      <c r="E1" s="620"/>
      <c r="F1" s="620" t="s">
        <v>263</v>
      </c>
      <c r="G1" s="620"/>
    </row>
    <row r="2" spans="1:10" ht="12.6" customHeight="1" x14ac:dyDescent="0.2">
      <c r="A2" s="397" t="s">
        <v>82</v>
      </c>
      <c r="B2" s="398">
        <v>39812</v>
      </c>
      <c r="C2" s="398">
        <v>39447</v>
      </c>
      <c r="D2" s="399">
        <v>2008</v>
      </c>
      <c r="E2" s="399">
        <v>2007</v>
      </c>
      <c r="F2" s="399">
        <v>2008</v>
      </c>
      <c r="G2" s="399">
        <v>2007</v>
      </c>
    </row>
    <row r="3" spans="1:10" ht="12.6" customHeight="1" x14ac:dyDescent="0.2">
      <c r="A3" s="400"/>
      <c r="C3" s="401"/>
      <c r="E3" s="402"/>
      <c r="G3" s="402"/>
    </row>
    <row r="4" spans="1:10" ht="26.1" customHeight="1" x14ac:dyDescent="0.2">
      <c r="A4" s="403" t="s">
        <v>654</v>
      </c>
      <c r="B4" s="160">
        <f>B19</f>
        <v>128847084</v>
      </c>
      <c r="C4" s="160">
        <v>135812477</v>
      </c>
      <c r="D4" s="160">
        <v>13489986</v>
      </c>
      <c r="E4" s="160">
        <v>14302473</v>
      </c>
      <c r="F4" s="160">
        <f>F19</f>
        <v>2880393</v>
      </c>
      <c r="G4" s="160">
        <v>2159728</v>
      </c>
    </row>
    <row r="5" spans="1:10" ht="12.6" customHeight="1" x14ac:dyDescent="0.2">
      <c r="A5" s="395" t="s">
        <v>655</v>
      </c>
      <c r="B5" s="160">
        <f>158787085-B4</f>
        <v>29940001</v>
      </c>
      <c r="C5" s="160">
        <v>28691689</v>
      </c>
      <c r="D5" s="160">
        <f>16828156-D4</f>
        <v>3338170</v>
      </c>
      <c r="E5" s="160">
        <v>4848800</v>
      </c>
      <c r="F5" s="160">
        <f>3672709-F4</f>
        <v>792316</v>
      </c>
      <c r="G5" s="160">
        <v>692752</v>
      </c>
    </row>
    <row r="6" spans="1:10" ht="12.6" customHeight="1" x14ac:dyDescent="0.2">
      <c r="A6" s="395" t="s">
        <v>656</v>
      </c>
      <c r="B6" s="160">
        <v>96785322</v>
      </c>
      <c r="C6" s="160">
        <v>73251081</v>
      </c>
      <c r="D6" s="160">
        <v>16601471</v>
      </c>
      <c r="E6" s="160">
        <v>13465982</v>
      </c>
      <c r="F6" s="160">
        <v>1498679</v>
      </c>
      <c r="G6" s="160">
        <v>1101373</v>
      </c>
    </row>
    <row r="7" spans="1:10" ht="12.6" customHeight="1" x14ac:dyDescent="0.2">
      <c r="A7" s="404" t="s">
        <v>73</v>
      </c>
      <c r="B7" s="311">
        <f t="shared" ref="B7:G7" si="0">SUM(B4:B6)</f>
        <v>255572407</v>
      </c>
      <c r="C7" s="311">
        <f t="shared" si="0"/>
        <v>237755247</v>
      </c>
      <c r="D7" s="311">
        <f t="shared" si="0"/>
        <v>33429627</v>
      </c>
      <c r="E7" s="311">
        <f t="shared" si="0"/>
        <v>32617255</v>
      </c>
      <c r="F7" s="311">
        <f t="shared" si="0"/>
        <v>5171388</v>
      </c>
      <c r="G7" s="311">
        <f t="shared" si="0"/>
        <v>3953853</v>
      </c>
      <c r="I7" s="405"/>
    </row>
    <row r="8" spans="1:10" ht="12.6" customHeight="1" x14ac:dyDescent="0.2">
      <c r="A8" s="406"/>
      <c r="B8" s="400"/>
      <c r="C8" s="400"/>
      <c r="D8" s="400"/>
      <c r="G8" s="400"/>
      <c r="J8" s="407"/>
    </row>
    <row r="9" spans="1:10" ht="12.6" customHeight="1" x14ac:dyDescent="0.2">
      <c r="A9" s="408"/>
      <c r="B9" s="405"/>
      <c r="C9" s="401"/>
      <c r="D9" s="400"/>
      <c r="E9" s="400"/>
      <c r="F9" s="400"/>
      <c r="G9" s="400"/>
      <c r="J9" s="407"/>
    </row>
    <row r="10" spans="1:10" ht="12.6" customHeight="1" x14ac:dyDescent="0.2">
      <c r="A10" s="408"/>
      <c r="B10" s="405"/>
      <c r="C10" s="401"/>
      <c r="D10" s="400"/>
      <c r="E10" s="400"/>
      <c r="F10" s="400"/>
      <c r="G10" s="400"/>
      <c r="J10" s="407"/>
    </row>
    <row r="11" spans="1:10" ht="12.6" customHeight="1" x14ac:dyDescent="0.2">
      <c r="A11" s="408"/>
      <c r="B11" s="405"/>
      <c r="C11" s="401"/>
      <c r="D11" s="400"/>
      <c r="E11" s="400"/>
      <c r="F11" s="400"/>
      <c r="G11" s="400"/>
      <c r="J11" s="407"/>
    </row>
    <row r="12" spans="1:10" ht="12.6" customHeight="1" x14ac:dyDescent="0.2">
      <c r="A12" s="408"/>
      <c r="B12" s="405"/>
      <c r="C12" s="401" t="s">
        <v>156</v>
      </c>
      <c r="D12" s="400"/>
      <c r="E12" s="400"/>
      <c r="F12" s="400"/>
      <c r="G12" s="400"/>
      <c r="J12" s="407"/>
    </row>
    <row r="13" spans="1:10" ht="12.6" customHeight="1" x14ac:dyDescent="0.2">
      <c r="A13" s="408"/>
      <c r="B13" s="405"/>
      <c r="C13" s="401"/>
      <c r="D13" s="400"/>
      <c r="E13" s="400"/>
      <c r="F13" s="400"/>
      <c r="G13" s="400"/>
      <c r="J13" s="407"/>
    </row>
    <row r="14" spans="1:10" ht="12.6" customHeight="1" x14ac:dyDescent="0.2">
      <c r="A14" s="408"/>
      <c r="B14" s="405"/>
      <c r="C14" s="401"/>
      <c r="D14" s="400"/>
      <c r="E14" s="400"/>
      <c r="F14" s="400"/>
      <c r="G14" s="400"/>
      <c r="J14" s="407"/>
    </row>
    <row r="15" spans="1:10" ht="12.6" customHeight="1" x14ac:dyDescent="0.2">
      <c r="A15" s="408"/>
      <c r="B15" s="405"/>
      <c r="C15" s="401"/>
      <c r="D15" s="400"/>
      <c r="E15" s="400"/>
      <c r="F15" s="400"/>
      <c r="G15" s="400"/>
      <c r="J15" s="407"/>
    </row>
    <row r="16" spans="1:10" ht="12.6" customHeight="1" x14ac:dyDescent="0.2">
      <c r="A16" s="409" t="s">
        <v>177</v>
      </c>
      <c r="B16" s="395"/>
      <c r="C16" s="145"/>
      <c r="D16" s="145"/>
      <c r="E16" s="395"/>
      <c r="F16" s="395"/>
      <c r="G16" s="395"/>
      <c r="J16" s="407"/>
    </row>
    <row r="17" spans="1:10" ht="12.6" customHeight="1" x14ac:dyDescent="0.2">
      <c r="A17" s="395" t="s">
        <v>657</v>
      </c>
      <c r="B17" s="160">
        <v>17999289</v>
      </c>
      <c r="C17" s="160">
        <v>17732480</v>
      </c>
      <c r="D17" s="160">
        <v>1686364</v>
      </c>
      <c r="E17" s="160">
        <v>1767534</v>
      </c>
      <c r="F17" s="160">
        <v>68548</v>
      </c>
      <c r="G17" s="160">
        <v>80209</v>
      </c>
      <c r="J17" s="407"/>
    </row>
    <row r="18" spans="1:10" ht="12.6" customHeight="1" x14ac:dyDescent="0.2">
      <c r="A18" s="395" t="s">
        <v>658</v>
      </c>
      <c r="B18" s="160">
        <v>110847795</v>
      </c>
      <c r="C18" s="160">
        <v>118079997</v>
      </c>
      <c r="D18" s="160">
        <v>13489986</v>
      </c>
      <c r="E18" s="160">
        <v>12534939</v>
      </c>
      <c r="F18" s="160">
        <v>2811845</v>
      </c>
      <c r="G18" s="160">
        <v>2079519</v>
      </c>
      <c r="J18" s="407"/>
    </row>
    <row r="19" spans="1:10" ht="12.6" customHeight="1" x14ac:dyDescent="0.2">
      <c r="A19" s="410" t="s">
        <v>73</v>
      </c>
      <c r="B19" s="311">
        <f t="shared" ref="B19:G19" si="1">SUM(B17:B18)</f>
        <v>128847084</v>
      </c>
      <c r="C19" s="311">
        <f t="shared" si="1"/>
        <v>135812477</v>
      </c>
      <c r="D19" s="311">
        <f t="shared" si="1"/>
        <v>15176350</v>
      </c>
      <c r="E19" s="311">
        <f t="shared" si="1"/>
        <v>14302473</v>
      </c>
      <c r="F19" s="311">
        <f t="shared" si="1"/>
        <v>2880393</v>
      </c>
      <c r="G19" s="311">
        <f t="shared" si="1"/>
        <v>2159728</v>
      </c>
      <c r="J19" s="407"/>
    </row>
    <row r="20" spans="1:10" ht="12.6" customHeight="1" x14ac:dyDescent="0.2">
      <c r="A20" s="395" t="s">
        <v>659</v>
      </c>
      <c r="B20" s="160">
        <v>15785930</v>
      </c>
      <c r="C20" s="160">
        <v>12518977</v>
      </c>
      <c r="D20" s="160">
        <v>2660597</v>
      </c>
      <c r="E20" s="160">
        <v>2247084</v>
      </c>
      <c r="F20" s="160"/>
      <c r="G20" s="160"/>
    </row>
    <row r="21" spans="1:10" ht="12.6" customHeight="1" x14ac:dyDescent="0.2">
      <c r="A21" s="400"/>
      <c r="B21" s="400"/>
      <c r="C21" s="400"/>
      <c r="D21" s="400"/>
      <c r="E21" s="400"/>
      <c r="F21" s="400"/>
      <c r="G21" s="400"/>
    </row>
    <row r="22" spans="1:10" ht="12.6" customHeight="1" x14ac:dyDescent="0.2">
      <c r="A22" s="400"/>
      <c r="B22" s="400"/>
      <c r="C22" s="400"/>
      <c r="D22" s="400"/>
      <c r="E22" s="400"/>
      <c r="F22" s="400"/>
      <c r="G22" s="400"/>
    </row>
    <row r="23" spans="1:10" ht="12.6" customHeight="1" x14ac:dyDescent="0.2">
      <c r="A23" s="400"/>
      <c r="B23" s="400"/>
      <c r="C23" s="400"/>
      <c r="D23" s="400"/>
      <c r="E23" s="400"/>
      <c r="F23" s="400"/>
      <c r="G23" s="400"/>
    </row>
    <row r="24" spans="1:10" ht="12.6" customHeight="1" x14ac:dyDescent="0.2">
      <c r="A24" s="395"/>
      <c r="B24" s="621" t="s">
        <v>653</v>
      </c>
      <c r="C24" s="622"/>
      <c r="D24" s="622"/>
      <c r="E24" s="622"/>
      <c r="F24" s="622"/>
      <c r="G24" s="399"/>
    </row>
    <row r="25" spans="1:10" ht="12.6" customHeight="1" x14ac:dyDescent="0.2">
      <c r="A25" s="411"/>
      <c r="B25" s="412" t="s">
        <v>672</v>
      </c>
      <c r="C25" s="412" t="s">
        <v>660</v>
      </c>
      <c r="D25" s="412" t="s">
        <v>661</v>
      </c>
      <c r="E25" s="412" t="s">
        <v>662</v>
      </c>
      <c r="F25" s="412" t="s">
        <v>663</v>
      </c>
      <c r="G25" s="412" t="s">
        <v>664</v>
      </c>
    </row>
    <row r="26" spans="1:10" ht="12.6" customHeight="1" x14ac:dyDescent="0.2">
      <c r="A26" s="145" t="s">
        <v>665</v>
      </c>
      <c r="B26" s="395"/>
      <c r="C26" s="395"/>
      <c r="D26" s="145"/>
      <c r="E26" s="395"/>
      <c r="F26" s="413"/>
      <c r="G26" s="413"/>
    </row>
    <row r="27" spans="1:10" ht="12.6" customHeight="1" x14ac:dyDescent="0.2">
      <c r="A27" s="414" t="s">
        <v>666</v>
      </c>
      <c r="B27" s="160">
        <v>70324639</v>
      </c>
      <c r="C27" s="160">
        <v>54729980</v>
      </c>
      <c r="D27" s="160">
        <v>42733309.331999995</v>
      </c>
      <c r="E27" s="160">
        <v>30725574.684</v>
      </c>
      <c r="F27" s="160">
        <v>21472925</v>
      </c>
      <c r="G27" s="160">
        <v>12404684</v>
      </c>
    </row>
    <row r="28" spans="1:10" ht="12.6" customHeight="1" x14ac:dyDescent="0.2">
      <c r="A28" s="414" t="s">
        <v>667</v>
      </c>
      <c r="B28" s="160">
        <v>16366222</v>
      </c>
      <c r="C28" s="160">
        <v>12963480</v>
      </c>
      <c r="D28" s="160">
        <v>9323803</v>
      </c>
      <c r="E28" s="160">
        <v>7083185</v>
      </c>
      <c r="F28" s="160">
        <v>5095430</v>
      </c>
      <c r="G28" s="160">
        <v>3359891</v>
      </c>
    </row>
    <row r="29" spans="1:10" ht="12.6" customHeight="1" x14ac:dyDescent="0.2">
      <c r="A29" s="414" t="s">
        <v>668</v>
      </c>
      <c r="B29" s="160">
        <v>10094461</v>
      </c>
      <c r="C29" s="160">
        <v>5557621</v>
      </c>
      <c r="D29" s="160">
        <v>3642490.6919999998</v>
      </c>
      <c r="E29" s="160">
        <v>3030315</v>
      </c>
      <c r="F29" s="160">
        <v>2001150</v>
      </c>
      <c r="G29" s="160">
        <v>446931</v>
      </c>
    </row>
    <row r="30" spans="1:10" ht="12.6" customHeight="1" x14ac:dyDescent="0.2">
      <c r="A30" s="410" t="s">
        <v>73</v>
      </c>
      <c r="B30" s="311">
        <f>SUM(B27:B29)</f>
        <v>96785322</v>
      </c>
      <c r="C30" s="311">
        <f t="shared" ref="C30:G30" si="2">SUM(C27:C29)</f>
        <v>73251081</v>
      </c>
      <c r="D30" s="311">
        <f t="shared" si="2"/>
        <v>55699603.023999996</v>
      </c>
      <c r="E30" s="311">
        <f t="shared" si="2"/>
        <v>40839074.684</v>
      </c>
      <c r="F30" s="311">
        <f t="shared" si="2"/>
        <v>28569505</v>
      </c>
      <c r="G30" s="311">
        <f t="shared" si="2"/>
        <v>16211506</v>
      </c>
    </row>
    <row r="31" spans="1:10" ht="12.6" customHeight="1" x14ac:dyDescent="0.2">
      <c r="A31" s="400"/>
      <c r="B31" s="405"/>
      <c r="C31" s="400"/>
      <c r="D31" s="400"/>
      <c r="E31" s="400"/>
      <c r="F31" s="400"/>
      <c r="G31" s="400"/>
    </row>
    <row r="32" spans="1:10" ht="12.6" customHeight="1" x14ac:dyDescent="0.2">
      <c r="A32" s="395" t="s">
        <v>669</v>
      </c>
      <c r="B32" s="160">
        <v>135003</v>
      </c>
      <c r="C32" s="160">
        <v>122265</v>
      </c>
      <c r="D32" s="395">
        <v>104914</v>
      </c>
      <c r="E32" s="395">
        <v>92717</v>
      </c>
      <c r="F32" s="395">
        <v>91297</v>
      </c>
      <c r="G32" s="160">
        <v>72882</v>
      </c>
    </row>
    <row r="33" spans="1:7" ht="12.6" customHeight="1" x14ac:dyDescent="0.2">
      <c r="A33" s="395" t="s">
        <v>670</v>
      </c>
      <c r="B33" s="160">
        <v>62306</v>
      </c>
      <c r="C33" s="160">
        <v>56997</v>
      </c>
      <c r="D33" s="395">
        <v>55080</v>
      </c>
      <c r="E33" s="395">
        <v>42313</v>
      </c>
      <c r="F33" s="395">
        <v>55044</v>
      </c>
      <c r="G33" s="160">
        <v>61590</v>
      </c>
    </row>
    <row r="34" spans="1:7" ht="12.6" customHeight="1" x14ac:dyDescent="0.2">
      <c r="A34" s="395" t="s">
        <v>671</v>
      </c>
      <c r="B34" s="160">
        <v>1603</v>
      </c>
      <c r="C34" s="160">
        <v>1227</v>
      </c>
      <c r="D34" s="395">
        <v>1180</v>
      </c>
      <c r="E34" s="395">
        <v>442</v>
      </c>
      <c r="F34" s="395">
        <v>643</v>
      </c>
      <c r="G34" s="160">
        <v>201</v>
      </c>
    </row>
    <row r="38" spans="1:7" ht="12.6" customHeight="1" x14ac:dyDescent="0.2">
      <c r="D38" s="400"/>
    </row>
  </sheetData>
  <mergeCells count="4">
    <mergeCell ref="B1:C1"/>
    <mergeCell ref="D1:E1"/>
    <mergeCell ref="F1:G1"/>
    <mergeCell ref="B24:F24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  <headerFooter>
    <oddHeader>&amp;C&amp;"Times New Roman,Bold"&amp;12 7.1. ÞRÓUN SÉREIGNARSPARNAÐAR HJÁ LÍFEYRISSJÓÐUM OG ÖÐRUM VÖRSLUAÐILUM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2DF4E-FB8F-4EB3-9845-A1F91A398B44}">
  <dimension ref="A1:CH115"/>
  <sheetViews>
    <sheetView workbookViewId="0">
      <selection activeCell="B29" sqref="B29"/>
    </sheetView>
  </sheetViews>
  <sheetFormatPr defaultColWidth="8.85546875" defaultRowHeight="15" x14ac:dyDescent="0.25"/>
  <cols>
    <col min="1" max="1" width="35" style="472" bestFit="1" customWidth="1"/>
    <col min="2" max="2" width="64.28515625" style="472" bestFit="1" customWidth="1"/>
    <col min="3" max="3" width="52.140625" style="472" bestFit="1" customWidth="1"/>
    <col min="4" max="4" width="43.7109375" style="472" bestFit="1" customWidth="1"/>
    <col min="5" max="5" width="12.42578125" style="472" bestFit="1" customWidth="1"/>
    <col min="6" max="6" width="23.85546875" style="472" bestFit="1" customWidth="1"/>
    <col min="7" max="11" width="22.28515625" style="472" bestFit="1" customWidth="1"/>
    <col min="12" max="12" width="22.28515625" style="472" customWidth="1"/>
    <col min="13" max="13" width="25.42578125" style="472" bestFit="1" customWidth="1"/>
    <col min="14" max="15" width="29.140625" style="472" bestFit="1" customWidth="1"/>
    <col min="16" max="17" width="21.140625" style="472" bestFit="1" customWidth="1"/>
    <col min="18" max="18" width="22.28515625" style="472" bestFit="1" customWidth="1"/>
    <col min="19" max="19" width="53.42578125" style="472" bestFit="1" customWidth="1"/>
    <col min="20" max="20" width="20.140625" style="472" bestFit="1" customWidth="1"/>
    <col min="21" max="23" width="35.28515625" style="472" bestFit="1" customWidth="1"/>
    <col min="24" max="25" width="45" style="472" bestFit="1" customWidth="1"/>
    <col min="26" max="26" width="45" style="472" customWidth="1"/>
    <col min="27" max="27" width="45" style="472" bestFit="1" customWidth="1"/>
    <col min="28" max="28" width="40.42578125" style="472" bestFit="1" customWidth="1"/>
    <col min="29" max="29" width="22.28515625" style="472" bestFit="1" customWidth="1"/>
    <col min="30" max="30" width="21.140625" style="472" bestFit="1" customWidth="1"/>
    <col min="31" max="31" width="22.28515625" style="472" bestFit="1" customWidth="1"/>
    <col min="32" max="32" width="20.28515625" style="472" bestFit="1" customWidth="1"/>
    <col min="33" max="33" width="27.28515625" style="472" bestFit="1" customWidth="1"/>
    <col min="34" max="35" width="22.28515625" style="472" bestFit="1" customWidth="1"/>
    <col min="36" max="37" width="21.140625" style="472" bestFit="1" customWidth="1"/>
    <col min="38" max="39" width="29.42578125" style="472" bestFit="1" customWidth="1"/>
    <col min="40" max="41" width="30.42578125" style="472" bestFit="1" customWidth="1"/>
    <col min="42" max="43" width="26.28515625" style="472" bestFit="1" customWidth="1"/>
    <col min="44" max="45" width="23.85546875" style="472" bestFit="1" customWidth="1"/>
    <col min="46" max="46" width="21.140625" style="472" bestFit="1" customWidth="1"/>
    <col min="47" max="49" width="20.85546875" style="472" bestFit="1" customWidth="1"/>
    <col min="50" max="51" width="23.85546875" style="472" bestFit="1" customWidth="1"/>
    <col min="52" max="52" width="22" style="472" bestFit="1" customWidth="1"/>
    <col min="53" max="54" width="21.140625" style="472" bestFit="1" customWidth="1"/>
    <col min="55" max="55" width="18.42578125" style="472" bestFit="1" customWidth="1"/>
    <col min="56" max="57" width="22.28515625" style="472" bestFit="1" customWidth="1"/>
    <col min="58" max="58" width="21.140625" style="472" bestFit="1" customWidth="1"/>
    <col min="59" max="60" width="22.28515625" style="472" bestFit="1" customWidth="1"/>
    <col min="61" max="61" width="20.140625" style="472" bestFit="1" customWidth="1"/>
    <col min="62" max="63" width="22.28515625" style="472" bestFit="1" customWidth="1"/>
    <col min="64" max="64" width="19.7109375" style="472" bestFit="1" customWidth="1"/>
    <col min="65" max="68" width="20.85546875" style="472" bestFit="1" customWidth="1"/>
    <col min="69" max="70" width="16.140625" style="472" bestFit="1" customWidth="1"/>
    <col min="71" max="71" width="10" style="472" bestFit="1" customWidth="1"/>
    <col min="72" max="72" width="9" style="472" bestFit="1" customWidth="1"/>
    <col min="73" max="73" width="10" style="472" bestFit="1" customWidth="1"/>
    <col min="74" max="74" width="9" style="472" customWidth="1"/>
    <col min="75" max="75" width="16.42578125" style="472" bestFit="1" customWidth="1"/>
    <col min="76" max="76" width="17" style="472" bestFit="1" customWidth="1"/>
    <col min="77" max="77" width="17.7109375" style="472" bestFit="1" customWidth="1"/>
    <col min="78" max="78" width="8.85546875" style="472" customWidth="1"/>
    <col min="79" max="79" width="14.42578125" style="472" bestFit="1" customWidth="1"/>
    <col min="80" max="80" width="15.42578125" style="472" bestFit="1" customWidth="1"/>
    <col min="81" max="81" width="10" style="472" bestFit="1" customWidth="1"/>
    <col min="82" max="83" width="11.7109375" style="472" bestFit="1" customWidth="1"/>
    <col min="84" max="84" width="14.85546875" style="472" bestFit="1" customWidth="1"/>
    <col min="85" max="85" width="8" style="472" bestFit="1" customWidth="1"/>
    <col min="86" max="256" width="11.42578125" style="472" customWidth="1"/>
    <col min="257" max="257" width="35" style="472" bestFit="1" customWidth="1"/>
    <col min="258" max="258" width="64.28515625" style="472" bestFit="1" customWidth="1"/>
    <col min="259" max="259" width="52.140625" style="472" bestFit="1" customWidth="1"/>
    <col min="260" max="260" width="43.7109375" style="472" bestFit="1" customWidth="1"/>
    <col min="261" max="261" width="12.42578125" style="472" bestFit="1" customWidth="1"/>
    <col min="262" max="262" width="23.85546875" style="472" bestFit="1" customWidth="1"/>
    <col min="263" max="267" width="22.28515625" style="472" bestFit="1" customWidth="1"/>
    <col min="268" max="268" width="22.28515625" style="472" customWidth="1"/>
    <col min="269" max="269" width="25.42578125" style="472" bestFit="1" customWidth="1"/>
    <col min="270" max="271" width="29.140625" style="472" bestFit="1" customWidth="1"/>
    <col min="272" max="273" width="21.140625" style="472" bestFit="1" customWidth="1"/>
    <col min="274" max="274" width="22.28515625" style="472" bestFit="1" customWidth="1"/>
    <col min="275" max="275" width="53.42578125" style="472" bestFit="1" customWidth="1"/>
    <col min="276" max="276" width="20.140625" style="472" bestFit="1" customWidth="1"/>
    <col min="277" max="279" width="35.28515625" style="472" bestFit="1" customWidth="1"/>
    <col min="280" max="281" width="45" style="472" bestFit="1" customWidth="1"/>
    <col min="282" max="282" width="45" style="472" customWidth="1"/>
    <col min="283" max="283" width="45" style="472" bestFit="1" customWidth="1"/>
    <col min="284" max="284" width="40.42578125" style="472" bestFit="1" customWidth="1"/>
    <col min="285" max="285" width="22.28515625" style="472" bestFit="1" customWidth="1"/>
    <col min="286" max="286" width="21.140625" style="472" bestFit="1" customWidth="1"/>
    <col min="287" max="287" width="22.28515625" style="472" bestFit="1" customWidth="1"/>
    <col min="288" max="288" width="20.28515625" style="472" bestFit="1" customWidth="1"/>
    <col min="289" max="289" width="27.28515625" style="472" bestFit="1" customWidth="1"/>
    <col min="290" max="291" width="22.28515625" style="472" bestFit="1" customWidth="1"/>
    <col min="292" max="293" width="21.140625" style="472" bestFit="1" customWidth="1"/>
    <col min="294" max="295" width="29.42578125" style="472" bestFit="1" customWidth="1"/>
    <col min="296" max="297" width="30.42578125" style="472" bestFit="1" customWidth="1"/>
    <col min="298" max="299" width="26.28515625" style="472" bestFit="1" customWidth="1"/>
    <col min="300" max="301" width="23.85546875" style="472" bestFit="1" customWidth="1"/>
    <col min="302" max="302" width="21.140625" style="472" bestFit="1" customWidth="1"/>
    <col min="303" max="305" width="20.85546875" style="472" bestFit="1" customWidth="1"/>
    <col min="306" max="307" width="23.85546875" style="472" bestFit="1" customWidth="1"/>
    <col min="308" max="308" width="22" style="472" bestFit="1" customWidth="1"/>
    <col min="309" max="310" width="21.140625" style="472" bestFit="1" customWidth="1"/>
    <col min="311" max="311" width="18.42578125" style="472" bestFit="1" customWidth="1"/>
    <col min="312" max="313" width="22.28515625" style="472" bestFit="1" customWidth="1"/>
    <col min="314" max="314" width="21.140625" style="472" bestFit="1" customWidth="1"/>
    <col min="315" max="316" width="22.28515625" style="472" bestFit="1" customWidth="1"/>
    <col min="317" max="317" width="20.140625" style="472" bestFit="1" customWidth="1"/>
    <col min="318" max="319" width="22.28515625" style="472" bestFit="1" customWidth="1"/>
    <col min="320" max="320" width="19.7109375" style="472" bestFit="1" customWidth="1"/>
    <col min="321" max="324" width="20.85546875" style="472" bestFit="1" customWidth="1"/>
    <col min="325" max="326" width="16.140625" style="472" bestFit="1" customWidth="1"/>
    <col min="327" max="327" width="10" style="472" bestFit="1" customWidth="1"/>
    <col min="328" max="328" width="9" style="472" bestFit="1" customWidth="1"/>
    <col min="329" max="329" width="10" style="472" bestFit="1" customWidth="1"/>
    <col min="330" max="330" width="9" style="472" customWidth="1"/>
    <col min="331" max="331" width="16.42578125" style="472" bestFit="1" customWidth="1"/>
    <col min="332" max="332" width="17" style="472" bestFit="1" customWidth="1"/>
    <col min="333" max="333" width="17.7109375" style="472" bestFit="1" customWidth="1"/>
    <col min="334" max="334" width="8.85546875" style="472" customWidth="1"/>
    <col min="335" max="335" width="14.42578125" style="472" bestFit="1" customWidth="1"/>
    <col min="336" max="336" width="15.42578125" style="472" bestFit="1" customWidth="1"/>
    <col min="337" max="337" width="10" style="472" bestFit="1" customWidth="1"/>
    <col min="338" max="339" width="11.7109375" style="472" bestFit="1" customWidth="1"/>
    <col min="340" max="340" width="14.85546875" style="472" bestFit="1" customWidth="1"/>
    <col min="341" max="341" width="8" style="472" bestFit="1" customWidth="1"/>
    <col min="342" max="512" width="11.42578125" style="472" customWidth="1"/>
    <col min="513" max="513" width="35" style="472" bestFit="1" customWidth="1"/>
    <col min="514" max="514" width="64.28515625" style="472" bestFit="1" customWidth="1"/>
    <col min="515" max="515" width="52.140625" style="472" bestFit="1" customWidth="1"/>
    <col min="516" max="516" width="43.7109375" style="472" bestFit="1" customWidth="1"/>
    <col min="517" max="517" width="12.42578125" style="472" bestFit="1" customWidth="1"/>
    <col min="518" max="518" width="23.85546875" style="472" bestFit="1" customWidth="1"/>
    <col min="519" max="523" width="22.28515625" style="472" bestFit="1" customWidth="1"/>
    <col min="524" max="524" width="22.28515625" style="472" customWidth="1"/>
    <col min="525" max="525" width="25.42578125" style="472" bestFit="1" customWidth="1"/>
    <col min="526" max="527" width="29.140625" style="472" bestFit="1" customWidth="1"/>
    <col min="528" max="529" width="21.140625" style="472" bestFit="1" customWidth="1"/>
    <col min="530" max="530" width="22.28515625" style="472" bestFit="1" customWidth="1"/>
    <col min="531" max="531" width="53.42578125" style="472" bestFit="1" customWidth="1"/>
    <col min="532" max="532" width="20.140625" style="472" bestFit="1" customWidth="1"/>
    <col min="533" max="535" width="35.28515625" style="472" bestFit="1" customWidth="1"/>
    <col min="536" max="537" width="45" style="472" bestFit="1" customWidth="1"/>
    <col min="538" max="538" width="45" style="472" customWidth="1"/>
    <col min="539" max="539" width="45" style="472" bestFit="1" customWidth="1"/>
    <col min="540" max="540" width="40.42578125" style="472" bestFit="1" customWidth="1"/>
    <col min="541" max="541" width="22.28515625" style="472" bestFit="1" customWidth="1"/>
    <col min="542" max="542" width="21.140625" style="472" bestFit="1" customWidth="1"/>
    <col min="543" max="543" width="22.28515625" style="472" bestFit="1" customWidth="1"/>
    <col min="544" max="544" width="20.28515625" style="472" bestFit="1" customWidth="1"/>
    <col min="545" max="545" width="27.28515625" style="472" bestFit="1" customWidth="1"/>
    <col min="546" max="547" width="22.28515625" style="472" bestFit="1" customWidth="1"/>
    <col min="548" max="549" width="21.140625" style="472" bestFit="1" customWidth="1"/>
    <col min="550" max="551" width="29.42578125" style="472" bestFit="1" customWidth="1"/>
    <col min="552" max="553" width="30.42578125" style="472" bestFit="1" customWidth="1"/>
    <col min="554" max="555" width="26.28515625" style="472" bestFit="1" customWidth="1"/>
    <col min="556" max="557" width="23.85546875" style="472" bestFit="1" customWidth="1"/>
    <col min="558" max="558" width="21.140625" style="472" bestFit="1" customWidth="1"/>
    <col min="559" max="561" width="20.85546875" style="472" bestFit="1" customWidth="1"/>
    <col min="562" max="563" width="23.85546875" style="472" bestFit="1" customWidth="1"/>
    <col min="564" max="564" width="22" style="472" bestFit="1" customWidth="1"/>
    <col min="565" max="566" width="21.140625" style="472" bestFit="1" customWidth="1"/>
    <col min="567" max="567" width="18.42578125" style="472" bestFit="1" customWidth="1"/>
    <col min="568" max="569" width="22.28515625" style="472" bestFit="1" customWidth="1"/>
    <col min="570" max="570" width="21.140625" style="472" bestFit="1" customWidth="1"/>
    <col min="571" max="572" width="22.28515625" style="472" bestFit="1" customWidth="1"/>
    <col min="573" max="573" width="20.140625" style="472" bestFit="1" customWidth="1"/>
    <col min="574" max="575" width="22.28515625" style="472" bestFit="1" customWidth="1"/>
    <col min="576" max="576" width="19.7109375" style="472" bestFit="1" customWidth="1"/>
    <col min="577" max="580" width="20.85546875" style="472" bestFit="1" customWidth="1"/>
    <col min="581" max="582" width="16.140625" style="472" bestFit="1" customWidth="1"/>
    <col min="583" max="583" width="10" style="472" bestFit="1" customWidth="1"/>
    <col min="584" max="584" width="9" style="472" bestFit="1" customWidth="1"/>
    <col min="585" max="585" width="10" style="472" bestFit="1" customWidth="1"/>
    <col min="586" max="586" width="9" style="472" customWidth="1"/>
    <col min="587" max="587" width="16.42578125" style="472" bestFit="1" customWidth="1"/>
    <col min="588" max="588" width="17" style="472" bestFit="1" customWidth="1"/>
    <col min="589" max="589" width="17.7109375" style="472" bestFit="1" customWidth="1"/>
    <col min="590" max="590" width="8.85546875" style="472" customWidth="1"/>
    <col min="591" max="591" width="14.42578125" style="472" bestFit="1" customWidth="1"/>
    <col min="592" max="592" width="15.42578125" style="472" bestFit="1" customWidth="1"/>
    <col min="593" max="593" width="10" style="472" bestFit="1" customWidth="1"/>
    <col min="594" max="595" width="11.7109375" style="472" bestFit="1" customWidth="1"/>
    <col min="596" max="596" width="14.85546875" style="472" bestFit="1" customWidth="1"/>
    <col min="597" max="597" width="8" style="472" bestFit="1" customWidth="1"/>
    <col min="598" max="768" width="11.42578125" style="472" customWidth="1"/>
    <col min="769" max="769" width="35" style="472" bestFit="1" customWidth="1"/>
    <col min="770" max="770" width="64.28515625" style="472" bestFit="1" customWidth="1"/>
    <col min="771" max="771" width="52.140625" style="472" bestFit="1" customWidth="1"/>
    <col min="772" max="772" width="43.7109375" style="472" bestFit="1" customWidth="1"/>
    <col min="773" max="773" width="12.42578125" style="472" bestFit="1" customWidth="1"/>
    <col min="774" max="774" width="23.85546875" style="472" bestFit="1" customWidth="1"/>
    <col min="775" max="779" width="22.28515625" style="472" bestFit="1" customWidth="1"/>
    <col min="780" max="780" width="22.28515625" style="472" customWidth="1"/>
    <col min="781" max="781" width="25.42578125" style="472" bestFit="1" customWidth="1"/>
    <col min="782" max="783" width="29.140625" style="472" bestFit="1" customWidth="1"/>
    <col min="784" max="785" width="21.140625" style="472" bestFit="1" customWidth="1"/>
    <col min="786" max="786" width="22.28515625" style="472" bestFit="1" customWidth="1"/>
    <col min="787" max="787" width="53.42578125" style="472" bestFit="1" customWidth="1"/>
    <col min="788" max="788" width="20.140625" style="472" bestFit="1" customWidth="1"/>
    <col min="789" max="791" width="35.28515625" style="472" bestFit="1" customWidth="1"/>
    <col min="792" max="793" width="45" style="472" bestFit="1" customWidth="1"/>
    <col min="794" max="794" width="45" style="472" customWidth="1"/>
    <col min="795" max="795" width="45" style="472" bestFit="1" customWidth="1"/>
    <col min="796" max="796" width="40.42578125" style="472" bestFit="1" customWidth="1"/>
    <col min="797" max="797" width="22.28515625" style="472" bestFit="1" customWidth="1"/>
    <col min="798" max="798" width="21.140625" style="472" bestFit="1" customWidth="1"/>
    <col min="799" max="799" width="22.28515625" style="472" bestFit="1" customWidth="1"/>
    <col min="800" max="800" width="20.28515625" style="472" bestFit="1" customWidth="1"/>
    <col min="801" max="801" width="27.28515625" style="472" bestFit="1" customWidth="1"/>
    <col min="802" max="803" width="22.28515625" style="472" bestFit="1" customWidth="1"/>
    <col min="804" max="805" width="21.140625" style="472" bestFit="1" customWidth="1"/>
    <col min="806" max="807" width="29.42578125" style="472" bestFit="1" customWidth="1"/>
    <col min="808" max="809" width="30.42578125" style="472" bestFit="1" customWidth="1"/>
    <col min="810" max="811" width="26.28515625" style="472" bestFit="1" customWidth="1"/>
    <col min="812" max="813" width="23.85546875" style="472" bestFit="1" customWidth="1"/>
    <col min="814" max="814" width="21.140625" style="472" bestFit="1" customWidth="1"/>
    <col min="815" max="817" width="20.85546875" style="472" bestFit="1" customWidth="1"/>
    <col min="818" max="819" width="23.85546875" style="472" bestFit="1" customWidth="1"/>
    <col min="820" max="820" width="22" style="472" bestFit="1" customWidth="1"/>
    <col min="821" max="822" width="21.140625" style="472" bestFit="1" customWidth="1"/>
    <col min="823" max="823" width="18.42578125" style="472" bestFit="1" customWidth="1"/>
    <col min="824" max="825" width="22.28515625" style="472" bestFit="1" customWidth="1"/>
    <col min="826" max="826" width="21.140625" style="472" bestFit="1" customWidth="1"/>
    <col min="827" max="828" width="22.28515625" style="472" bestFit="1" customWidth="1"/>
    <col min="829" max="829" width="20.140625" style="472" bestFit="1" customWidth="1"/>
    <col min="830" max="831" width="22.28515625" style="472" bestFit="1" customWidth="1"/>
    <col min="832" max="832" width="19.7109375" style="472" bestFit="1" customWidth="1"/>
    <col min="833" max="836" width="20.85546875" style="472" bestFit="1" customWidth="1"/>
    <col min="837" max="838" width="16.140625" style="472" bestFit="1" customWidth="1"/>
    <col min="839" max="839" width="10" style="472" bestFit="1" customWidth="1"/>
    <col min="840" max="840" width="9" style="472" bestFit="1" customWidth="1"/>
    <col min="841" max="841" width="10" style="472" bestFit="1" customWidth="1"/>
    <col min="842" max="842" width="9" style="472" customWidth="1"/>
    <col min="843" max="843" width="16.42578125" style="472" bestFit="1" customWidth="1"/>
    <col min="844" max="844" width="17" style="472" bestFit="1" customWidth="1"/>
    <col min="845" max="845" width="17.7109375" style="472" bestFit="1" customWidth="1"/>
    <col min="846" max="846" width="8.85546875" style="472" customWidth="1"/>
    <col min="847" max="847" width="14.42578125" style="472" bestFit="1" customWidth="1"/>
    <col min="848" max="848" width="15.42578125" style="472" bestFit="1" customWidth="1"/>
    <col min="849" max="849" width="10" style="472" bestFit="1" customWidth="1"/>
    <col min="850" max="851" width="11.7109375" style="472" bestFit="1" customWidth="1"/>
    <col min="852" max="852" width="14.85546875" style="472" bestFit="1" customWidth="1"/>
    <col min="853" max="853" width="8" style="472" bestFit="1" customWidth="1"/>
    <col min="854" max="1024" width="11.42578125" style="472" customWidth="1"/>
    <col min="1025" max="1025" width="35" style="472" bestFit="1" customWidth="1"/>
    <col min="1026" max="1026" width="64.28515625" style="472" bestFit="1" customWidth="1"/>
    <col min="1027" max="1027" width="52.140625" style="472" bestFit="1" customWidth="1"/>
    <col min="1028" max="1028" width="43.7109375" style="472" bestFit="1" customWidth="1"/>
    <col min="1029" max="1029" width="12.42578125" style="472" bestFit="1" customWidth="1"/>
    <col min="1030" max="1030" width="23.85546875" style="472" bestFit="1" customWidth="1"/>
    <col min="1031" max="1035" width="22.28515625" style="472" bestFit="1" customWidth="1"/>
    <col min="1036" max="1036" width="22.28515625" style="472" customWidth="1"/>
    <col min="1037" max="1037" width="25.42578125" style="472" bestFit="1" customWidth="1"/>
    <col min="1038" max="1039" width="29.140625" style="472" bestFit="1" customWidth="1"/>
    <col min="1040" max="1041" width="21.140625" style="472" bestFit="1" customWidth="1"/>
    <col min="1042" max="1042" width="22.28515625" style="472" bestFit="1" customWidth="1"/>
    <col min="1043" max="1043" width="53.42578125" style="472" bestFit="1" customWidth="1"/>
    <col min="1044" max="1044" width="20.140625" style="472" bestFit="1" customWidth="1"/>
    <col min="1045" max="1047" width="35.28515625" style="472" bestFit="1" customWidth="1"/>
    <col min="1048" max="1049" width="45" style="472" bestFit="1" customWidth="1"/>
    <col min="1050" max="1050" width="45" style="472" customWidth="1"/>
    <col min="1051" max="1051" width="45" style="472" bestFit="1" customWidth="1"/>
    <col min="1052" max="1052" width="40.42578125" style="472" bestFit="1" customWidth="1"/>
    <col min="1053" max="1053" width="22.28515625" style="472" bestFit="1" customWidth="1"/>
    <col min="1054" max="1054" width="21.140625" style="472" bestFit="1" customWidth="1"/>
    <col min="1055" max="1055" width="22.28515625" style="472" bestFit="1" customWidth="1"/>
    <col min="1056" max="1056" width="20.28515625" style="472" bestFit="1" customWidth="1"/>
    <col min="1057" max="1057" width="27.28515625" style="472" bestFit="1" customWidth="1"/>
    <col min="1058" max="1059" width="22.28515625" style="472" bestFit="1" customWidth="1"/>
    <col min="1060" max="1061" width="21.140625" style="472" bestFit="1" customWidth="1"/>
    <col min="1062" max="1063" width="29.42578125" style="472" bestFit="1" customWidth="1"/>
    <col min="1064" max="1065" width="30.42578125" style="472" bestFit="1" customWidth="1"/>
    <col min="1066" max="1067" width="26.28515625" style="472" bestFit="1" customWidth="1"/>
    <col min="1068" max="1069" width="23.85546875" style="472" bestFit="1" customWidth="1"/>
    <col min="1070" max="1070" width="21.140625" style="472" bestFit="1" customWidth="1"/>
    <col min="1071" max="1073" width="20.85546875" style="472" bestFit="1" customWidth="1"/>
    <col min="1074" max="1075" width="23.85546875" style="472" bestFit="1" customWidth="1"/>
    <col min="1076" max="1076" width="22" style="472" bestFit="1" customWidth="1"/>
    <col min="1077" max="1078" width="21.140625" style="472" bestFit="1" customWidth="1"/>
    <col min="1079" max="1079" width="18.42578125" style="472" bestFit="1" customWidth="1"/>
    <col min="1080" max="1081" width="22.28515625" style="472" bestFit="1" customWidth="1"/>
    <col min="1082" max="1082" width="21.140625" style="472" bestFit="1" customWidth="1"/>
    <col min="1083" max="1084" width="22.28515625" style="472" bestFit="1" customWidth="1"/>
    <col min="1085" max="1085" width="20.140625" style="472" bestFit="1" customWidth="1"/>
    <col min="1086" max="1087" width="22.28515625" style="472" bestFit="1" customWidth="1"/>
    <col min="1088" max="1088" width="19.7109375" style="472" bestFit="1" customWidth="1"/>
    <col min="1089" max="1092" width="20.85546875" style="472" bestFit="1" customWidth="1"/>
    <col min="1093" max="1094" width="16.140625" style="472" bestFit="1" customWidth="1"/>
    <col min="1095" max="1095" width="10" style="472" bestFit="1" customWidth="1"/>
    <col min="1096" max="1096" width="9" style="472" bestFit="1" customWidth="1"/>
    <col min="1097" max="1097" width="10" style="472" bestFit="1" customWidth="1"/>
    <col min="1098" max="1098" width="9" style="472" customWidth="1"/>
    <col min="1099" max="1099" width="16.42578125" style="472" bestFit="1" customWidth="1"/>
    <col min="1100" max="1100" width="17" style="472" bestFit="1" customWidth="1"/>
    <col min="1101" max="1101" width="17.7109375" style="472" bestFit="1" customWidth="1"/>
    <col min="1102" max="1102" width="8.85546875" style="472" customWidth="1"/>
    <col min="1103" max="1103" width="14.42578125" style="472" bestFit="1" customWidth="1"/>
    <col min="1104" max="1104" width="15.42578125" style="472" bestFit="1" customWidth="1"/>
    <col min="1105" max="1105" width="10" style="472" bestFit="1" customWidth="1"/>
    <col min="1106" max="1107" width="11.7109375" style="472" bestFit="1" customWidth="1"/>
    <col min="1108" max="1108" width="14.85546875" style="472" bestFit="1" customWidth="1"/>
    <col min="1109" max="1109" width="8" style="472" bestFit="1" customWidth="1"/>
    <col min="1110" max="1280" width="11.42578125" style="472" customWidth="1"/>
    <col min="1281" max="1281" width="35" style="472" bestFit="1" customWidth="1"/>
    <col min="1282" max="1282" width="64.28515625" style="472" bestFit="1" customWidth="1"/>
    <col min="1283" max="1283" width="52.140625" style="472" bestFit="1" customWidth="1"/>
    <col min="1284" max="1284" width="43.7109375" style="472" bestFit="1" customWidth="1"/>
    <col min="1285" max="1285" width="12.42578125" style="472" bestFit="1" customWidth="1"/>
    <col min="1286" max="1286" width="23.85546875" style="472" bestFit="1" customWidth="1"/>
    <col min="1287" max="1291" width="22.28515625" style="472" bestFit="1" customWidth="1"/>
    <col min="1292" max="1292" width="22.28515625" style="472" customWidth="1"/>
    <col min="1293" max="1293" width="25.42578125" style="472" bestFit="1" customWidth="1"/>
    <col min="1294" max="1295" width="29.140625" style="472" bestFit="1" customWidth="1"/>
    <col min="1296" max="1297" width="21.140625" style="472" bestFit="1" customWidth="1"/>
    <col min="1298" max="1298" width="22.28515625" style="472" bestFit="1" customWidth="1"/>
    <col min="1299" max="1299" width="53.42578125" style="472" bestFit="1" customWidth="1"/>
    <col min="1300" max="1300" width="20.140625" style="472" bestFit="1" customWidth="1"/>
    <col min="1301" max="1303" width="35.28515625" style="472" bestFit="1" customWidth="1"/>
    <col min="1304" max="1305" width="45" style="472" bestFit="1" customWidth="1"/>
    <col min="1306" max="1306" width="45" style="472" customWidth="1"/>
    <col min="1307" max="1307" width="45" style="472" bestFit="1" customWidth="1"/>
    <col min="1308" max="1308" width="40.42578125" style="472" bestFit="1" customWidth="1"/>
    <col min="1309" max="1309" width="22.28515625" style="472" bestFit="1" customWidth="1"/>
    <col min="1310" max="1310" width="21.140625" style="472" bestFit="1" customWidth="1"/>
    <col min="1311" max="1311" width="22.28515625" style="472" bestFit="1" customWidth="1"/>
    <col min="1312" max="1312" width="20.28515625" style="472" bestFit="1" customWidth="1"/>
    <col min="1313" max="1313" width="27.28515625" style="472" bestFit="1" customWidth="1"/>
    <col min="1314" max="1315" width="22.28515625" style="472" bestFit="1" customWidth="1"/>
    <col min="1316" max="1317" width="21.140625" style="472" bestFit="1" customWidth="1"/>
    <col min="1318" max="1319" width="29.42578125" style="472" bestFit="1" customWidth="1"/>
    <col min="1320" max="1321" width="30.42578125" style="472" bestFit="1" customWidth="1"/>
    <col min="1322" max="1323" width="26.28515625" style="472" bestFit="1" customWidth="1"/>
    <col min="1324" max="1325" width="23.85546875" style="472" bestFit="1" customWidth="1"/>
    <col min="1326" max="1326" width="21.140625" style="472" bestFit="1" customWidth="1"/>
    <col min="1327" max="1329" width="20.85546875" style="472" bestFit="1" customWidth="1"/>
    <col min="1330" max="1331" width="23.85546875" style="472" bestFit="1" customWidth="1"/>
    <col min="1332" max="1332" width="22" style="472" bestFit="1" customWidth="1"/>
    <col min="1333" max="1334" width="21.140625" style="472" bestFit="1" customWidth="1"/>
    <col min="1335" max="1335" width="18.42578125" style="472" bestFit="1" customWidth="1"/>
    <col min="1336" max="1337" width="22.28515625" style="472" bestFit="1" customWidth="1"/>
    <col min="1338" max="1338" width="21.140625" style="472" bestFit="1" customWidth="1"/>
    <col min="1339" max="1340" width="22.28515625" style="472" bestFit="1" customWidth="1"/>
    <col min="1341" max="1341" width="20.140625" style="472" bestFit="1" customWidth="1"/>
    <col min="1342" max="1343" width="22.28515625" style="472" bestFit="1" customWidth="1"/>
    <col min="1344" max="1344" width="19.7109375" style="472" bestFit="1" customWidth="1"/>
    <col min="1345" max="1348" width="20.85546875" style="472" bestFit="1" customWidth="1"/>
    <col min="1349" max="1350" width="16.140625" style="472" bestFit="1" customWidth="1"/>
    <col min="1351" max="1351" width="10" style="472" bestFit="1" customWidth="1"/>
    <col min="1352" max="1352" width="9" style="472" bestFit="1" customWidth="1"/>
    <col min="1353" max="1353" width="10" style="472" bestFit="1" customWidth="1"/>
    <col min="1354" max="1354" width="9" style="472" customWidth="1"/>
    <col min="1355" max="1355" width="16.42578125" style="472" bestFit="1" customWidth="1"/>
    <col min="1356" max="1356" width="17" style="472" bestFit="1" customWidth="1"/>
    <col min="1357" max="1357" width="17.7109375" style="472" bestFit="1" customWidth="1"/>
    <col min="1358" max="1358" width="8.85546875" style="472" customWidth="1"/>
    <col min="1359" max="1359" width="14.42578125" style="472" bestFit="1" customWidth="1"/>
    <col min="1360" max="1360" width="15.42578125" style="472" bestFit="1" customWidth="1"/>
    <col min="1361" max="1361" width="10" style="472" bestFit="1" customWidth="1"/>
    <col min="1362" max="1363" width="11.7109375" style="472" bestFit="1" customWidth="1"/>
    <col min="1364" max="1364" width="14.85546875" style="472" bestFit="1" customWidth="1"/>
    <col min="1365" max="1365" width="8" style="472" bestFit="1" customWidth="1"/>
    <col min="1366" max="1536" width="11.42578125" style="472" customWidth="1"/>
    <col min="1537" max="1537" width="35" style="472" bestFit="1" customWidth="1"/>
    <col min="1538" max="1538" width="64.28515625" style="472" bestFit="1" customWidth="1"/>
    <col min="1539" max="1539" width="52.140625" style="472" bestFit="1" customWidth="1"/>
    <col min="1540" max="1540" width="43.7109375" style="472" bestFit="1" customWidth="1"/>
    <col min="1541" max="1541" width="12.42578125" style="472" bestFit="1" customWidth="1"/>
    <col min="1542" max="1542" width="23.85546875" style="472" bestFit="1" customWidth="1"/>
    <col min="1543" max="1547" width="22.28515625" style="472" bestFit="1" customWidth="1"/>
    <col min="1548" max="1548" width="22.28515625" style="472" customWidth="1"/>
    <col min="1549" max="1549" width="25.42578125" style="472" bestFit="1" customWidth="1"/>
    <col min="1550" max="1551" width="29.140625" style="472" bestFit="1" customWidth="1"/>
    <col min="1552" max="1553" width="21.140625" style="472" bestFit="1" customWidth="1"/>
    <col min="1554" max="1554" width="22.28515625" style="472" bestFit="1" customWidth="1"/>
    <col min="1555" max="1555" width="53.42578125" style="472" bestFit="1" customWidth="1"/>
    <col min="1556" max="1556" width="20.140625" style="472" bestFit="1" customWidth="1"/>
    <col min="1557" max="1559" width="35.28515625" style="472" bestFit="1" customWidth="1"/>
    <col min="1560" max="1561" width="45" style="472" bestFit="1" customWidth="1"/>
    <col min="1562" max="1562" width="45" style="472" customWidth="1"/>
    <col min="1563" max="1563" width="45" style="472" bestFit="1" customWidth="1"/>
    <col min="1564" max="1564" width="40.42578125" style="472" bestFit="1" customWidth="1"/>
    <col min="1565" max="1565" width="22.28515625" style="472" bestFit="1" customWidth="1"/>
    <col min="1566" max="1566" width="21.140625" style="472" bestFit="1" customWidth="1"/>
    <col min="1567" max="1567" width="22.28515625" style="472" bestFit="1" customWidth="1"/>
    <col min="1568" max="1568" width="20.28515625" style="472" bestFit="1" customWidth="1"/>
    <col min="1569" max="1569" width="27.28515625" style="472" bestFit="1" customWidth="1"/>
    <col min="1570" max="1571" width="22.28515625" style="472" bestFit="1" customWidth="1"/>
    <col min="1572" max="1573" width="21.140625" style="472" bestFit="1" customWidth="1"/>
    <col min="1574" max="1575" width="29.42578125" style="472" bestFit="1" customWidth="1"/>
    <col min="1576" max="1577" width="30.42578125" style="472" bestFit="1" customWidth="1"/>
    <col min="1578" max="1579" width="26.28515625" style="472" bestFit="1" customWidth="1"/>
    <col min="1580" max="1581" width="23.85546875" style="472" bestFit="1" customWidth="1"/>
    <col min="1582" max="1582" width="21.140625" style="472" bestFit="1" customWidth="1"/>
    <col min="1583" max="1585" width="20.85546875" style="472" bestFit="1" customWidth="1"/>
    <col min="1586" max="1587" width="23.85546875" style="472" bestFit="1" customWidth="1"/>
    <col min="1588" max="1588" width="22" style="472" bestFit="1" customWidth="1"/>
    <col min="1589" max="1590" width="21.140625" style="472" bestFit="1" customWidth="1"/>
    <col min="1591" max="1591" width="18.42578125" style="472" bestFit="1" customWidth="1"/>
    <col min="1592" max="1593" width="22.28515625" style="472" bestFit="1" customWidth="1"/>
    <col min="1594" max="1594" width="21.140625" style="472" bestFit="1" customWidth="1"/>
    <col min="1595" max="1596" width="22.28515625" style="472" bestFit="1" customWidth="1"/>
    <col min="1597" max="1597" width="20.140625" style="472" bestFit="1" customWidth="1"/>
    <col min="1598" max="1599" width="22.28515625" style="472" bestFit="1" customWidth="1"/>
    <col min="1600" max="1600" width="19.7109375" style="472" bestFit="1" customWidth="1"/>
    <col min="1601" max="1604" width="20.85546875" style="472" bestFit="1" customWidth="1"/>
    <col min="1605" max="1606" width="16.140625" style="472" bestFit="1" customWidth="1"/>
    <col min="1607" max="1607" width="10" style="472" bestFit="1" customWidth="1"/>
    <col min="1608" max="1608" width="9" style="472" bestFit="1" customWidth="1"/>
    <col min="1609" max="1609" width="10" style="472" bestFit="1" customWidth="1"/>
    <col min="1610" max="1610" width="9" style="472" customWidth="1"/>
    <col min="1611" max="1611" width="16.42578125" style="472" bestFit="1" customWidth="1"/>
    <col min="1612" max="1612" width="17" style="472" bestFit="1" customWidth="1"/>
    <col min="1613" max="1613" width="17.7109375" style="472" bestFit="1" customWidth="1"/>
    <col min="1614" max="1614" width="8.85546875" style="472" customWidth="1"/>
    <col min="1615" max="1615" width="14.42578125" style="472" bestFit="1" customWidth="1"/>
    <col min="1616" max="1616" width="15.42578125" style="472" bestFit="1" customWidth="1"/>
    <col min="1617" max="1617" width="10" style="472" bestFit="1" customWidth="1"/>
    <col min="1618" max="1619" width="11.7109375" style="472" bestFit="1" customWidth="1"/>
    <col min="1620" max="1620" width="14.85546875" style="472" bestFit="1" customWidth="1"/>
    <col min="1621" max="1621" width="8" style="472" bestFit="1" customWidth="1"/>
    <col min="1622" max="1792" width="11.42578125" style="472" customWidth="1"/>
    <col min="1793" max="1793" width="35" style="472" bestFit="1" customWidth="1"/>
    <col min="1794" max="1794" width="64.28515625" style="472" bestFit="1" customWidth="1"/>
    <col min="1795" max="1795" width="52.140625" style="472" bestFit="1" customWidth="1"/>
    <col min="1796" max="1796" width="43.7109375" style="472" bestFit="1" customWidth="1"/>
    <col min="1797" max="1797" width="12.42578125" style="472" bestFit="1" customWidth="1"/>
    <col min="1798" max="1798" width="23.85546875" style="472" bestFit="1" customWidth="1"/>
    <col min="1799" max="1803" width="22.28515625" style="472" bestFit="1" customWidth="1"/>
    <col min="1804" max="1804" width="22.28515625" style="472" customWidth="1"/>
    <col min="1805" max="1805" width="25.42578125" style="472" bestFit="1" customWidth="1"/>
    <col min="1806" max="1807" width="29.140625" style="472" bestFit="1" customWidth="1"/>
    <col min="1808" max="1809" width="21.140625" style="472" bestFit="1" customWidth="1"/>
    <col min="1810" max="1810" width="22.28515625" style="472" bestFit="1" customWidth="1"/>
    <col min="1811" max="1811" width="53.42578125" style="472" bestFit="1" customWidth="1"/>
    <col min="1812" max="1812" width="20.140625" style="472" bestFit="1" customWidth="1"/>
    <col min="1813" max="1815" width="35.28515625" style="472" bestFit="1" customWidth="1"/>
    <col min="1816" max="1817" width="45" style="472" bestFit="1" customWidth="1"/>
    <col min="1818" max="1818" width="45" style="472" customWidth="1"/>
    <col min="1819" max="1819" width="45" style="472" bestFit="1" customWidth="1"/>
    <col min="1820" max="1820" width="40.42578125" style="472" bestFit="1" customWidth="1"/>
    <col min="1821" max="1821" width="22.28515625" style="472" bestFit="1" customWidth="1"/>
    <col min="1822" max="1822" width="21.140625" style="472" bestFit="1" customWidth="1"/>
    <col min="1823" max="1823" width="22.28515625" style="472" bestFit="1" customWidth="1"/>
    <col min="1824" max="1824" width="20.28515625" style="472" bestFit="1" customWidth="1"/>
    <col min="1825" max="1825" width="27.28515625" style="472" bestFit="1" customWidth="1"/>
    <col min="1826" max="1827" width="22.28515625" style="472" bestFit="1" customWidth="1"/>
    <col min="1828" max="1829" width="21.140625" style="472" bestFit="1" customWidth="1"/>
    <col min="1830" max="1831" width="29.42578125" style="472" bestFit="1" customWidth="1"/>
    <col min="1832" max="1833" width="30.42578125" style="472" bestFit="1" customWidth="1"/>
    <col min="1834" max="1835" width="26.28515625" style="472" bestFit="1" customWidth="1"/>
    <col min="1836" max="1837" width="23.85546875" style="472" bestFit="1" customWidth="1"/>
    <col min="1838" max="1838" width="21.140625" style="472" bestFit="1" customWidth="1"/>
    <col min="1839" max="1841" width="20.85546875" style="472" bestFit="1" customWidth="1"/>
    <col min="1842" max="1843" width="23.85546875" style="472" bestFit="1" customWidth="1"/>
    <col min="1844" max="1844" width="22" style="472" bestFit="1" customWidth="1"/>
    <col min="1845" max="1846" width="21.140625" style="472" bestFit="1" customWidth="1"/>
    <col min="1847" max="1847" width="18.42578125" style="472" bestFit="1" customWidth="1"/>
    <col min="1848" max="1849" width="22.28515625" style="472" bestFit="1" customWidth="1"/>
    <col min="1850" max="1850" width="21.140625" style="472" bestFit="1" customWidth="1"/>
    <col min="1851" max="1852" width="22.28515625" style="472" bestFit="1" customWidth="1"/>
    <col min="1853" max="1853" width="20.140625" style="472" bestFit="1" customWidth="1"/>
    <col min="1854" max="1855" width="22.28515625" style="472" bestFit="1" customWidth="1"/>
    <col min="1856" max="1856" width="19.7109375" style="472" bestFit="1" customWidth="1"/>
    <col min="1857" max="1860" width="20.85546875" style="472" bestFit="1" customWidth="1"/>
    <col min="1861" max="1862" width="16.140625" style="472" bestFit="1" customWidth="1"/>
    <col min="1863" max="1863" width="10" style="472" bestFit="1" customWidth="1"/>
    <col min="1864" max="1864" width="9" style="472" bestFit="1" customWidth="1"/>
    <col min="1865" max="1865" width="10" style="472" bestFit="1" customWidth="1"/>
    <col min="1866" max="1866" width="9" style="472" customWidth="1"/>
    <col min="1867" max="1867" width="16.42578125" style="472" bestFit="1" customWidth="1"/>
    <col min="1868" max="1868" width="17" style="472" bestFit="1" customWidth="1"/>
    <col min="1869" max="1869" width="17.7109375" style="472" bestFit="1" customWidth="1"/>
    <col min="1870" max="1870" width="8.85546875" style="472" customWidth="1"/>
    <col min="1871" max="1871" width="14.42578125" style="472" bestFit="1" customWidth="1"/>
    <col min="1872" max="1872" width="15.42578125" style="472" bestFit="1" customWidth="1"/>
    <col min="1873" max="1873" width="10" style="472" bestFit="1" customWidth="1"/>
    <col min="1874" max="1875" width="11.7109375" style="472" bestFit="1" customWidth="1"/>
    <col min="1876" max="1876" width="14.85546875" style="472" bestFit="1" customWidth="1"/>
    <col min="1877" max="1877" width="8" style="472" bestFit="1" customWidth="1"/>
    <col min="1878" max="2048" width="11.42578125" style="472" customWidth="1"/>
    <col min="2049" max="2049" width="35" style="472" bestFit="1" customWidth="1"/>
    <col min="2050" max="2050" width="64.28515625" style="472" bestFit="1" customWidth="1"/>
    <col min="2051" max="2051" width="52.140625" style="472" bestFit="1" customWidth="1"/>
    <col min="2052" max="2052" width="43.7109375" style="472" bestFit="1" customWidth="1"/>
    <col min="2053" max="2053" width="12.42578125" style="472" bestFit="1" customWidth="1"/>
    <col min="2054" max="2054" width="23.85546875" style="472" bestFit="1" customWidth="1"/>
    <col min="2055" max="2059" width="22.28515625" style="472" bestFit="1" customWidth="1"/>
    <col min="2060" max="2060" width="22.28515625" style="472" customWidth="1"/>
    <col min="2061" max="2061" width="25.42578125" style="472" bestFit="1" customWidth="1"/>
    <col min="2062" max="2063" width="29.140625" style="472" bestFit="1" customWidth="1"/>
    <col min="2064" max="2065" width="21.140625" style="472" bestFit="1" customWidth="1"/>
    <col min="2066" max="2066" width="22.28515625" style="472" bestFit="1" customWidth="1"/>
    <col min="2067" max="2067" width="53.42578125" style="472" bestFit="1" customWidth="1"/>
    <col min="2068" max="2068" width="20.140625" style="472" bestFit="1" customWidth="1"/>
    <col min="2069" max="2071" width="35.28515625" style="472" bestFit="1" customWidth="1"/>
    <col min="2072" max="2073" width="45" style="472" bestFit="1" customWidth="1"/>
    <col min="2074" max="2074" width="45" style="472" customWidth="1"/>
    <col min="2075" max="2075" width="45" style="472" bestFit="1" customWidth="1"/>
    <col min="2076" max="2076" width="40.42578125" style="472" bestFit="1" customWidth="1"/>
    <col min="2077" max="2077" width="22.28515625" style="472" bestFit="1" customWidth="1"/>
    <col min="2078" max="2078" width="21.140625" style="472" bestFit="1" customWidth="1"/>
    <col min="2079" max="2079" width="22.28515625" style="472" bestFit="1" customWidth="1"/>
    <col min="2080" max="2080" width="20.28515625" style="472" bestFit="1" customWidth="1"/>
    <col min="2081" max="2081" width="27.28515625" style="472" bestFit="1" customWidth="1"/>
    <col min="2082" max="2083" width="22.28515625" style="472" bestFit="1" customWidth="1"/>
    <col min="2084" max="2085" width="21.140625" style="472" bestFit="1" customWidth="1"/>
    <col min="2086" max="2087" width="29.42578125" style="472" bestFit="1" customWidth="1"/>
    <col min="2088" max="2089" width="30.42578125" style="472" bestFit="1" customWidth="1"/>
    <col min="2090" max="2091" width="26.28515625" style="472" bestFit="1" customWidth="1"/>
    <col min="2092" max="2093" width="23.85546875" style="472" bestFit="1" customWidth="1"/>
    <col min="2094" max="2094" width="21.140625" style="472" bestFit="1" customWidth="1"/>
    <col min="2095" max="2097" width="20.85546875" style="472" bestFit="1" customWidth="1"/>
    <col min="2098" max="2099" width="23.85546875" style="472" bestFit="1" customWidth="1"/>
    <col min="2100" max="2100" width="22" style="472" bestFit="1" customWidth="1"/>
    <col min="2101" max="2102" width="21.140625" style="472" bestFit="1" customWidth="1"/>
    <col min="2103" max="2103" width="18.42578125" style="472" bestFit="1" customWidth="1"/>
    <col min="2104" max="2105" width="22.28515625" style="472" bestFit="1" customWidth="1"/>
    <col min="2106" max="2106" width="21.140625" style="472" bestFit="1" customWidth="1"/>
    <col min="2107" max="2108" width="22.28515625" style="472" bestFit="1" customWidth="1"/>
    <col min="2109" max="2109" width="20.140625" style="472" bestFit="1" customWidth="1"/>
    <col min="2110" max="2111" width="22.28515625" style="472" bestFit="1" customWidth="1"/>
    <col min="2112" max="2112" width="19.7109375" style="472" bestFit="1" customWidth="1"/>
    <col min="2113" max="2116" width="20.85546875" style="472" bestFit="1" customWidth="1"/>
    <col min="2117" max="2118" width="16.140625" style="472" bestFit="1" customWidth="1"/>
    <col min="2119" max="2119" width="10" style="472" bestFit="1" customWidth="1"/>
    <col min="2120" max="2120" width="9" style="472" bestFit="1" customWidth="1"/>
    <col min="2121" max="2121" width="10" style="472" bestFit="1" customWidth="1"/>
    <col min="2122" max="2122" width="9" style="472" customWidth="1"/>
    <col min="2123" max="2123" width="16.42578125" style="472" bestFit="1" customWidth="1"/>
    <col min="2124" max="2124" width="17" style="472" bestFit="1" customWidth="1"/>
    <col min="2125" max="2125" width="17.7109375" style="472" bestFit="1" customWidth="1"/>
    <col min="2126" max="2126" width="8.85546875" style="472" customWidth="1"/>
    <col min="2127" max="2127" width="14.42578125" style="472" bestFit="1" customWidth="1"/>
    <col min="2128" max="2128" width="15.42578125" style="472" bestFit="1" customWidth="1"/>
    <col min="2129" max="2129" width="10" style="472" bestFit="1" customWidth="1"/>
    <col min="2130" max="2131" width="11.7109375" style="472" bestFit="1" customWidth="1"/>
    <col min="2132" max="2132" width="14.85546875" style="472" bestFit="1" customWidth="1"/>
    <col min="2133" max="2133" width="8" style="472" bestFit="1" customWidth="1"/>
    <col min="2134" max="2304" width="11.42578125" style="472" customWidth="1"/>
    <col min="2305" max="2305" width="35" style="472" bestFit="1" customWidth="1"/>
    <col min="2306" max="2306" width="64.28515625" style="472" bestFit="1" customWidth="1"/>
    <col min="2307" max="2307" width="52.140625" style="472" bestFit="1" customWidth="1"/>
    <col min="2308" max="2308" width="43.7109375" style="472" bestFit="1" customWidth="1"/>
    <col min="2309" max="2309" width="12.42578125" style="472" bestFit="1" customWidth="1"/>
    <col min="2310" max="2310" width="23.85546875" style="472" bestFit="1" customWidth="1"/>
    <col min="2311" max="2315" width="22.28515625" style="472" bestFit="1" customWidth="1"/>
    <col min="2316" max="2316" width="22.28515625" style="472" customWidth="1"/>
    <col min="2317" max="2317" width="25.42578125" style="472" bestFit="1" customWidth="1"/>
    <col min="2318" max="2319" width="29.140625" style="472" bestFit="1" customWidth="1"/>
    <col min="2320" max="2321" width="21.140625" style="472" bestFit="1" customWidth="1"/>
    <col min="2322" max="2322" width="22.28515625" style="472" bestFit="1" customWidth="1"/>
    <col min="2323" max="2323" width="53.42578125" style="472" bestFit="1" customWidth="1"/>
    <col min="2324" max="2324" width="20.140625" style="472" bestFit="1" customWidth="1"/>
    <col min="2325" max="2327" width="35.28515625" style="472" bestFit="1" customWidth="1"/>
    <col min="2328" max="2329" width="45" style="472" bestFit="1" customWidth="1"/>
    <col min="2330" max="2330" width="45" style="472" customWidth="1"/>
    <col min="2331" max="2331" width="45" style="472" bestFit="1" customWidth="1"/>
    <col min="2332" max="2332" width="40.42578125" style="472" bestFit="1" customWidth="1"/>
    <col min="2333" max="2333" width="22.28515625" style="472" bestFit="1" customWidth="1"/>
    <col min="2334" max="2334" width="21.140625" style="472" bestFit="1" customWidth="1"/>
    <col min="2335" max="2335" width="22.28515625" style="472" bestFit="1" customWidth="1"/>
    <col min="2336" max="2336" width="20.28515625" style="472" bestFit="1" customWidth="1"/>
    <col min="2337" max="2337" width="27.28515625" style="472" bestFit="1" customWidth="1"/>
    <col min="2338" max="2339" width="22.28515625" style="472" bestFit="1" customWidth="1"/>
    <col min="2340" max="2341" width="21.140625" style="472" bestFit="1" customWidth="1"/>
    <col min="2342" max="2343" width="29.42578125" style="472" bestFit="1" customWidth="1"/>
    <col min="2344" max="2345" width="30.42578125" style="472" bestFit="1" customWidth="1"/>
    <col min="2346" max="2347" width="26.28515625" style="472" bestFit="1" customWidth="1"/>
    <col min="2348" max="2349" width="23.85546875" style="472" bestFit="1" customWidth="1"/>
    <col min="2350" max="2350" width="21.140625" style="472" bestFit="1" customWidth="1"/>
    <col min="2351" max="2353" width="20.85546875" style="472" bestFit="1" customWidth="1"/>
    <col min="2354" max="2355" width="23.85546875" style="472" bestFit="1" customWidth="1"/>
    <col min="2356" max="2356" width="22" style="472" bestFit="1" customWidth="1"/>
    <col min="2357" max="2358" width="21.140625" style="472" bestFit="1" customWidth="1"/>
    <col min="2359" max="2359" width="18.42578125" style="472" bestFit="1" customWidth="1"/>
    <col min="2360" max="2361" width="22.28515625" style="472" bestFit="1" customWidth="1"/>
    <col min="2362" max="2362" width="21.140625" style="472" bestFit="1" customWidth="1"/>
    <col min="2363" max="2364" width="22.28515625" style="472" bestFit="1" customWidth="1"/>
    <col min="2365" max="2365" width="20.140625" style="472" bestFit="1" customWidth="1"/>
    <col min="2366" max="2367" width="22.28515625" style="472" bestFit="1" customWidth="1"/>
    <col min="2368" max="2368" width="19.7109375" style="472" bestFit="1" customWidth="1"/>
    <col min="2369" max="2372" width="20.85546875" style="472" bestFit="1" customWidth="1"/>
    <col min="2373" max="2374" width="16.140625" style="472" bestFit="1" customWidth="1"/>
    <col min="2375" max="2375" width="10" style="472" bestFit="1" customWidth="1"/>
    <col min="2376" max="2376" width="9" style="472" bestFit="1" customWidth="1"/>
    <col min="2377" max="2377" width="10" style="472" bestFit="1" customWidth="1"/>
    <col min="2378" max="2378" width="9" style="472" customWidth="1"/>
    <col min="2379" max="2379" width="16.42578125" style="472" bestFit="1" customWidth="1"/>
    <col min="2380" max="2380" width="17" style="472" bestFit="1" customWidth="1"/>
    <col min="2381" max="2381" width="17.7109375" style="472" bestFit="1" customWidth="1"/>
    <col min="2382" max="2382" width="8.85546875" style="472" customWidth="1"/>
    <col min="2383" max="2383" width="14.42578125" style="472" bestFit="1" customWidth="1"/>
    <col min="2384" max="2384" width="15.42578125" style="472" bestFit="1" customWidth="1"/>
    <col min="2385" max="2385" width="10" style="472" bestFit="1" customWidth="1"/>
    <col min="2386" max="2387" width="11.7109375" style="472" bestFit="1" customWidth="1"/>
    <col min="2388" max="2388" width="14.85546875" style="472" bestFit="1" customWidth="1"/>
    <col min="2389" max="2389" width="8" style="472" bestFit="1" customWidth="1"/>
    <col min="2390" max="2560" width="11.42578125" style="472" customWidth="1"/>
    <col min="2561" max="2561" width="35" style="472" bestFit="1" customWidth="1"/>
    <col min="2562" max="2562" width="64.28515625" style="472" bestFit="1" customWidth="1"/>
    <col min="2563" max="2563" width="52.140625" style="472" bestFit="1" customWidth="1"/>
    <col min="2564" max="2564" width="43.7109375" style="472" bestFit="1" customWidth="1"/>
    <col min="2565" max="2565" width="12.42578125" style="472" bestFit="1" customWidth="1"/>
    <col min="2566" max="2566" width="23.85546875" style="472" bestFit="1" customWidth="1"/>
    <col min="2567" max="2571" width="22.28515625" style="472" bestFit="1" customWidth="1"/>
    <col min="2572" max="2572" width="22.28515625" style="472" customWidth="1"/>
    <col min="2573" max="2573" width="25.42578125" style="472" bestFit="1" customWidth="1"/>
    <col min="2574" max="2575" width="29.140625" style="472" bestFit="1" customWidth="1"/>
    <col min="2576" max="2577" width="21.140625" style="472" bestFit="1" customWidth="1"/>
    <col min="2578" max="2578" width="22.28515625" style="472" bestFit="1" customWidth="1"/>
    <col min="2579" max="2579" width="53.42578125" style="472" bestFit="1" customWidth="1"/>
    <col min="2580" max="2580" width="20.140625" style="472" bestFit="1" customWidth="1"/>
    <col min="2581" max="2583" width="35.28515625" style="472" bestFit="1" customWidth="1"/>
    <col min="2584" max="2585" width="45" style="472" bestFit="1" customWidth="1"/>
    <col min="2586" max="2586" width="45" style="472" customWidth="1"/>
    <col min="2587" max="2587" width="45" style="472" bestFit="1" customWidth="1"/>
    <col min="2588" max="2588" width="40.42578125" style="472" bestFit="1" customWidth="1"/>
    <col min="2589" max="2589" width="22.28515625" style="472" bestFit="1" customWidth="1"/>
    <col min="2590" max="2590" width="21.140625" style="472" bestFit="1" customWidth="1"/>
    <col min="2591" max="2591" width="22.28515625" style="472" bestFit="1" customWidth="1"/>
    <col min="2592" max="2592" width="20.28515625" style="472" bestFit="1" customWidth="1"/>
    <col min="2593" max="2593" width="27.28515625" style="472" bestFit="1" customWidth="1"/>
    <col min="2594" max="2595" width="22.28515625" style="472" bestFit="1" customWidth="1"/>
    <col min="2596" max="2597" width="21.140625" style="472" bestFit="1" customWidth="1"/>
    <col min="2598" max="2599" width="29.42578125" style="472" bestFit="1" customWidth="1"/>
    <col min="2600" max="2601" width="30.42578125" style="472" bestFit="1" customWidth="1"/>
    <col min="2602" max="2603" width="26.28515625" style="472" bestFit="1" customWidth="1"/>
    <col min="2604" max="2605" width="23.85546875" style="472" bestFit="1" customWidth="1"/>
    <col min="2606" max="2606" width="21.140625" style="472" bestFit="1" customWidth="1"/>
    <col min="2607" max="2609" width="20.85546875" style="472" bestFit="1" customWidth="1"/>
    <col min="2610" max="2611" width="23.85546875" style="472" bestFit="1" customWidth="1"/>
    <col min="2612" max="2612" width="22" style="472" bestFit="1" customWidth="1"/>
    <col min="2613" max="2614" width="21.140625" style="472" bestFit="1" customWidth="1"/>
    <col min="2615" max="2615" width="18.42578125" style="472" bestFit="1" customWidth="1"/>
    <col min="2616" max="2617" width="22.28515625" style="472" bestFit="1" customWidth="1"/>
    <col min="2618" max="2618" width="21.140625" style="472" bestFit="1" customWidth="1"/>
    <col min="2619" max="2620" width="22.28515625" style="472" bestFit="1" customWidth="1"/>
    <col min="2621" max="2621" width="20.140625" style="472" bestFit="1" customWidth="1"/>
    <col min="2622" max="2623" width="22.28515625" style="472" bestFit="1" customWidth="1"/>
    <col min="2624" max="2624" width="19.7109375" style="472" bestFit="1" customWidth="1"/>
    <col min="2625" max="2628" width="20.85546875" style="472" bestFit="1" customWidth="1"/>
    <col min="2629" max="2630" width="16.140625" style="472" bestFit="1" customWidth="1"/>
    <col min="2631" max="2631" width="10" style="472" bestFit="1" customWidth="1"/>
    <col min="2632" max="2632" width="9" style="472" bestFit="1" customWidth="1"/>
    <col min="2633" max="2633" width="10" style="472" bestFit="1" customWidth="1"/>
    <col min="2634" max="2634" width="9" style="472" customWidth="1"/>
    <col min="2635" max="2635" width="16.42578125" style="472" bestFit="1" customWidth="1"/>
    <col min="2636" max="2636" width="17" style="472" bestFit="1" customWidth="1"/>
    <col min="2637" max="2637" width="17.7109375" style="472" bestFit="1" customWidth="1"/>
    <col min="2638" max="2638" width="8.85546875" style="472" customWidth="1"/>
    <col min="2639" max="2639" width="14.42578125" style="472" bestFit="1" customWidth="1"/>
    <col min="2640" max="2640" width="15.42578125" style="472" bestFit="1" customWidth="1"/>
    <col min="2641" max="2641" width="10" style="472" bestFit="1" customWidth="1"/>
    <col min="2642" max="2643" width="11.7109375" style="472" bestFit="1" customWidth="1"/>
    <col min="2644" max="2644" width="14.85546875" style="472" bestFit="1" customWidth="1"/>
    <col min="2645" max="2645" width="8" style="472" bestFit="1" customWidth="1"/>
    <col min="2646" max="2816" width="11.42578125" style="472" customWidth="1"/>
    <col min="2817" max="2817" width="35" style="472" bestFit="1" customWidth="1"/>
    <col min="2818" max="2818" width="64.28515625" style="472" bestFit="1" customWidth="1"/>
    <col min="2819" max="2819" width="52.140625" style="472" bestFit="1" customWidth="1"/>
    <col min="2820" max="2820" width="43.7109375" style="472" bestFit="1" customWidth="1"/>
    <col min="2821" max="2821" width="12.42578125" style="472" bestFit="1" customWidth="1"/>
    <col min="2822" max="2822" width="23.85546875" style="472" bestFit="1" customWidth="1"/>
    <col min="2823" max="2827" width="22.28515625" style="472" bestFit="1" customWidth="1"/>
    <col min="2828" max="2828" width="22.28515625" style="472" customWidth="1"/>
    <col min="2829" max="2829" width="25.42578125" style="472" bestFit="1" customWidth="1"/>
    <col min="2830" max="2831" width="29.140625" style="472" bestFit="1" customWidth="1"/>
    <col min="2832" max="2833" width="21.140625" style="472" bestFit="1" customWidth="1"/>
    <col min="2834" max="2834" width="22.28515625" style="472" bestFit="1" customWidth="1"/>
    <col min="2835" max="2835" width="53.42578125" style="472" bestFit="1" customWidth="1"/>
    <col min="2836" max="2836" width="20.140625" style="472" bestFit="1" customWidth="1"/>
    <col min="2837" max="2839" width="35.28515625" style="472" bestFit="1" customWidth="1"/>
    <col min="2840" max="2841" width="45" style="472" bestFit="1" customWidth="1"/>
    <col min="2842" max="2842" width="45" style="472" customWidth="1"/>
    <col min="2843" max="2843" width="45" style="472" bestFit="1" customWidth="1"/>
    <col min="2844" max="2844" width="40.42578125" style="472" bestFit="1" customWidth="1"/>
    <col min="2845" max="2845" width="22.28515625" style="472" bestFit="1" customWidth="1"/>
    <col min="2846" max="2846" width="21.140625" style="472" bestFit="1" customWidth="1"/>
    <col min="2847" max="2847" width="22.28515625" style="472" bestFit="1" customWidth="1"/>
    <col min="2848" max="2848" width="20.28515625" style="472" bestFit="1" customWidth="1"/>
    <col min="2849" max="2849" width="27.28515625" style="472" bestFit="1" customWidth="1"/>
    <col min="2850" max="2851" width="22.28515625" style="472" bestFit="1" customWidth="1"/>
    <col min="2852" max="2853" width="21.140625" style="472" bestFit="1" customWidth="1"/>
    <col min="2854" max="2855" width="29.42578125" style="472" bestFit="1" customWidth="1"/>
    <col min="2856" max="2857" width="30.42578125" style="472" bestFit="1" customWidth="1"/>
    <col min="2858" max="2859" width="26.28515625" style="472" bestFit="1" customWidth="1"/>
    <col min="2860" max="2861" width="23.85546875" style="472" bestFit="1" customWidth="1"/>
    <col min="2862" max="2862" width="21.140625" style="472" bestFit="1" customWidth="1"/>
    <col min="2863" max="2865" width="20.85546875" style="472" bestFit="1" customWidth="1"/>
    <col min="2866" max="2867" width="23.85546875" style="472" bestFit="1" customWidth="1"/>
    <col min="2868" max="2868" width="22" style="472" bestFit="1" customWidth="1"/>
    <col min="2869" max="2870" width="21.140625" style="472" bestFit="1" customWidth="1"/>
    <col min="2871" max="2871" width="18.42578125" style="472" bestFit="1" customWidth="1"/>
    <col min="2872" max="2873" width="22.28515625" style="472" bestFit="1" customWidth="1"/>
    <col min="2874" max="2874" width="21.140625" style="472" bestFit="1" customWidth="1"/>
    <col min="2875" max="2876" width="22.28515625" style="472" bestFit="1" customWidth="1"/>
    <col min="2877" max="2877" width="20.140625" style="472" bestFit="1" customWidth="1"/>
    <col min="2878" max="2879" width="22.28515625" style="472" bestFit="1" customWidth="1"/>
    <col min="2880" max="2880" width="19.7109375" style="472" bestFit="1" customWidth="1"/>
    <col min="2881" max="2884" width="20.85546875" style="472" bestFit="1" customWidth="1"/>
    <col min="2885" max="2886" width="16.140625" style="472" bestFit="1" customWidth="1"/>
    <col min="2887" max="2887" width="10" style="472" bestFit="1" customWidth="1"/>
    <col min="2888" max="2888" width="9" style="472" bestFit="1" customWidth="1"/>
    <col min="2889" max="2889" width="10" style="472" bestFit="1" customWidth="1"/>
    <col min="2890" max="2890" width="9" style="472" customWidth="1"/>
    <col min="2891" max="2891" width="16.42578125" style="472" bestFit="1" customWidth="1"/>
    <col min="2892" max="2892" width="17" style="472" bestFit="1" customWidth="1"/>
    <col min="2893" max="2893" width="17.7109375" style="472" bestFit="1" customWidth="1"/>
    <col min="2894" max="2894" width="8.85546875" style="472" customWidth="1"/>
    <col min="2895" max="2895" width="14.42578125" style="472" bestFit="1" customWidth="1"/>
    <col min="2896" max="2896" width="15.42578125" style="472" bestFit="1" customWidth="1"/>
    <col min="2897" max="2897" width="10" style="472" bestFit="1" customWidth="1"/>
    <col min="2898" max="2899" width="11.7109375" style="472" bestFit="1" customWidth="1"/>
    <col min="2900" max="2900" width="14.85546875" style="472" bestFit="1" customWidth="1"/>
    <col min="2901" max="2901" width="8" style="472" bestFit="1" customWidth="1"/>
    <col min="2902" max="3072" width="11.42578125" style="472" customWidth="1"/>
    <col min="3073" max="3073" width="35" style="472" bestFit="1" customWidth="1"/>
    <col min="3074" max="3074" width="64.28515625" style="472" bestFit="1" customWidth="1"/>
    <col min="3075" max="3075" width="52.140625" style="472" bestFit="1" customWidth="1"/>
    <col min="3076" max="3076" width="43.7109375" style="472" bestFit="1" customWidth="1"/>
    <col min="3077" max="3077" width="12.42578125" style="472" bestFit="1" customWidth="1"/>
    <col min="3078" max="3078" width="23.85546875" style="472" bestFit="1" customWidth="1"/>
    <col min="3079" max="3083" width="22.28515625" style="472" bestFit="1" customWidth="1"/>
    <col min="3084" max="3084" width="22.28515625" style="472" customWidth="1"/>
    <col min="3085" max="3085" width="25.42578125" style="472" bestFit="1" customWidth="1"/>
    <col min="3086" max="3087" width="29.140625" style="472" bestFit="1" customWidth="1"/>
    <col min="3088" max="3089" width="21.140625" style="472" bestFit="1" customWidth="1"/>
    <col min="3090" max="3090" width="22.28515625" style="472" bestFit="1" customWidth="1"/>
    <col min="3091" max="3091" width="53.42578125" style="472" bestFit="1" customWidth="1"/>
    <col min="3092" max="3092" width="20.140625" style="472" bestFit="1" customWidth="1"/>
    <col min="3093" max="3095" width="35.28515625" style="472" bestFit="1" customWidth="1"/>
    <col min="3096" max="3097" width="45" style="472" bestFit="1" customWidth="1"/>
    <col min="3098" max="3098" width="45" style="472" customWidth="1"/>
    <col min="3099" max="3099" width="45" style="472" bestFit="1" customWidth="1"/>
    <col min="3100" max="3100" width="40.42578125" style="472" bestFit="1" customWidth="1"/>
    <col min="3101" max="3101" width="22.28515625" style="472" bestFit="1" customWidth="1"/>
    <col min="3102" max="3102" width="21.140625" style="472" bestFit="1" customWidth="1"/>
    <col min="3103" max="3103" width="22.28515625" style="472" bestFit="1" customWidth="1"/>
    <col min="3104" max="3104" width="20.28515625" style="472" bestFit="1" customWidth="1"/>
    <col min="3105" max="3105" width="27.28515625" style="472" bestFit="1" customWidth="1"/>
    <col min="3106" max="3107" width="22.28515625" style="472" bestFit="1" customWidth="1"/>
    <col min="3108" max="3109" width="21.140625" style="472" bestFit="1" customWidth="1"/>
    <col min="3110" max="3111" width="29.42578125" style="472" bestFit="1" customWidth="1"/>
    <col min="3112" max="3113" width="30.42578125" style="472" bestFit="1" customWidth="1"/>
    <col min="3114" max="3115" width="26.28515625" style="472" bestFit="1" customWidth="1"/>
    <col min="3116" max="3117" width="23.85546875" style="472" bestFit="1" customWidth="1"/>
    <col min="3118" max="3118" width="21.140625" style="472" bestFit="1" customWidth="1"/>
    <col min="3119" max="3121" width="20.85546875" style="472" bestFit="1" customWidth="1"/>
    <col min="3122" max="3123" width="23.85546875" style="472" bestFit="1" customWidth="1"/>
    <col min="3124" max="3124" width="22" style="472" bestFit="1" customWidth="1"/>
    <col min="3125" max="3126" width="21.140625" style="472" bestFit="1" customWidth="1"/>
    <col min="3127" max="3127" width="18.42578125" style="472" bestFit="1" customWidth="1"/>
    <col min="3128" max="3129" width="22.28515625" style="472" bestFit="1" customWidth="1"/>
    <col min="3130" max="3130" width="21.140625" style="472" bestFit="1" customWidth="1"/>
    <col min="3131" max="3132" width="22.28515625" style="472" bestFit="1" customWidth="1"/>
    <col min="3133" max="3133" width="20.140625" style="472" bestFit="1" customWidth="1"/>
    <col min="3134" max="3135" width="22.28515625" style="472" bestFit="1" customWidth="1"/>
    <col min="3136" max="3136" width="19.7109375" style="472" bestFit="1" customWidth="1"/>
    <col min="3137" max="3140" width="20.85546875" style="472" bestFit="1" customWidth="1"/>
    <col min="3141" max="3142" width="16.140625" style="472" bestFit="1" customWidth="1"/>
    <col min="3143" max="3143" width="10" style="472" bestFit="1" customWidth="1"/>
    <col min="3144" max="3144" width="9" style="472" bestFit="1" customWidth="1"/>
    <col min="3145" max="3145" width="10" style="472" bestFit="1" customWidth="1"/>
    <col min="3146" max="3146" width="9" style="472" customWidth="1"/>
    <col min="3147" max="3147" width="16.42578125" style="472" bestFit="1" customWidth="1"/>
    <col min="3148" max="3148" width="17" style="472" bestFit="1" customWidth="1"/>
    <col min="3149" max="3149" width="17.7109375" style="472" bestFit="1" customWidth="1"/>
    <col min="3150" max="3150" width="8.85546875" style="472" customWidth="1"/>
    <col min="3151" max="3151" width="14.42578125" style="472" bestFit="1" customWidth="1"/>
    <col min="3152" max="3152" width="15.42578125" style="472" bestFit="1" customWidth="1"/>
    <col min="3153" max="3153" width="10" style="472" bestFit="1" customWidth="1"/>
    <col min="3154" max="3155" width="11.7109375" style="472" bestFit="1" customWidth="1"/>
    <col min="3156" max="3156" width="14.85546875" style="472" bestFit="1" customWidth="1"/>
    <col min="3157" max="3157" width="8" style="472" bestFit="1" customWidth="1"/>
    <col min="3158" max="3328" width="11.42578125" style="472" customWidth="1"/>
    <col min="3329" max="3329" width="35" style="472" bestFit="1" customWidth="1"/>
    <col min="3330" max="3330" width="64.28515625" style="472" bestFit="1" customWidth="1"/>
    <col min="3331" max="3331" width="52.140625" style="472" bestFit="1" customWidth="1"/>
    <col min="3332" max="3332" width="43.7109375" style="472" bestFit="1" customWidth="1"/>
    <col min="3333" max="3333" width="12.42578125" style="472" bestFit="1" customWidth="1"/>
    <col min="3334" max="3334" width="23.85546875" style="472" bestFit="1" customWidth="1"/>
    <col min="3335" max="3339" width="22.28515625" style="472" bestFit="1" customWidth="1"/>
    <col min="3340" max="3340" width="22.28515625" style="472" customWidth="1"/>
    <col min="3341" max="3341" width="25.42578125" style="472" bestFit="1" customWidth="1"/>
    <col min="3342" max="3343" width="29.140625" style="472" bestFit="1" customWidth="1"/>
    <col min="3344" max="3345" width="21.140625" style="472" bestFit="1" customWidth="1"/>
    <col min="3346" max="3346" width="22.28515625" style="472" bestFit="1" customWidth="1"/>
    <col min="3347" max="3347" width="53.42578125" style="472" bestFit="1" customWidth="1"/>
    <col min="3348" max="3348" width="20.140625" style="472" bestFit="1" customWidth="1"/>
    <col min="3349" max="3351" width="35.28515625" style="472" bestFit="1" customWidth="1"/>
    <col min="3352" max="3353" width="45" style="472" bestFit="1" customWidth="1"/>
    <col min="3354" max="3354" width="45" style="472" customWidth="1"/>
    <col min="3355" max="3355" width="45" style="472" bestFit="1" customWidth="1"/>
    <col min="3356" max="3356" width="40.42578125" style="472" bestFit="1" customWidth="1"/>
    <col min="3357" max="3357" width="22.28515625" style="472" bestFit="1" customWidth="1"/>
    <col min="3358" max="3358" width="21.140625" style="472" bestFit="1" customWidth="1"/>
    <col min="3359" max="3359" width="22.28515625" style="472" bestFit="1" customWidth="1"/>
    <col min="3360" max="3360" width="20.28515625" style="472" bestFit="1" customWidth="1"/>
    <col min="3361" max="3361" width="27.28515625" style="472" bestFit="1" customWidth="1"/>
    <col min="3362" max="3363" width="22.28515625" style="472" bestFit="1" customWidth="1"/>
    <col min="3364" max="3365" width="21.140625" style="472" bestFit="1" customWidth="1"/>
    <col min="3366" max="3367" width="29.42578125" style="472" bestFit="1" customWidth="1"/>
    <col min="3368" max="3369" width="30.42578125" style="472" bestFit="1" customWidth="1"/>
    <col min="3370" max="3371" width="26.28515625" style="472" bestFit="1" customWidth="1"/>
    <col min="3372" max="3373" width="23.85546875" style="472" bestFit="1" customWidth="1"/>
    <col min="3374" max="3374" width="21.140625" style="472" bestFit="1" customWidth="1"/>
    <col min="3375" max="3377" width="20.85546875" style="472" bestFit="1" customWidth="1"/>
    <col min="3378" max="3379" width="23.85546875" style="472" bestFit="1" customWidth="1"/>
    <col min="3380" max="3380" width="22" style="472" bestFit="1" customWidth="1"/>
    <col min="3381" max="3382" width="21.140625" style="472" bestFit="1" customWidth="1"/>
    <col min="3383" max="3383" width="18.42578125" style="472" bestFit="1" customWidth="1"/>
    <col min="3384" max="3385" width="22.28515625" style="472" bestFit="1" customWidth="1"/>
    <col min="3386" max="3386" width="21.140625" style="472" bestFit="1" customWidth="1"/>
    <col min="3387" max="3388" width="22.28515625" style="472" bestFit="1" customWidth="1"/>
    <col min="3389" max="3389" width="20.140625" style="472" bestFit="1" customWidth="1"/>
    <col min="3390" max="3391" width="22.28515625" style="472" bestFit="1" customWidth="1"/>
    <col min="3392" max="3392" width="19.7109375" style="472" bestFit="1" customWidth="1"/>
    <col min="3393" max="3396" width="20.85546875" style="472" bestFit="1" customWidth="1"/>
    <col min="3397" max="3398" width="16.140625" style="472" bestFit="1" customWidth="1"/>
    <col min="3399" max="3399" width="10" style="472" bestFit="1" customWidth="1"/>
    <col min="3400" max="3400" width="9" style="472" bestFit="1" customWidth="1"/>
    <col min="3401" max="3401" width="10" style="472" bestFit="1" customWidth="1"/>
    <col min="3402" max="3402" width="9" style="472" customWidth="1"/>
    <col min="3403" max="3403" width="16.42578125" style="472" bestFit="1" customWidth="1"/>
    <col min="3404" max="3404" width="17" style="472" bestFit="1" customWidth="1"/>
    <col min="3405" max="3405" width="17.7109375" style="472" bestFit="1" customWidth="1"/>
    <col min="3406" max="3406" width="8.85546875" style="472" customWidth="1"/>
    <col min="3407" max="3407" width="14.42578125" style="472" bestFit="1" customWidth="1"/>
    <col min="3408" max="3408" width="15.42578125" style="472" bestFit="1" customWidth="1"/>
    <col min="3409" max="3409" width="10" style="472" bestFit="1" customWidth="1"/>
    <col min="3410" max="3411" width="11.7109375" style="472" bestFit="1" customWidth="1"/>
    <col min="3412" max="3412" width="14.85546875" style="472" bestFit="1" customWidth="1"/>
    <col min="3413" max="3413" width="8" style="472" bestFit="1" customWidth="1"/>
    <col min="3414" max="3584" width="11.42578125" style="472" customWidth="1"/>
    <col min="3585" max="3585" width="35" style="472" bestFit="1" customWidth="1"/>
    <col min="3586" max="3586" width="64.28515625" style="472" bestFit="1" customWidth="1"/>
    <col min="3587" max="3587" width="52.140625" style="472" bestFit="1" customWidth="1"/>
    <col min="3588" max="3588" width="43.7109375" style="472" bestFit="1" customWidth="1"/>
    <col min="3589" max="3589" width="12.42578125" style="472" bestFit="1" customWidth="1"/>
    <col min="3590" max="3590" width="23.85546875" style="472" bestFit="1" customWidth="1"/>
    <col min="3591" max="3595" width="22.28515625" style="472" bestFit="1" customWidth="1"/>
    <col min="3596" max="3596" width="22.28515625" style="472" customWidth="1"/>
    <col min="3597" max="3597" width="25.42578125" style="472" bestFit="1" customWidth="1"/>
    <col min="3598" max="3599" width="29.140625" style="472" bestFit="1" customWidth="1"/>
    <col min="3600" max="3601" width="21.140625" style="472" bestFit="1" customWidth="1"/>
    <col min="3602" max="3602" width="22.28515625" style="472" bestFit="1" customWidth="1"/>
    <col min="3603" max="3603" width="53.42578125" style="472" bestFit="1" customWidth="1"/>
    <col min="3604" max="3604" width="20.140625" style="472" bestFit="1" customWidth="1"/>
    <col min="3605" max="3607" width="35.28515625" style="472" bestFit="1" customWidth="1"/>
    <col min="3608" max="3609" width="45" style="472" bestFit="1" customWidth="1"/>
    <col min="3610" max="3610" width="45" style="472" customWidth="1"/>
    <col min="3611" max="3611" width="45" style="472" bestFit="1" customWidth="1"/>
    <col min="3612" max="3612" width="40.42578125" style="472" bestFit="1" customWidth="1"/>
    <col min="3613" max="3613" width="22.28515625" style="472" bestFit="1" customWidth="1"/>
    <col min="3614" max="3614" width="21.140625" style="472" bestFit="1" customWidth="1"/>
    <col min="3615" max="3615" width="22.28515625" style="472" bestFit="1" customWidth="1"/>
    <col min="3616" max="3616" width="20.28515625" style="472" bestFit="1" customWidth="1"/>
    <col min="3617" max="3617" width="27.28515625" style="472" bestFit="1" customWidth="1"/>
    <col min="3618" max="3619" width="22.28515625" style="472" bestFit="1" customWidth="1"/>
    <col min="3620" max="3621" width="21.140625" style="472" bestFit="1" customWidth="1"/>
    <col min="3622" max="3623" width="29.42578125" style="472" bestFit="1" customWidth="1"/>
    <col min="3624" max="3625" width="30.42578125" style="472" bestFit="1" customWidth="1"/>
    <col min="3626" max="3627" width="26.28515625" style="472" bestFit="1" customWidth="1"/>
    <col min="3628" max="3629" width="23.85546875" style="472" bestFit="1" customWidth="1"/>
    <col min="3630" max="3630" width="21.140625" style="472" bestFit="1" customWidth="1"/>
    <col min="3631" max="3633" width="20.85546875" style="472" bestFit="1" customWidth="1"/>
    <col min="3634" max="3635" width="23.85546875" style="472" bestFit="1" customWidth="1"/>
    <col min="3636" max="3636" width="22" style="472" bestFit="1" customWidth="1"/>
    <col min="3637" max="3638" width="21.140625" style="472" bestFit="1" customWidth="1"/>
    <col min="3639" max="3639" width="18.42578125" style="472" bestFit="1" customWidth="1"/>
    <col min="3640" max="3641" width="22.28515625" style="472" bestFit="1" customWidth="1"/>
    <col min="3642" max="3642" width="21.140625" style="472" bestFit="1" customWidth="1"/>
    <col min="3643" max="3644" width="22.28515625" style="472" bestFit="1" customWidth="1"/>
    <col min="3645" max="3645" width="20.140625" style="472" bestFit="1" customWidth="1"/>
    <col min="3646" max="3647" width="22.28515625" style="472" bestFit="1" customWidth="1"/>
    <col min="3648" max="3648" width="19.7109375" style="472" bestFit="1" customWidth="1"/>
    <col min="3649" max="3652" width="20.85546875" style="472" bestFit="1" customWidth="1"/>
    <col min="3653" max="3654" width="16.140625" style="472" bestFit="1" customWidth="1"/>
    <col min="3655" max="3655" width="10" style="472" bestFit="1" customWidth="1"/>
    <col min="3656" max="3656" width="9" style="472" bestFit="1" customWidth="1"/>
    <col min="3657" max="3657" width="10" style="472" bestFit="1" customWidth="1"/>
    <col min="3658" max="3658" width="9" style="472" customWidth="1"/>
    <col min="3659" max="3659" width="16.42578125" style="472" bestFit="1" customWidth="1"/>
    <col min="3660" max="3660" width="17" style="472" bestFit="1" customWidth="1"/>
    <col min="3661" max="3661" width="17.7109375" style="472" bestFit="1" customWidth="1"/>
    <col min="3662" max="3662" width="8.85546875" style="472" customWidth="1"/>
    <col min="3663" max="3663" width="14.42578125" style="472" bestFit="1" customWidth="1"/>
    <col min="3664" max="3664" width="15.42578125" style="472" bestFit="1" customWidth="1"/>
    <col min="3665" max="3665" width="10" style="472" bestFit="1" customWidth="1"/>
    <col min="3666" max="3667" width="11.7109375" style="472" bestFit="1" customWidth="1"/>
    <col min="3668" max="3668" width="14.85546875" style="472" bestFit="1" customWidth="1"/>
    <col min="3669" max="3669" width="8" style="472" bestFit="1" customWidth="1"/>
    <col min="3670" max="3840" width="11.42578125" style="472" customWidth="1"/>
    <col min="3841" max="3841" width="35" style="472" bestFit="1" customWidth="1"/>
    <col min="3842" max="3842" width="64.28515625" style="472" bestFit="1" customWidth="1"/>
    <col min="3843" max="3843" width="52.140625" style="472" bestFit="1" customWidth="1"/>
    <col min="3844" max="3844" width="43.7109375" style="472" bestFit="1" customWidth="1"/>
    <col min="3845" max="3845" width="12.42578125" style="472" bestFit="1" customWidth="1"/>
    <col min="3846" max="3846" width="23.85546875" style="472" bestFit="1" customWidth="1"/>
    <col min="3847" max="3851" width="22.28515625" style="472" bestFit="1" customWidth="1"/>
    <col min="3852" max="3852" width="22.28515625" style="472" customWidth="1"/>
    <col min="3853" max="3853" width="25.42578125" style="472" bestFit="1" customWidth="1"/>
    <col min="3854" max="3855" width="29.140625" style="472" bestFit="1" customWidth="1"/>
    <col min="3856" max="3857" width="21.140625" style="472" bestFit="1" customWidth="1"/>
    <col min="3858" max="3858" width="22.28515625" style="472" bestFit="1" customWidth="1"/>
    <col min="3859" max="3859" width="53.42578125" style="472" bestFit="1" customWidth="1"/>
    <col min="3860" max="3860" width="20.140625" style="472" bestFit="1" customWidth="1"/>
    <col min="3861" max="3863" width="35.28515625" style="472" bestFit="1" customWidth="1"/>
    <col min="3864" max="3865" width="45" style="472" bestFit="1" customWidth="1"/>
    <col min="3866" max="3866" width="45" style="472" customWidth="1"/>
    <col min="3867" max="3867" width="45" style="472" bestFit="1" customWidth="1"/>
    <col min="3868" max="3868" width="40.42578125" style="472" bestFit="1" customWidth="1"/>
    <col min="3869" max="3869" width="22.28515625" style="472" bestFit="1" customWidth="1"/>
    <col min="3870" max="3870" width="21.140625" style="472" bestFit="1" customWidth="1"/>
    <col min="3871" max="3871" width="22.28515625" style="472" bestFit="1" customWidth="1"/>
    <col min="3872" max="3872" width="20.28515625" style="472" bestFit="1" customWidth="1"/>
    <col min="3873" max="3873" width="27.28515625" style="472" bestFit="1" customWidth="1"/>
    <col min="3874" max="3875" width="22.28515625" style="472" bestFit="1" customWidth="1"/>
    <col min="3876" max="3877" width="21.140625" style="472" bestFit="1" customWidth="1"/>
    <col min="3878" max="3879" width="29.42578125" style="472" bestFit="1" customWidth="1"/>
    <col min="3880" max="3881" width="30.42578125" style="472" bestFit="1" customWidth="1"/>
    <col min="3882" max="3883" width="26.28515625" style="472" bestFit="1" customWidth="1"/>
    <col min="3884" max="3885" width="23.85546875" style="472" bestFit="1" customWidth="1"/>
    <col min="3886" max="3886" width="21.140625" style="472" bestFit="1" customWidth="1"/>
    <col min="3887" max="3889" width="20.85546875" style="472" bestFit="1" customWidth="1"/>
    <col min="3890" max="3891" width="23.85546875" style="472" bestFit="1" customWidth="1"/>
    <col min="3892" max="3892" width="22" style="472" bestFit="1" customWidth="1"/>
    <col min="3893" max="3894" width="21.140625" style="472" bestFit="1" customWidth="1"/>
    <col min="3895" max="3895" width="18.42578125" style="472" bestFit="1" customWidth="1"/>
    <col min="3896" max="3897" width="22.28515625" style="472" bestFit="1" customWidth="1"/>
    <col min="3898" max="3898" width="21.140625" style="472" bestFit="1" customWidth="1"/>
    <col min="3899" max="3900" width="22.28515625" style="472" bestFit="1" customWidth="1"/>
    <col min="3901" max="3901" width="20.140625" style="472" bestFit="1" customWidth="1"/>
    <col min="3902" max="3903" width="22.28515625" style="472" bestFit="1" customWidth="1"/>
    <col min="3904" max="3904" width="19.7109375" style="472" bestFit="1" customWidth="1"/>
    <col min="3905" max="3908" width="20.85546875" style="472" bestFit="1" customWidth="1"/>
    <col min="3909" max="3910" width="16.140625" style="472" bestFit="1" customWidth="1"/>
    <col min="3911" max="3911" width="10" style="472" bestFit="1" customWidth="1"/>
    <col min="3912" max="3912" width="9" style="472" bestFit="1" customWidth="1"/>
    <col min="3913" max="3913" width="10" style="472" bestFit="1" customWidth="1"/>
    <col min="3914" max="3914" width="9" style="472" customWidth="1"/>
    <col min="3915" max="3915" width="16.42578125" style="472" bestFit="1" customWidth="1"/>
    <col min="3916" max="3916" width="17" style="472" bestFit="1" customWidth="1"/>
    <col min="3917" max="3917" width="17.7109375" style="472" bestFit="1" customWidth="1"/>
    <col min="3918" max="3918" width="8.85546875" style="472" customWidth="1"/>
    <col min="3919" max="3919" width="14.42578125" style="472" bestFit="1" customWidth="1"/>
    <col min="3920" max="3920" width="15.42578125" style="472" bestFit="1" customWidth="1"/>
    <col min="3921" max="3921" width="10" style="472" bestFit="1" customWidth="1"/>
    <col min="3922" max="3923" width="11.7109375" style="472" bestFit="1" customWidth="1"/>
    <col min="3924" max="3924" width="14.85546875" style="472" bestFit="1" customWidth="1"/>
    <col min="3925" max="3925" width="8" style="472" bestFit="1" customWidth="1"/>
    <col min="3926" max="4096" width="11.42578125" style="472" customWidth="1"/>
    <col min="4097" max="4097" width="35" style="472" bestFit="1" customWidth="1"/>
    <col min="4098" max="4098" width="64.28515625" style="472" bestFit="1" customWidth="1"/>
    <col min="4099" max="4099" width="52.140625" style="472" bestFit="1" customWidth="1"/>
    <col min="4100" max="4100" width="43.7109375" style="472" bestFit="1" customWidth="1"/>
    <col min="4101" max="4101" width="12.42578125" style="472" bestFit="1" customWidth="1"/>
    <col min="4102" max="4102" width="23.85546875" style="472" bestFit="1" customWidth="1"/>
    <col min="4103" max="4107" width="22.28515625" style="472" bestFit="1" customWidth="1"/>
    <col min="4108" max="4108" width="22.28515625" style="472" customWidth="1"/>
    <col min="4109" max="4109" width="25.42578125" style="472" bestFit="1" customWidth="1"/>
    <col min="4110" max="4111" width="29.140625" style="472" bestFit="1" customWidth="1"/>
    <col min="4112" max="4113" width="21.140625" style="472" bestFit="1" customWidth="1"/>
    <col min="4114" max="4114" width="22.28515625" style="472" bestFit="1" customWidth="1"/>
    <col min="4115" max="4115" width="53.42578125" style="472" bestFit="1" customWidth="1"/>
    <col min="4116" max="4116" width="20.140625" style="472" bestFit="1" customWidth="1"/>
    <col min="4117" max="4119" width="35.28515625" style="472" bestFit="1" customWidth="1"/>
    <col min="4120" max="4121" width="45" style="472" bestFit="1" customWidth="1"/>
    <col min="4122" max="4122" width="45" style="472" customWidth="1"/>
    <col min="4123" max="4123" width="45" style="472" bestFit="1" customWidth="1"/>
    <col min="4124" max="4124" width="40.42578125" style="472" bestFit="1" customWidth="1"/>
    <col min="4125" max="4125" width="22.28515625" style="472" bestFit="1" customWidth="1"/>
    <col min="4126" max="4126" width="21.140625" style="472" bestFit="1" customWidth="1"/>
    <col min="4127" max="4127" width="22.28515625" style="472" bestFit="1" customWidth="1"/>
    <col min="4128" max="4128" width="20.28515625" style="472" bestFit="1" customWidth="1"/>
    <col min="4129" max="4129" width="27.28515625" style="472" bestFit="1" customWidth="1"/>
    <col min="4130" max="4131" width="22.28515625" style="472" bestFit="1" customWidth="1"/>
    <col min="4132" max="4133" width="21.140625" style="472" bestFit="1" customWidth="1"/>
    <col min="4134" max="4135" width="29.42578125" style="472" bestFit="1" customWidth="1"/>
    <col min="4136" max="4137" width="30.42578125" style="472" bestFit="1" customWidth="1"/>
    <col min="4138" max="4139" width="26.28515625" style="472" bestFit="1" customWidth="1"/>
    <col min="4140" max="4141" width="23.85546875" style="472" bestFit="1" customWidth="1"/>
    <col min="4142" max="4142" width="21.140625" style="472" bestFit="1" customWidth="1"/>
    <col min="4143" max="4145" width="20.85546875" style="472" bestFit="1" customWidth="1"/>
    <col min="4146" max="4147" width="23.85546875" style="472" bestFit="1" customWidth="1"/>
    <col min="4148" max="4148" width="22" style="472" bestFit="1" customWidth="1"/>
    <col min="4149" max="4150" width="21.140625" style="472" bestFit="1" customWidth="1"/>
    <col min="4151" max="4151" width="18.42578125" style="472" bestFit="1" customWidth="1"/>
    <col min="4152" max="4153" width="22.28515625" style="472" bestFit="1" customWidth="1"/>
    <col min="4154" max="4154" width="21.140625" style="472" bestFit="1" customWidth="1"/>
    <col min="4155" max="4156" width="22.28515625" style="472" bestFit="1" customWidth="1"/>
    <col min="4157" max="4157" width="20.140625" style="472" bestFit="1" customWidth="1"/>
    <col min="4158" max="4159" width="22.28515625" style="472" bestFit="1" customWidth="1"/>
    <col min="4160" max="4160" width="19.7109375" style="472" bestFit="1" customWidth="1"/>
    <col min="4161" max="4164" width="20.85546875" style="472" bestFit="1" customWidth="1"/>
    <col min="4165" max="4166" width="16.140625" style="472" bestFit="1" customWidth="1"/>
    <col min="4167" max="4167" width="10" style="472" bestFit="1" customWidth="1"/>
    <col min="4168" max="4168" width="9" style="472" bestFit="1" customWidth="1"/>
    <col min="4169" max="4169" width="10" style="472" bestFit="1" customWidth="1"/>
    <col min="4170" max="4170" width="9" style="472" customWidth="1"/>
    <col min="4171" max="4171" width="16.42578125" style="472" bestFit="1" customWidth="1"/>
    <col min="4172" max="4172" width="17" style="472" bestFit="1" customWidth="1"/>
    <col min="4173" max="4173" width="17.7109375" style="472" bestFit="1" customWidth="1"/>
    <col min="4174" max="4174" width="8.85546875" style="472" customWidth="1"/>
    <col min="4175" max="4175" width="14.42578125" style="472" bestFit="1" customWidth="1"/>
    <col min="4176" max="4176" width="15.42578125" style="472" bestFit="1" customWidth="1"/>
    <col min="4177" max="4177" width="10" style="472" bestFit="1" customWidth="1"/>
    <col min="4178" max="4179" width="11.7109375" style="472" bestFit="1" customWidth="1"/>
    <col min="4180" max="4180" width="14.85546875" style="472" bestFit="1" customWidth="1"/>
    <col min="4181" max="4181" width="8" style="472" bestFit="1" customWidth="1"/>
    <col min="4182" max="4352" width="11.42578125" style="472" customWidth="1"/>
    <col min="4353" max="4353" width="35" style="472" bestFit="1" customWidth="1"/>
    <col min="4354" max="4354" width="64.28515625" style="472" bestFit="1" customWidth="1"/>
    <col min="4355" max="4355" width="52.140625" style="472" bestFit="1" customWidth="1"/>
    <col min="4356" max="4356" width="43.7109375" style="472" bestFit="1" customWidth="1"/>
    <col min="4357" max="4357" width="12.42578125" style="472" bestFit="1" customWidth="1"/>
    <col min="4358" max="4358" width="23.85546875" style="472" bestFit="1" customWidth="1"/>
    <col min="4359" max="4363" width="22.28515625" style="472" bestFit="1" customWidth="1"/>
    <col min="4364" max="4364" width="22.28515625" style="472" customWidth="1"/>
    <col min="4365" max="4365" width="25.42578125" style="472" bestFit="1" customWidth="1"/>
    <col min="4366" max="4367" width="29.140625" style="472" bestFit="1" customWidth="1"/>
    <col min="4368" max="4369" width="21.140625" style="472" bestFit="1" customWidth="1"/>
    <col min="4370" max="4370" width="22.28515625" style="472" bestFit="1" customWidth="1"/>
    <col min="4371" max="4371" width="53.42578125" style="472" bestFit="1" customWidth="1"/>
    <col min="4372" max="4372" width="20.140625" style="472" bestFit="1" customWidth="1"/>
    <col min="4373" max="4375" width="35.28515625" style="472" bestFit="1" customWidth="1"/>
    <col min="4376" max="4377" width="45" style="472" bestFit="1" customWidth="1"/>
    <col min="4378" max="4378" width="45" style="472" customWidth="1"/>
    <col min="4379" max="4379" width="45" style="472" bestFit="1" customWidth="1"/>
    <col min="4380" max="4380" width="40.42578125" style="472" bestFit="1" customWidth="1"/>
    <col min="4381" max="4381" width="22.28515625" style="472" bestFit="1" customWidth="1"/>
    <col min="4382" max="4382" width="21.140625" style="472" bestFit="1" customWidth="1"/>
    <col min="4383" max="4383" width="22.28515625" style="472" bestFit="1" customWidth="1"/>
    <col min="4384" max="4384" width="20.28515625" style="472" bestFit="1" customWidth="1"/>
    <col min="4385" max="4385" width="27.28515625" style="472" bestFit="1" customWidth="1"/>
    <col min="4386" max="4387" width="22.28515625" style="472" bestFit="1" customWidth="1"/>
    <col min="4388" max="4389" width="21.140625" style="472" bestFit="1" customWidth="1"/>
    <col min="4390" max="4391" width="29.42578125" style="472" bestFit="1" customWidth="1"/>
    <col min="4392" max="4393" width="30.42578125" style="472" bestFit="1" customWidth="1"/>
    <col min="4394" max="4395" width="26.28515625" style="472" bestFit="1" customWidth="1"/>
    <col min="4396" max="4397" width="23.85546875" style="472" bestFit="1" customWidth="1"/>
    <col min="4398" max="4398" width="21.140625" style="472" bestFit="1" customWidth="1"/>
    <col min="4399" max="4401" width="20.85546875" style="472" bestFit="1" customWidth="1"/>
    <col min="4402" max="4403" width="23.85546875" style="472" bestFit="1" customWidth="1"/>
    <col min="4404" max="4404" width="22" style="472" bestFit="1" customWidth="1"/>
    <col min="4405" max="4406" width="21.140625" style="472" bestFit="1" customWidth="1"/>
    <col min="4407" max="4407" width="18.42578125" style="472" bestFit="1" customWidth="1"/>
    <col min="4408" max="4409" width="22.28515625" style="472" bestFit="1" customWidth="1"/>
    <col min="4410" max="4410" width="21.140625" style="472" bestFit="1" customWidth="1"/>
    <col min="4411" max="4412" width="22.28515625" style="472" bestFit="1" customWidth="1"/>
    <col min="4413" max="4413" width="20.140625" style="472" bestFit="1" customWidth="1"/>
    <col min="4414" max="4415" width="22.28515625" style="472" bestFit="1" customWidth="1"/>
    <col min="4416" max="4416" width="19.7109375" style="472" bestFit="1" customWidth="1"/>
    <col min="4417" max="4420" width="20.85546875" style="472" bestFit="1" customWidth="1"/>
    <col min="4421" max="4422" width="16.140625" style="472" bestFit="1" customWidth="1"/>
    <col min="4423" max="4423" width="10" style="472" bestFit="1" customWidth="1"/>
    <col min="4424" max="4424" width="9" style="472" bestFit="1" customWidth="1"/>
    <col min="4425" max="4425" width="10" style="472" bestFit="1" customWidth="1"/>
    <col min="4426" max="4426" width="9" style="472" customWidth="1"/>
    <col min="4427" max="4427" width="16.42578125" style="472" bestFit="1" customWidth="1"/>
    <col min="4428" max="4428" width="17" style="472" bestFit="1" customWidth="1"/>
    <col min="4429" max="4429" width="17.7109375" style="472" bestFit="1" customWidth="1"/>
    <col min="4430" max="4430" width="8.85546875" style="472" customWidth="1"/>
    <col min="4431" max="4431" width="14.42578125" style="472" bestFit="1" customWidth="1"/>
    <col min="4432" max="4432" width="15.42578125" style="472" bestFit="1" customWidth="1"/>
    <col min="4433" max="4433" width="10" style="472" bestFit="1" customWidth="1"/>
    <col min="4434" max="4435" width="11.7109375" style="472" bestFit="1" customWidth="1"/>
    <col min="4436" max="4436" width="14.85546875" style="472" bestFit="1" customWidth="1"/>
    <col min="4437" max="4437" width="8" style="472" bestFit="1" customWidth="1"/>
    <col min="4438" max="4608" width="11.42578125" style="472" customWidth="1"/>
    <col min="4609" max="4609" width="35" style="472" bestFit="1" customWidth="1"/>
    <col min="4610" max="4610" width="64.28515625" style="472" bestFit="1" customWidth="1"/>
    <col min="4611" max="4611" width="52.140625" style="472" bestFit="1" customWidth="1"/>
    <col min="4612" max="4612" width="43.7109375" style="472" bestFit="1" customWidth="1"/>
    <col min="4613" max="4613" width="12.42578125" style="472" bestFit="1" customWidth="1"/>
    <col min="4614" max="4614" width="23.85546875" style="472" bestFit="1" customWidth="1"/>
    <col min="4615" max="4619" width="22.28515625" style="472" bestFit="1" customWidth="1"/>
    <col min="4620" max="4620" width="22.28515625" style="472" customWidth="1"/>
    <col min="4621" max="4621" width="25.42578125" style="472" bestFit="1" customWidth="1"/>
    <col min="4622" max="4623" width="29.140625" style="472" bestFit="1" customWidth="1"/>
    <col min="4624" max="4625" width="21.140625" style="472" bestFit="1" customWidth="1"/>
    <col min="4626" max="4626" width="22.28515625" style="472" bestFit="1" customWidth="1"/>
    <col min="4627" max="4627" width="53.42578125" style="472" bestFit="1" customWidth="1"/>
    <col min="4628" max="4628" width="20.140625" style="472" bestFit="1" customWidth="1"/>
    <col min="4629" max="4631" width="35.28515625" style="472" bestFit="1" customWidth="1"/>
    <col min="4632" max="4633" width="45" style="472" bestFit="1" customWidth="1"/>
    <col min="4634" max="4634" width="45" style="472" customWidth="1"/>
    <col min="4635" max="4635" width="45" style="472" bestFit="1" customWidth="1"/>
    <col min="4636" max="4636" width="40.42578125" style="472" bestFit="1" customWidth="1"/>
    <col min="4637" max="4637" width="22.28515625" style="472" bestFit="1" customWidth="1"/>
    <col min="4638" max="4638" width="21.140625" style="472" bestFit="1" customWidth="1"/>
    <col min="4639" max="4639" width="22.28515625" style="472" bestFit="1" customWidth="1"/>
    <col min="4640" max="4640" width="20.28515625" style="472" bestFit="1" customWidth="1"/>
    <col min="4641" max="4641" width="27.28515625" style="472" bestFit="1" customWidth="1"/>
    <col min="4642" max="4643" width="22.28515625" style="472" bestFit="1" customWidth="1"/>
    <col min="4644" max="4645" width="21.140625" style="472" bestFit="1" customWidth="1"/>
    <col min="4646" max="4647" width="29.42578125" style="472" bestFit="1" customWidth="1"/>
    <col min="4648" max="4649" width="30.42578125" style="472" bestFit="1" customWidth="1"/>
    <col min="4650" max="4651" width="26.28515625" style="472" bestFit="1" customWidth="1"/>
    <col min="4652" max="4653" width="23.85546875" style="472" bestFit="1" customWidth="1"/>
    <col min="4654" max="4654" width="21.140625" style="472" bestFit="1" customWidth="1"/>
    <col min="4655" max="4657" width="20.85546875" style="472" bestFit="1" customWidth="1"/>
    <col min="4658" max="4659" width="23.85546875" style="472" bestFit="1" customWidth="1"/>
    <col min="4660" max="4660" width="22" style="472" bestFit="1" customWidth="1"/>
    <col min="4661" max="4662" width="21.140625" style="472" bestFit="1" customWidth="1"/>
    <col min="4663" max="4663" width="18.42578125" style="472" bestFit="1" customWidth="1"/>
    <col min="4664" max="4665" width="22.28515625" style="472" bestFit="1" customWidth="1"/>
    <col min="4666" max="4666" width="21.140625" style="472" bestFit="1" customWidth="1"/>
    <col min="4667" max="4668" width="22.28515625" style="472" bestFit="1" customWidth="1"/>
    <col min="4669" max="4669" width="20.140625" style="472" bestFit="1" customWidth="1"/>
    <col min="4670" max="4671" width="22.28515625" style="472" bestFit="1" customWidth="1"/>
    <col min="4672" max="4672" width="19.7109375" style="472" bestFit="1" customWidth="1"/>
    <col min="4673" max="4676" width="20.85546875" style="472" bestFit="1" customWidth="1"/>
    <col min="4677" max="4678" width="16.140625" style="472" bestFit="1" customWidth="1"/>
    <col min="4679" max="4679" width="10" style="472" bestFit="1" customWidth="1"/>
    <col min="4680" max="4680" width="9" style="472" bestFit="1" customWidth="1"/>
    <col min="4681" max="4681" width="10" style="472" bestFit="1" customWidth="1"/>
    <col min="4682" max="4682" width="9" style="472" customWidth="1"/>
    <col min="4683" max="4683" width="16.42578125" style="472" bestFit="1" customWidth="1"/>
    <col min="4684" max="4684" width="17" style="472" bestFit="1" customWidth="1"/>
    <col min="4685" max="4685" width="17.7109375" style="472" bestFit="1" customWidth="1"/>
    <col min="4686" max="4686" width="8.85546875" style="472" customWidth="1"/>
    <col min="4687" max="4687" width="14.42578125" style="472" bestFit="1" customWidth="1"/>
    <col min="4688" max="4688" width="15.42578125" style="472" bestFit="1" customWidth="1"/>
    <col min="4689" max="4689" width="10" style="472" bestFit="1" customWidth="1"/>
    <col min="4690" max="4691" width="11.7109375" style="472" bestFit="1" customWidth="1"/>
    <col min="4692" max="4692" width="14.85546875" style="472" bestFit="1" customWidth="1"/>
    <col min="4693" max="4693" width="8" style="472" bestFit="1" customWidth="1"/>
    <col min="4694" max="4864" width="11.42578125" style="472" customWidth="1"/>
    <col min="4865" max="4865" width="35" style="472" bestFit="1" customWidth="1"/>
    <col min="4866" max="4866" width="64.28515625" style="472" bestFit="1" customWidth="1"/>
    <col min="4867" max="4867" width="52.140625" style="472" bestFit="1" customWidth="1"/>
    <col min="4868" max="4868" width="43.7109375" style="472" bestFit="1" customWidth="1"/>
    <col min="4869" max="4869" width="12.42578125" style="472" bestFit="1" customWidth="1"/>
    <col min="4870" max="4870" width="23.85546875" style="472" bestFit="1" customWidth="1"/>
    <col min="4871" max="4875" width="22.28515625" style="472" bestFit="1" customWidth="1"/>
    <col min="4876" max="4876" width="22.28515625" style="472" customWidth="1"/>
    <col min="4877" max="4877" width="25.42578125" style="472" bestFit="1" customWidth="1"/>
    <col min="4878" max="4879" width="29.140625" style="472" bestFit="1" customWidth="1"/>
    <col min="4880" max="4881" width="21.140625" style="472" bestFit="1" customWidth="1"/>
    <col min="4882" max="4882" width="22.28515625" style="472" bestFit="1" customWidth="1"/>
    <col min="4883" max="4883" width="53.42578125" style="472" bestFit="1" customWidth="1"/>
    <col min="4884" max="4884" width="20.140625" style="472" bestFit="1" customWidth="1"/>
    <col min="4885" max="4887" width="35.28515625" style="472" bestFit="1" customWidth="1"/>
    <col min="4888" max="4889" width="45" style="472" bestFit="1" customWidth="1"/>
    <col min="4890" max="4890" width="45" style="472" customWidth="1"/>
    <col min="4891" max="4891" width="45" style="472" bestFit="1" customWidth="1"/>
    <col min="4892" max="4892" width="40.42578125" style="472" bestFit="1" customWidth="1"/>
    <col min="4893" max="4893" width="22.28515625" style="472" bestFit="1" customWidth="1"/>
    <col min="4894" max="4894" width="21.140625" style="472" bestFit="1" customWidth="1"/>
    <col min="4895" max="4895" width="22.28515625" style="472" bestFit="1" customWidth="1"/>
    <col min="4896" max="4896" width="20.28515625" style="472" bestFit="1" customWidth="1"/>
    <col min="4897" max="4897" width="27.28515625" style="472" bestFit="1" customWidth="1"/>
    <col min="4898" max="4899" width="22.28515625" style="472" bestFit="1" customWidth="1"/>
    <col min="4900" max="4901" width="21.140625" style="472" bestFit="1" customWidth="1"/>
    <col min="4902" max="4903" width="29.42578125" style="472" bestFit="1" customWidth="1"/>
    <col min="4904" max="4905" width="30.42578125" style="472" bestFit="1" customWidth="1"/>
    <col min="4906" max="4907" width="26.28515625" style="472" bestFit="1" customWidth="1"/>
    <col min="4908" max="4909" width="23.85546875" style="472" bestFit="1" customWidth="1"/>
    <col min="4910" max="4910" width="21.140625" style="472" bestFit="1" customWidth="1"/>
    <col min="4911" max="4913" width="20.85546875" style="472" bestFit="1" customWidth="1"/>
    <col min="4914" max="4915" width="23.85546875" style="472" bestFit="1" customWidth="1"/>
    <col min="4916" max="4916" width="22" style="472" bestFit="1" customWidth="1"/>
    <col min="4917" max="4918" width="21.140625" style="472" bestFit="1" customWidth="1"/>
    <col min="4919" max="4919" width="18.42578125" style="472" bestFit="1" customWidth="1"/>
    <col min="4920" max="4921" width="22.28515625" style="472" bestFit="1" customWidth="1"/>
    <col min="4922" max="4922" width="21.140625" style="472" bestFit="1" customWidth="1"/>
    <col min="4923" max="4924" width="22.28515625" style="472" bestFit="1" customWidth="1"/>
    <col min="4925" max="4925" width="20.140625" style="472" bestFit="1" customWidth="1"/>
    <col min="4926" max="4927" width="22.28515625" style="472" bestFit="1" customWidth="1"/>
    <col min="4928" max="4928" width="19.7109375" style="472" bestFit="1" customWidth="1"/>
    <col min="4929" max="4932" width="20.85546875" style="472" bestFit="1" customWidth="1"/>
    <col min="4933" max="4934" width="16.140625" style="472" bestFit="1" customWidth="1"/>
    <col min="4935" max="4935" width="10" style="472" bestFit="1" customWidth="1"/>
    <col min="4936" max="4936" width="9" style="472" bestFit="1" customWidth="1"/>
    <col min="4937" max="4937" width="10" style="472" bestFit="1" customWidth="1"/>
    <col min="4938" max="4938" width="9" style="472" customWidth="1"/>
    <col min="4939" max="4939" width="16.42578125" style="472" bestFit="1" customWidth="1"/>
    <col min="4940" max="4940" width="17" style="472" bestFit="1" customWidth="1"/>
    <col min="4941" max="4941" width="17.7109375" style="472" bestFit="1" customWidth="1"/>
    <col min="4942" max="4942" width="8.85546875" style="472" customWidth="1"/>
    <col min="4943" max="4943" width="14.42578125" style="472" bestFit="1" customWidth="1"/>
    <col min="4944" max="4944" width="15.42578125" style="472" bestFit="1" customWidth="1"/>
    <col min="4945" max="4945" width="10" style="472" bestFit="1" customWidth="1"/>
    <col min="4946" max="4947" width="11.7109375" style="472" bestFit="1" customWidth="1"/>
    <col min="4948" max="4948" width="14.85546875" style="472" bestFit="1" customWidth="1"/>
    <col min="4949" max="4949" width="8" style="472" bestFit="1" customWidth="1"/>
    <col min="4950" max="5120" width="11.42578125" style="472" customWidth="1"/>
    <col min="5121" max="5121" width="35" style="472" bestFit="1" customWidth="1"/>
    <col min="5122" max="5122" width="64.28515625" style="472" bestFit="1" customWidth="1"/>
    <col min="5123" max="5123" width="52.140625" style="472" bestFit="1" customWidth="1"/>
    <col min="5124" max="5124" width="43.7109375" style="472" bestFit="1" customWidth="1"/>
    <col min="5125" max="5125" width="12.42578125" style="472" bestFit="1" customWidth="1"/>
    <col min="5126" max="5126" width="23.85546875" style="472" bestFit="1" customWidth="1"/>
    <col min="5127" max="5131" width="22.28515625" style="472" bestFit="1" customWidth="1"/>
    <col min="5132" max="5132" width="22.28515625" style="472" customWidth="1"/>
    <col min="5133" max="5133" width="25.42578125" style="472" bestFit="1" customWidth="1"/>
    <col min="5134" max="5135" width="29.140625" style="472" bestFit="1" customWidth="1"/>
    <col min="5136" max="5137" width="21.140625" style="472" bestFit="1" customWidth="1"/>
    <col min="5138" max="5138" width="22.28515625" style="472" bestFit="1" customWidth="1"/>
    <col min="5139" max="5139" width="53.42578125" style="472" bestFit="1" customWidth="1"/>
    <col min="5140" max="5140" width="20.140625" style="472" bestFit="1" customWidth="1"/>
    <col min="5141" max="5143" width="35.28515625" style="472" bestFit="1" customWidth="1"/>
    <col min="5144" max="5145" width="45" style="472" bestFit="1" customWidth="1"/>
    <col min="5146" max="5146" width="45" style="472" customWidth="1"/>
    <col min="5147" max="5147" width="45" style="472" bestFit="1" customWidth="1"/>
    <col min="5148" max="5148" width="40.42578125" style="472" bestFit="1" customWidth="1"/>
    <col min="5149" max="5149" width="22.28515625" style="472" bestFit="1" customWidth="1"/>
    <col min="5150" max="5150" width="21.140625" style="472" bestFit="1" customWidth="1"/>
    <col min="5151" max="5151" width="22.28515625" style="472" bestFit="1" customWidth="1"/>
    <col min="5152" max="5152" width="20.28515625" style="472" bestFit="1" customWidth="1"/>
    <col min="5153" max="5153" width="27.28515625" style="472" bestFit="1" customWidth="1"/>
    <col min="5154" max="5155" width="22.28515625" style="472" bestFit="1" customWidth="1"/>
    <col min="5156" max="5157" width="21.140625" style="472" bestFit="1" customWidth="1"/>
    <col min="5158" max="5159" width="29.42578125" style="472" bestFit="1" customWidth="1"/>
    <col min="5160" max="5161" width="30.42578125" style="472" bestFit="1" customWidth="1"/>
    <col min="5162" max="5163" width="26.28515625" style="472" bestFit="1" customWidth="1"/>
    <col min="5164" max="5165" width="23.85546875" style="472" bestFit="1" customWidth="1"/>
    <col min="5166" max="5166" width="21.140625" style="472" bestFit="1" customWidth="1"/>
    <col min="5167" max="5169" width="20.85546875" style="472" bestFit="1" customWidth="1"/>
    <col min="5170" max="5171" width="23.85546875" style="472" bestFit="1" customWidth="1"/>
    <col min="5172" max="5172" width="22" style="472" bestFit="1" customWidth="1"/>
    <col min="5173" max="5174" width="21.140625" style="472" bestFit="1" customWidth="1"/>
    <col min="5175" max="5175" width="18.42578125" style="472" bestFit="1" customWidth="1"/>
    <col min="5176" max="5177" width="22.28515625" style="472" bestFit="1" customWidth="1"/>
    <col min="5178" max="5178" width="21.140625" style="472" bestFit="1" customWidth="1"/>
    <col min="5179" max="5180" width="22.28515625" style="472" bestFit="1" customWidth="1"/>
    <col min="5181" max="5181" width="20.140625" style="472" bestFit="1" customWidth="1"/>
    <col min="5182" max="5183" width="22.28515625" style="472" bestFit="1" customWidth="1"/>
    <col min="5184" max="5184" width="19.7109375" style="472" bestFit="1" customWidth="1"/>
    <col min="5185" max="5188" width="20.85546875" style="472" bestFit="1" customWidth="1"/>
    <col min="5189" max="5190" width="16.140625" style="472" bestFit="1" customWidth="1"/>
    <col min="5191" max="5191" width="10" style="472" bestFit="1" customWidth="1"/>
    <col min="5192" max="5192" width="9" style="472" bestFit="1" customWidth="1"/>
    <col min="5193" max="5193" width="10" style="472" bestFit="1" customWidth="1"/>
    <col min="5194" max="5194" width="9" style="472" customWidth="1"/>
    <col min="5195" max="5195" width="16.42578125" style="472" bestFit="1" customWidth="1"/>
    <col min="5196" max="5196" width="17" style="472" bestFit="1" customWidth="1"/>
    <col min="5197" max="5197" width="17.7109375" style="472" bestFit="1" customWidth="1"/>
    <col min="5198" max="5198" width="8.85546875" style="472" customWidth="1"/>
    <col min="5199" max="5199" width="14.42578125" style="472" bestFit="1" customWidth="1"/>
    <col min="5200" max="5200" width="15.42578125" style="472" bestFit="1" customWidth="1"/>
    <col min="5201" max="5201" width="10" style="472" bestFit="1" customWidth="1"/>
    <col min="5202" max="5203" width="11.7109375" style="472" bestFit="1" customWidth="1"/>
    <col min="5204" max="5204" width="14.85546875" style="472" bestFit="1" customWidth="1"/>
    <col min="5205" max="5205" width="8" style="472" bestFit="1" customWidth="1"/>
    <col min="5206" max="5376" width="11.42578125" style="472" customWidth="1"/>
    <col min="5377" max="5377" width="35" style="472" bestFit="1" customWidth="1"/>
    <col min="5378" max="5378" width="64.28515625" style="472" bestFit="1" customWidth="1"/>
    <col min="5379" max="5379" width="52.140625" style="472" bestFit="1" customWidth="1"/>
    <col min="5380" max="5380" width="43.7109375" style="472" bestFit="1" customWidth="1"/>
    <col min="5381" max="5381" width="12.42578125" style="472" bestFit="1" customWidth="1"/>
    <col min="5382" max="5382" width="23.85546875" style="472" bestFit="1" customWidth="1"/>
    <col min="5383" max="5387" width="22.28515625" style="472" bestFit="1" customWidth="1"/>
    <col min="5388" max="5388" width="22.28515625" style="472" customWidth="1"/>
    <col min="5389" max="5389" width="25.42578125" style="472" bestFit="1" customWidth="1"/>
    <col min="5390" max="5391" width="29.140625" style="472" bestFit="1" customWidth="1"/>
    <col min="5392" max="5393" width="21.140625" style="472" bestFit="1" customWidth="1"/>
    <col min="5394" max="5394" width="22.28515625" style="472" bestFit="1" customWidth="1"/>
    <col min="5395" max="5395" width="53.42578125" style="472" bestFit="1" customWidth="1"/>
    <col min="5396" max="5396" width="20.140625" style="472" bestFit="1" customWidth="1"/>
    <col min="5397" max="5399" width="35.28515625" style="472" bestFit="1" customWidth="1"/>
    <col min="5400" max="5401" width="45" style="472" bestFit="1" customWidth="1"/>
    <col min="5402" max="5402" width="45" style="472" customWidth="1"/>
    <col min="5403" max="5403" width="45" style="472" bestFit="1" customWidth="1"/>
    <col min="5404" max="5404" width="40.42578125" style="472" bestFit="1" customWidth="1"/>
    <col min="5405" max="5405" width="22.28515625" style="472" bestFit="1" customWidth="1"/>
    <col min="5406" max="5406" width="21.140625" style="472" bestFit="1" customWidth="1"/>
    <col min="5407" max="5407" width="22.28515625" style="472" bestFit="1" customWidth="1"/>
    <col min="5408" max="5408" width="20.28515625" style="472" bestFit="1" customWidth="1"/>
    <col min="5409" max="5409" width="27.28515625" style="472" bestFit="1" customWidth="1"/>
    <col min="5410" max="5411" width="22.28515625" style="472" bestFit="1" customWidth="1"/>
    <col min="5412" max="5413" width="21.140625" style="472" bestFit="1" customWidth="1"/>
    <col min="5414" max="5415" width="29.42578125" style="472" bestFit="1" customWidth="1"/>
    <col min="5416" max="5417" width="30.42578125" style="472" bestFit="1" customWidth="1"/>
    <col min="5418" max="5419" width="26.28515625" style="472" bestFit="1" customWidth="1"/>
    <col min="5420" max="5421" width="23.85546875" style="472" bestFit="1" customWidth="1"/>
    <col min="5422" max="5422" width="21.140625" style="472" bestFit="1" customWidth="1"/>
    <col min="5423" max="5425" width="20.85546875" style="472" bestFit="1" customWidth="1"/>
    <col min="5426" max="5427" width="23.85546875" style="472" bestFit="1" customWidth="1"/>
    <col min="5428" max="5428" width="22" style="472" bestFit="1" customWidth="1"/>
    <col min="5429" max="5430" width="21.140625" style="472" bestFit="1" customWidth="1"/>
    <col min="5431" max="5431" width="18.42578125" style="472" bestFit="1" customWidth="1"/>
    <col min="5432" max="5433" width="22.28515625" style="472" bestFit="1" customWidth="1"/>
    <col min="5434" max="5434" width="21.140625" style="472" bestFit="1" customWidth="1"/>
    <col min="5435" max="5436" width="22.28515625" style="472" bestFit="1" customWidth="1"/>
    <col min="5437" max="5437" width="20.140625" style="472" bestFit="1" customWidth="1"/>
    <col min="5438" max="5439" width="22.28515625" style="472" bestFit="1" customWidth="1"/>
    <col min="5440" max="5440" width="19.7109375" style="472" bestFit="1" customWidth="1"/>
    <col min="5441" max="5444" width="20.85546875" style="472" bestFit="1" customWidth="1"/>
    <col min="5445" max="5446" width="16.140625" style="472" bestFit="1" customWidth="1"/>
    <col min="5447" max="5447" width="10" style="472" bestFit="1" customWidth="1"/>
    <col min="5448" max="5448" width="9" style="472" bestFit="1" customWidth="1"/>
    <col min="5449" max="5449" width="10" style="472" bestFit="1" customWidth="1"/>
    <col min="5450" max="5450" width="9" style="472" customWidth="1"/>
    <col min="5451" max="5451" width="16.42578125" style="472" bestFit="1" customWidth="1"/>
    <col min="5452" max="5452" width="17" style="472" bestFit="1" customWidth="1"/>
    <col min="5453" max="5453" width="17.7109375" style="472" bestFit="1" customWidth="1"/>
    <col min="5454" max="5454" width="8.85546875" style="472" customWidth="1"/>
    <col min="5455" max="5455" width="14.42578125" style="472" bestFit="1" customWidth="1"/>
    <col min="5456" max="5456" width="15.42578125" style="472" bestFit="1" customWidth="1"/>
    <col min="5457" max="5457" width="10" style="472" bestFit="1" customWidth="1"/>
    <col min="5458" max="5459" width="11.7109375" style="472" bestFit="1" customWidth="1"/>
    <col min="5460" max="5460" width="14.85546875" style="472" bestFit="1" customWidth="1"/>
    <col min="5461" max="5461" width="8" style="472" bestFit="1" customWidth="1"/>
    <col min="5462" max="5632" width="11.42578125" style="472" customWidth="1"/>
    <col min="5633" max="5633" width="35" style="472" bestFit="1" customWidth="1"/>
    <col min="5634" max="5634" width="64.28515625" style="472" bestFit="1" customWidth="1"/>
    <col min="5635" max="5635" width="52.140625" style="472" bestFit="1" customWidth="1"/>
    <col min="5636" max="5636" width="43.7109375" style="472" bestFit="1" customWidth="1"/>
    <col min="5637" max="5637" width="12.42578125" style="472" bestFit="1" customWidth="1"/>
    <col min="5638" max="5638" width="23.85546875" style="472" bestFit="1" customWidth="1"/>
    <col min="5639" max="5643" width="22.28515625" style="472" bestFit="1" customWidth="1"/>
    <col min="5644" max="5644" width="22.28515625" style="472" customWidth="1"/>
    <col min="5645" max="5645" width="25.42578125" style="472" bestFit="1" customWidth="1"/>
    <col min="5646" max="5647" width="29.140625" style="472" bestFit="1" customWidth="1"/>
    <col min="5648" max="5649" width="21.140625" style="472" bestFit="1" customWidth="1"/>
    <col min="5650" max="5650" width="22.28515625" style="472" bestFit="1" customWidth="1"/>
    <col min="5651" max="5651" width="53.42578125" style="472" bestFit="1" customWidth="1"/>
    <col min="5652" max="5652" width="20.140625" style="472" bestFit="1" customWidth="1"/>
    <col min="5653" max="5655" width="35.28515625" style="472" bestFit="1" customWidth="1"/>
    <col min="5656" max="5657" width="45" style="472" bestFit="1" customWidth="1"/>
    <col min="5658" max="5658" width="45" style="472" customWidth="1"/>
    <col min="5659" max="5659" width="45" style="472" bestFit="1" customWidth="1"/>
    <col min="5660" max="5660" width="40.42578125" style="472" bestFit="1" customWidth="1"/>
    <col min="5661" max="5661" width="22.28515625" style="472" bestFit="1" customWidth="1"/>
    <col min="5662" max="5662" width="21.140625" style="472" bestFit="1" customWidth="1"/>
    <col min="5663" max="5663" width="22.28515625" style="472" bestFit="1" customWidth="1"/>
    <col min="5664" max="5664" width="20.28515625" style="472" bestFit="1" customWidth="1"/>
    <col min="5665" max="5665" width="27.28515625" style="472" bestFit="1" customWidth="1"/>
    <col min="5666" max="5667" width="22.28515625" style="472" bestFit="1" customWidth="1"/>
    <col min="5668" max="5669" width="21.140625" style="472" bestFit="1" customWidth="1"/>
    <col min="5670" max="5671" width="29.42578125" style="472" bestFit="1" customWidth="1"/>
    <col min="5672" max="5673" width="30.42578125" style="472" bestFit="1" customWidth="1"/>
    <col min="5674" max="5675" width="26.28515625" style="472" bestFit="1" customWidth="1"/>
    <col min="5676" max="5677" width="23.85546875" style="472" bestFit="1" customWidth="1"/>
    <col min="5678" max="5678" width="21.140625" style="472" bestFit="1" customWidth="1"/>
    <col min="5679" max="5681" width="20.85546875" style="472" bestFit="1" customWidth="1"/>
    <col min="5682" max="5683" width="23.85546875" style="472" bestFit="1" customWidth="1"/>
    <col min="5684" max="5684" width="22" style="472" bestFit="1" customWidth="1"/>
    <col min="5685" max="5686" width="21.140625" style="472" bestFit="1" customWidth="1"/>
    <col min="5687" max="5687" width="18.42578125" style="472" bestFit="1" customWidth="1"/>
    <col min="5688" max="5689" width="22.28515625" style="472" bestFit="1" customWidth="1"/>
    <col min="5690" max="5690" width="21.140625" style="472" bestFit="1" customWidth="1"/>
    <col min="5691" max="5692" width="22.28515625" style="472" bestFit="1" customWidth="1"/>
    <col min="5693" max="5693" width="20.140625" style="472" bestFit="1" customWidth="1"/>
    <col min="5694" max="5695" width="22.28515625" style="472" bestFit="1" customWidth="1"/>
    <col min="5696" max="5696" width="19.7109375" style="472" bestFit="1" customWidth="1"/>
    <col min="5697" max="5700" width="20.85546875" style="472" bestFit="1" customWidth="1"/>
    <col min="5701" max="5702" width="16.140625" style="472" bestFit="1" customWidth="1"/>
    <col min="5703" max="5703" width="10" style="472" bestFit="1" customWidth="1"/>
    <col min="5704" max="5704" width="9" style="472" bestFit="1" customWidth="1"/>
    <col min="5705" max="5705" width="10" style="472" bestFit="1" customWidth="1"/>
    <col min="5706" max="5706" width="9" style="472" customWidth="1"/>
    <col min="5707" max="5707" width="16.42578125" style="472" bestFit="1" customWidth="1"/>
    <col min="5708" max="5708" width="17" style="472" bestFit="1" customWidth="1"/>
    <col min="5709" max="5709" width="17.7109375" style="472" bestFit="1" customWidth="1"/>
    <col min="5710" max="5710" width="8.85546875" style="472" customWidth="1"/>
    <col min="5711" max="5711" width="14.42578125" style="472" bestFit="1" customWidth="1"/>
    <col min="5712" max="5712" width="15.42578125" style="472" bestFit="1" customWidth="1"/>
    <col min="5713" max="5713" width="10" style="472" bestFit="1" customWidth="1"/>
    <col min="5714" max="5715" width="11.7109375" style="472" bestFit="1" customWidth="1"/>
    <col min="5716" max="5716" width="14.85546875" style="472" bestFit="1" customWidth="1"/>
    <col min="5717" max="5717" width="8" style="472" bestFit="1" customWidth="1"/>
    <col min="5718" max="5888" width="11.42578125" style="472" customWidth="1"/>
    <col min="5889" max="5889" width="35" style="472" bestFit="1" customWidth="1"/>
    <col min="5890" max="5890" width="64.28515625" style="472" bestFit="1" customWidth="1"/>
    <col min="5891" max="5891" width="52.140625" style="472" bestFit="1" customWidth="1"/>
    <col min="5892" max="5892" width="43.7109375" style="472" bestFit="1" customWidth="1"/>
    <col min="5893" max="5893" width="12.42578125" style="472" bestFit="1" customWidth="1"/>
    <col min="5894" max="5894" width="23.85546875" style="472" bestFit="1" customWidth="1"/>
    <col min="5895" max="5899" width="22.28515625" style="472" bestFit="1" customWidth="1"/>
    <col min="5900" max="5900" width="22.28515625" style="472" customWidth="1"/>
    <col min="5901" max="5901" width="25.42578125" style="472" bestFit="1" customWidth="1"/>
    <col min="5902" max="5903" width="29.140625" style="472" bestFit="1" customWidth="1"/>
    <col min="5904" max="5905" width="21.140625" style="472" bestFit="1" customWidth="1"/>
    <col min="5906" max="5906" width="22.28515625" style="472" bestFit="1" customWidth="1"/>
    <col min="5907" max="5907" width="53.42578125" style="472" bestFit="1" customWidth="1"/>
    <col min="5908" max="5908" width="20.140625" style="472" bestFit="1" customWidth="1"/>
    <col min="5909" max="5911" width="35.28515625" style="472" bestFit="1" customWidth="1"/>
    <col min="5912" max="5913" width="45" style="472" bestFit="1" customWidth="1"/>
    <col min="5914" max="5914" width="45" style="472" customWidth="1"/>
    <col min="5915" max="5915" width="45" style="472" bestFit="1" customWidth="1"/>
    <col min="5916" max="5916" width="40.42578125" style="472" bestFit="1" customWidth="1"/>
    <col min="5917" max="5917" width="22.28515625" style="472" bestFit="1" customWidth="1"/>
    <col min="5918" max="5918" width="21.140625" style="472" bestFit="1" customWidth="1"/>
    <col min="5919" max="5919" width="22.28515625" style="472" bestFit="1" customWidth="1"/>
    <col min="5920" max="5920" width="20.28515625" style="472" bestFit="1" customWidth="1"/>
    <col min="5921" max="5921" width="27.28515625" style="472" bestFit="1" customWidth="1"/>
    <col min="5922" max="5923" width="22.28515625" style="472" bestFit="1" customWidth="1"/>
    <col min="5924" max="5925" width="21.140625" style="472" bestFit="1" customWidth="1"/>
    <col min="5926" max="5927" width="29.42578125" style="472" bestFit="1" customWidth="1"/>
    <col min="5928" max="5929" width="30.42578125" style="472" bestFit="1" customWidth="1"/>
    <col min="5930" max="5931" width="26.28515625" style="472" bestFit="1" customWidth="1"/>
    <col min="5932" max="5933" width="23.85546875" style="472" bestFit="1" customWidth="1"/>
    <col min="5934" max="5934" width="21.140625" style="472" bestFit="1" customWidth="1"/>
    <col min="5935" max="5937" width="20.85546875" style="472" bestFit="1" customWidth="1"/>
    <col min="5938" max="5939" width="23.85546875" style="472" bestFit="1" customWidth="1"/>
    <col min="5940" max="5940" width="22" style="472" bestFit="1" customWidth="1"/>
    <col min="5941" max="5942" width="21.140625" style="472" bestFit="1" customWidth="1"/>
    <col min="5943" max="5943" width="18.42578125" style="472" bestFit="1" customWidth="1"/>
    <col min="5944" max="5945" width="22.28515625" style="472" bestFit="1" customWidth="1"/>
    <col min="5946" max="5946" width="21.140625" style="472" bestFit="1" customWidth="1"/>
    <col min="5947" max="5948" width="22.28515625" style="472" bestFit="1" customWidth="1"/>
    <col min="5949" max="5949" width="20.140625" style="472" bestFit="1" customWidth="1"/>
    <col min="5950" max="5951" width="22.28515625" style="472" bestFit="1" customWidth="1"/>
    <col min="5952" max="5952" width="19.7109375" style="472" bestFit="1" customWidth="1"/>
    <col min="5953" max="5956" width="20.85546875" style="472" bestFit="1" customWidth="1"/>
    <col min="5957" max="5958" width="16.140625" style="472" bestFit="1" customWidth="1"/>
    <col min="5959" max="5959" width="10" style="472" bestFit="1" customWidth="1"/>
    <col min="5960" max="5960" width="9" style="472" bestFit="1" customWidth="1"/>
    <col min="5961" max="5961" width="10" style="472" bestFit="1" customWidth="1"/>
    <col min="5962" max="5962" width="9" style="472" customWidth="1"/>
    <col min="5963" max="5963" width="16.42578125" style="472" bestFit="1" customWidth="1"/>
    <col min="5964" max="5964" width="17" style="472" bestFit="1" customWidth="1"/>
    <col min="5965" max="5965" width="17.7109375" style="472" bestFit="1" customWidth="1"/>
    <col min="5966" max="5966" width="8.85546875" style="472" customWidth="1"/>
    <col min="5967" max="5967" width="14.42578125" style="472" bestFit="1" customWidth="1"/>
    <col min="5968" max="5968" width="15.42578125" style="472" bestFit="1" customWidth="1"/>
    <col min="5969" max="5969" width="10" style="472" bestFit="1" customWidth="1"/>
    <col min="5970" max="5971" width="11.7109375" style="472" bestFit="1" customWidth="1"/>
    <col min="5972" max="5972" width="14.85546875" style="472" bestFit="1" customWidth="1"/>
    <col min="5973" max="5973" width="8" style="472" bestFit="1" customWidth="1"/>
    <col min="5974" max="6144" width="11.42578125" style="472" customWidth="1"/>
    <col min="6145" max="6145" width="35" style="472" bestFit="1" customWidth="1"/>
    <col min="6146" max="6146" width="64.28515625" style="472" bestFit="1" customWidth="1"/>
    <col min="6147" max="6147" width="52.140625" style="472" bestFit="1" customWidth="1"/>
    <col min="6148" max="6148" width="43.7109375" style="472" bestFit="1" customWidth="1"/>
    <col min="6149" max="6149" width="12.42578125" style="472" bestFit="1" customWidth="1"/>
    <col min="6150" max="6150" width="23.85546875" style="472" bestFit="1" customWidth="1"/>
    <col min="6151" max="6155" width="22.28515625" style="472" bestFit="1" customWidth="1"/>
    <col min="6156" max="6156" width="22.28515625" style="472" customWidth="1"/>
    <col min="6157" max="6157" width="25.42578125" style="472" bestFit="1" customWidth="1"/>
    <col min="6158" max="6159" width="29.140625" style="472" bestFit="1" customWidth="1"/>
    <col min="6160" max="6161" width="21.140625" style="472" bestFit="1" customWidth="1"/>
    <col min="6162" max="6162" width="22.28515625" style="472" bestFit="1" customWidth="1"/>
    <col min="6163" max="6163" width="53.42578125" style="472" bestFit="1" customWidth="1"/>
    <col min="6164" max="6164" width="20.140625" style="472" bestFit="1" customWidth="1"/>
    <col min="6165" max="6167" width="35.28515625" style="472" bestFit="1" customWidth="1"/>
    <col min="6168" max="6169" width="45" style="472" bestFit="1" customWidth="1"/>
    <col min="6170" max="6170" width="45" style="472" customWidth="1"/>
    <col min="6171" max="6171" width="45" style="472" bestFit="1" customWidth="1"/>
    <col min="6172" max="6172" width="40.42578125" style="472" bestFit="1" customWidth="1"/>
    <col min="6173" max="6173" width="22.28515625" style="472" bestFit="1" customWidth="1"/>
    <col min="6174" max="6174" width="21.140625" style="472" bestFit="1" customWidth="1"/>
    <col min="6175" max="6175" width="22.28515625" style="472" bestFit="1" customWidth="1"/>
    <col min="6176" max="6176" width="20.28515625" style="472" bestFit="1" customWidth="1"/>
    <col min="6177" max="6177" width="27.28515625" style="472" bestFit="1" customWidth="1"/>
    <col min="6178" max="6179" width="22.28515625" style="472" bestFit="1" customWidth="1"/>
    <col min="6180" max="6181" width="21.140625" style="472" bestFit="1" customWidth="1"/>
    <col min="6182" max="6183" width="29.42578125" style="472" bestFit="1" customWidth="1"/>
    <col min="6184" max="6185" width="30.42578125" style="472" bestFit="1" customWidth="1"/>
    <col min="6186" max="6187" width="26.28515625" style="472" bestFit="1" customWidth="1"/>
    <col min="6188" max="6189" width="23.85546875" style="472" bestFit="1" customWidth="1"/>
    <col min="6190" max="6190" width="21.140625" style="472" bestFit="1" customWidth="1"/>
    <col min="6191" max="6193" width="20.85546875" style="472" bestFit="1" customWidth="1"/>
    <col min="6194" max="6195" width="23.85546875" style="472" bestFit="1" customWidth="1"/>
    <col min="6196" max="6196" width="22" style="472" bestFit="1" customWidth="1"/>
    <col min="6197" max="6198" width="21.140625" style="472" bestFit="1" customWidth="1"/>
    <col min="6199" max="6199" width="18.42578125" style="472" bestFit="1" customWidth="1"/>
    <col min="6200" max="6201" width="22.28515625" style="472" bestFit="1" customWidth="1"/>
    <col min="6202" max="6202" width="21.140625" style="472" bestFit="1" customWidth="1"/>
    <col min="6203" max="6204" width="22.28515625" style="472" bestFit="1" customWidth="1"/>
    <col min="6205" max="6205" width="20.140625" style="472" bestFit="1" customWidth="1"/>
    <col min="6206" max="6207" width="22.28515625" style="472" bestFit="1" customWidth="1"/>
    <col min="6208" max="6208" width="19.7109375" style="472" bestFit="1" customWidth="1"/>
    <col min="6209" max="6212" width="20.85546875" style="472" bestFit="1" customWidth="1"/>
    <col min="6213" max="6214" width="16.140625" style="472" bestFit="1" customWidth="1"/>
    <col min="6215" max="6215" width="10" style="472" bestFit="1" customWidth="1"/>
    <col min="6216" max="6216" width="9" style="472" bestFit="1" customWidth="1"/>
    <col min="6217" max="6217" width="10" style="472" bestFit="1" customWidth="1"/>
    <col min="6218" max="6218" width="9" style="472" customWidth="1"/>
    <col min="6219" max="6219" width="16.42578125" style="472" bestFit="1" customWidth="1"/>
    <col min="6220" max="6220" width="17" style="472" bestFit="1" customWidth="1"/>
    <col min="6221" max="6221" width="17.7109375" style="472" bestFit="1" customWidth="1"/>
    <col min="6222" max="6222" width="8.85546875" style="472" customWidth="1"/>
    <col min="6223" max="6223" width="14.42578125" style="472" bestFit="1" customWidth="1"/>
    <col min="6224" max="6224" width="15.42578125" style="472" bestFit="1" customWidth="1"/>
    <col min="6225" max="6225" width="10" style="472" bestFit="1" customWidth="1"/>
    <col min="6226" max="6227" width="11.7109375" style="472" bestFit="1" customWidth="1"/>
    <col min="6228" max="6228" width="14.85546875" style="472" bestFit="1" customWidth="1"/>
    <col min="6229" max="6229" width="8" style="472" bestFit="1" customWidth="1"/>
    <col min="6230" max="6400" width="11.42578125" style="472" customWidth="1"/>
    <col min="6401" max="6401" width="35" style="472" bestFit="1" customWidth="1"/>
    <col min="6402" max="6402" width="64.28515625" style="472" bestFit="1" customWidth="1"/>
    <col min="6403" max="6403" width="52.140625" style="472" bestFit="1" customWidth="1"/>
    <col min="6404" max="6404" width="43.7109375" style="472" bestFit="1" customWidth="1"/>
    <col min="6405" max="6405" width="12.42578125" style="472" bestFit="1" customWidth="1"/>
    <col min="6406" max="6406" width="23.85546875" style="472" bestFit="1" customWidth="1"/>
    <col min="6407" max="6411" width="22.28515625" style="472" bestFit="1" customWidth="1"/>
    <col min="6412" max="6412" width="22.28515625" style="472" customWidth="1"/>
    <col min="6413" max="6413" width="25.42578125" style="472" bestFit="1" customWidth="1"/>
    <col min="6414" max="6415" width="29.140625" style="472" bestFit="1" customWidth="1"/>
    <col min="6416" max="6417" width="21.140625" style="472" bestFit="1" customWidth="1"/>
    <col min="6418" max="6418" width="22.28515625" style="472" bestFit="1" customWidth="1"/>
    <col min="6419" max="6419" width="53.42578125" style="472" bestFit="1" customWidth="1"/>
    <col min="6420" max="6420" width="20.140625" style="472" bestFit="1" customWidth="1"/>
    <col min="6421" max="6423" width="35.28515625" style="472" bestFit="1" customWidth="1"/>
    <col min="6424" max="6425" width="45" style="472" bestFit="1" customWidth="1"/>
    <col min="6426" max="6426" width="45" style="472" customWidth="1"/>
    <col min="6427" max="6427" width="45" style="472" bestFit="1" customWidth="1"/>
    <col min="6428" max="6428" width="40.42578125" style="472" bestFit="1" customWidth="1"/>
    <col min="6429" max="6429" width="22.28515625" style="472" bestFit="1" customWidth="1"/>
    <col min="6430" max="6430" width="21.140625" style="472" bestFit="1" customWidth="1"/>
    <col min="6431" max="6431" width="22.28515625" style="472" bestFit="1" customWidth="1"/>
    <col min="6432" max="6432" width="20.28515625" style="472" bestFit="1" customWidth="1"/>
    <col min="6433" max="6433" width="27.28515625" style="472" bestFit="1" customWidth="1"/>
    <col min="6434" max="6435" width="22.28515625" style="472" bestFit="1" customWidth="1"/>
    <col min="6436" max="6437" width="21.140625" style="472" bestFit="1" customWidth="1"/>
    <col min="6438" max="6439" width="29.42578125" style="472" bestFit="1" customWidth="1"/>
    <col min="6440" max="6441" width="30.42578125" style="472" bestFit="1" customWidth="1"/>
    <col min="6442" max="6443" width="26.28515625" style="472" bestFit="1" customWidth="1"/>
    <col min="6444" max="6445" width="23.85546875" style="472" bestFit="1" customWidth="1"/>
    <col min="6446" max="6446" width="21.140625" style="472" bestFit="1" customWidth="1"/>
    <col min="6447" max="6449" width="20.85546875" style="472" bestFit="1" customWidth="1"/>
    <col min="6450" max="6451" width="23.85546875" style="472" bestFit="1" customWidth="1"/>
    <col min="6452" max="6452" width="22" style="472" bestFit="1" customWidth="1"/>
    <col min="6453" max="6454" width="21.140625" style="472" bestFit="1" customWidth="1"/>
    <col min="6455" max="6455" width="18.42578125" style="472" bestFit="1" customWidth="1"/>
    <col min="6456" max="6457" width="22.28515625" style="472" bestFit="1" customWidth="1"/>
    <col min="6458" max="6458" width="21.140625" style="472" bestFit="1" customWidth="1"/>
    <col min="6459" max="6460" width="22.28515625" style="472" bestFit="1" customWidth="1"/>
    <col min="6461" max="6461" width="20.140625" style="472" bestFit="1" customWidth="1"/>
    <col min="6462" max="6463" width="22.28515625" style="472" bestFit="1" customWidth="1"/>
    <col min="6464" max="6464" width="19.7109375" style="472" bestFit="1" customWidth="1"/>
    <col min="6465" max="6468" width="20.85546875" style="472" bestFit="1" customWidth="1"/>
    <col min="6469" max="6470" width="16.140625" style="472" bestFit="1" customWidth="1"/>
    <col min="6471" max="6471" width="10" style="472" bestFit="1" customWidth="1"/>
    <col min="6472" max="6472" width="9" style="472" bestFit="1" customWidth="1"/>
    <col min="6473" max="6473" width="10" style="472" bestFit="1" customWidth="1"/>
    <col min="6474" max="6474" width="9" style="472" customWidth="1"/>
    <col min="6475" max="6475" width="16.42578125" style="472" bestFit="1" customWidth="1"/>
    <col min="6476" max="6476" width="17" style="472" bestFit="1" customWidth="1"/>
    <col min="6477" max="6477" width="17.7109375" style="472" bestFit="1" customWidth="1"/>
    <col min="6478" max="6478" width="8.85546875" style="472" customWidth="1"/>
    <col min="6479" max="6479" width="14.42578125" style="472" bestFit="1" customWidth="1"/>
    <col min="6480" max="6480" width="15.42578125" style="472" bestFit="1" customWidth="1"/>
    <col min="6481" max="6481" width="10" style="472" bestFit="1" customWidth="1"/>
    <col min="6482" max="6483" width="11.7109375" style="472" bestFit="1" customWidth="1"/>
    <col min="6484" max="6484" width="14.85546875" style="472" bestFit="1" customWidth="1"/>
    <col min="6485" max="6485" width="8" style="472" bestFit="1" customWidth="1"/>
    <col min="6486" max="6656" width="11.42578125" style="472" customWidth="1"/>
    <col min="6657" max="6657" width="35" style="472" bestFit="1" customWidth="1"/>
    <col min="6658" max="6658" width="64.28515625" style="472" bestFit="1" customWidth="1"/>
    <col min="6659" max="6659" width="52.140625" style="472" bestFit="1" customWidth="1"/>
    <col min="6660" max="6660" width="43.7109375" style="472" bestFit="1" customWidth="1"/>
    <col min="6661" max="6661" width="12.42578125" style="472" bestFit="1" customWidth="1"/>
    <col min="6662" max="6662" width="23.85546875" style="472" bestFit="1" customWidth="1"/>
    <col min="6663" max="6667" width="22.28515625" style="472" bestFit="1" customWidth="1"/>
    <col min="6668" max="6668" width="22.28515625" style="472" customWidth="1"/>
    <col min="6669" max="6669" width="25.42578125" style="472" bestFit="1" customWidth="1"/>
    <col min="6670" max="6671" width="29.140625" style="472" bestFit="1" customWidth="1"/>
    <col min="6672" max="6673" width="21.140625" style="472" bestFit="1" customWidth="1"/>
    <col min="6674" max="6674" width="22.28515625" style="472" bestFit="1" customWidth="1"/>
    <col min="6675" max="6675" width="53.42578125" style="472" bestFit="1" customWidth="1"/>
    <col min="6676" max="6676" width="20.140625" style="472" bestFit="1" customWidth="1"/>
    <col min="6677" max="6679" width="35.28515625" style="472" bestFit="1" customWidth="1"/>
    <col min="6680" max="6681" width="45" style="472" bestFit="1" customWidth="1"/>
    <col min="6682" max="6682" width="45" style="472" customWidth="1"/>
    <col min="6683" max="6683" width="45" style="472" bestFit="1" customWidth="1"/>
    <col min="6684" max="6684" width="40.42578125" style="472" bestFit="1" customWidth="1"/>
    <col min="6685" max="6685" width="22.28515625" style="472" bestFit="1" customWidth="1"/>
    <col min="6686" max="6686" width="21.140625" style="472" bestFit="1" customWidth="1"/>
    <col min="6687" max="6687" width="22.28515625" style="472" bestFit="1" customWidth="1"/>
    <col min="6688" max="6688" width="20.28515625" style="472" bestFit="1" customWidth="1"/>
    <col min="6689" max="6689" width="27.28515625" style="472" bestFit="1" customWidth="1"/>
    <col min="6690" max="6691" width="22.28515625" style="472" bestFit="1" customWidth="1"/>
    <col min="6692" max="6693" width="21.140625" style="472" bestFit="1" customWidth="1"/>
    <col min="6694" max="6695" width="29.42578125" style="472" bestFit="1" customWidth="1"/>
    <col min="6696" max="6697" width="30.42578125" style="472" bestFit="1" customWidth="1"/>
    <col min="6698" max="6699" width="26.28515625" style="472" bestFit="1" customWidth="1"/>
    <col min="6700" max="6701" width="23.85546875" style="472" bestFit="1" customWidth="1"/>
    <col min="6702" max="6702" width="21.140625" style="472" bestFit="1" customWidth="1"/>
    <col min="6703" max="6705" width="20.85546875" style="472" bestFit="1" customWidth="1"/>
    <col min="6706" max="6707" width="23.85546875" style="472" bestFit="1" customWidth="1"/>
    <col min="6708" max="6708" width="22" style="472" bestFit="1" customWidth="1"/>
    <col min="6709" max="6710" width="21.140625" style="472" bestFit="1" customWidth="1"/>
    <col min="6711" max="6711" width="18.42578125" style="472" bestFit="1" customWidth="1"/>
    <col min="6712" max="6713" width="22.28515625" style="472" bestFit="1" customWidth="1"/>
    <col min="6714" max="6714" width="21.140625" style="472" bestFit="1" customWidth="1"/>
    <col min="6715" max="6716" width="22.28515625" style="472" bestFit="1" customWidth="1"/>
    <col min="6717" max="6717" width="20.140625" style="472" bestFit="1" customWidth="1"/>
    <col min="6718" max="6719" width="22.28515625" style="472" bestFit="1" customWidth="1"/>
    <col min="6720" max="6720" width="19.7109375" style="472" bestFit="1" customWidth="1"/>
    <col min="6721" max="6724" width="20.85546875" style="472" bestFit="1" customWidth="1"/>
    <col min="6725" max="6726" width="16.140625" style="472" bestFit="1" customWidth="1"/>
    <col min="6727" max="6727" width="10" style="472" bestFit="1" customWidth="1"/>
    <col min="6728" max="6728" width="9" style="472" bestFit="1" customWidth="1"/>
    <col min="6729" max="6729" width="10" style="472" bestFit="1" customWidth="1"/>
    <col min="6730" max="6730" width="9" style="472" customWidth="1"/>
    <col min="6731" max="6731" width="16.42578125" style="472" bestFit="1" customWidth="1"/>
    <col min="6732" max="6732" width="17" style="472" bestFit="1" customWidth="1"/>
    <col min="6733" max="6733" width="17.7109375" style="472" bestFit="1" customWidth="1"/>
    <col min="6734" max="6734" width="8.85546875" style="472" customWidth="1"/>
    <col min="6735" max="6735" width="14.42578125" style="472" bestFit="1" customWidth="1"/>
    <col min="6736" max="6736" width="15.42578125" style="472" bestFit="1" customWidth="1"/>
    <col min="6737" max="6737" width="10" style="472" bestFit="1" customWidth="1"/>
    <col min="6738" max="6739" width="11.7109375" style="472" bestFit="1" customWidth="1"/>
    <col min="6740" max="6740" width="14.85546875" style="472" bestFit="1" customWidth="1"/>
    <col min="6741" max="6741" width="8" style="472" bestFit="1" customWidth="1"/>
    <col min="6742" max="6912" width="11.42578125" style="472" customWidth="1"/>
    <col min="6913" max="6913" width="35" style="472" bestFit="1" customWidth="1"/>
    <col min="6914" max="6914" width="64.28515625" style="472" bestFit="1" customWidth="1"/>
    <col min="6915" max="6915" width="52.140625" style="472" bestFit="1" customWidth="1"/>
    <col min="6916" max="6916" width="43.7109375" style="472" bestFit="1" customWidth="1"/>
    <col min="6917" max="6917" width="12.42578125" style="472" bestFit="1" customWidth="1"/>
    <col min="6918" max="6918" width="23.85546875" style="472" bestFit="1" customWidth="1"/>
    <col min="6919" max="6923" width="22.28515625" style="472" bestFit="1" customWidth="1"/>
    <col min="6924" max="6924" width="22.28515625" style="472" customWidth="1"/>
    <col min="6925" max="6925" width="25.42578125" style="472" bestFit="1" customWidth="1"/>
    <col min="6926" max="6927" width="29.140625" style="472" bestFit="1" customWidth="1"/>
    <col min="6928" max="6929" width="21.140625" style="472" bestFit="1" customWidth="1"/>
    <col min="6930" max="6930" width="22.28515625" style="472" bestFit="1" customWidth="1"/>
    <col min="6931" max="6931" width="53.42578125" style="472" bestFit="1" customWidth="1"/>
    <col min="6932" max="6932" width="20.140625" style="472" bestFit="1" customWidth="1"/>
    <col min="6933" max="6935" width="35.28515625" style="472" bestFit="1" customWidth="1"/>
    <col min="6936" max="6937" width="45" style="472" bestFit="1" customWidth="1"/>
    <col min="6938" max="6938" width="45" style="472" customWidth="1"/>
    <col min="6939" max="6939" width="45" style="472" bestFit="1" customWidth="1"/>
    <col min="6940" max="6940" width="40.42578125" style="472" bestFit="1" customWidth="1"/>
    <col min="6941" max="6941" width="22.28515625" style="472" bestFit="1" customWidth="1"/>
    <col min="6942" max="6942" width="21.140625" style="472" bestFit="1" customWidth="1"/>
    <col min="6943" max="6943" width="22.28515625" style="472" bestFit="1" customWidth="1"/>
    <col min="6944" max="6944" width="20.28515625" style="472" bestFit="1" customWidth="1"/>
    <col min="6945" max="6945" width="27.28515625" style="472" bestFit="1" customWidth="1"/>
    <col min="6946" max="6947" width="22.28515625" style="472" bestFit="1" customWidth="1"/>
    <col min="6948" max="6949" width="21.140625" style="472" bestFit="1" customWidth="1"/>
    <col min="6950" max="6951" width="29.42578125" style="472" bestFit="1" customWidth="1"/>
    <col min="6952" max="6953" width="30.42578125" style="472" bestFit="1" customWidth="1"/>
    <col min="6954" max="6955" width="26.28515625" style="472" bestFit="1" customWidth="1"/>
    <col min="6956" max="6957" width="23.85546875" style="472" bestFit="1" customWidth="1"/>
    <col min="6958" max="6958" width="21.140625" style="472" bestFit="1" customWidth="1"/>
    <col min="6959" max="6961" width="20.85546875" style="472" bestFit="1" customWidth="1"/>
    <col min="6962" max="6963" width="23.85546875" style="472" bestFit="1" customWidth="1"/>
    <col min="6964" max="6964" width="22" style="472" bestFit="1" customWidth="1"/>
    <col min="6965" max="6966" width="21.140625" style="472" bestFit="1" customWidth="1"/>
    <col min="6967" max="6967" width="18.42578125" style="472" bestFit="1" customWidth="1"/>
    <col min="6968" max="6969" width="22.28515625" style="472" bestFit="1" customWidth="1"/>
    <col min="6970" max="6970" width="21.140625" style="472" bestFit="1" customWidth="1"/>
    <col min="6971" max="6972" width="22.28515625" style="472" bestFit="1" customWidth="1"/>
    <col min="6973" max="6973" width="20.140625" style="472" bestFit="1" customWidth="1"/>
    <col min="6974" max="6975" width="22.28515625" style="472" bestFit="1" customWidth="1"/>
    <col min="6976" max="6976" width="19.7109375" style="472" bestFit="1" customWidth="1"/>
    <col min="6977" max="6980" width="20.85546875" style="472" bestFit="1" customWidth="1"/>
    <col min="6981" max="6982" width="16.140625" style="472" bestFit="1" customWidth="1"/>
    <col min="6983" max="6983" width="10" style="472" bestFit="1" customWidth="1"/>
    <col min="6984" max="6984" width="9" style="472" bestFit="1" customWidth="1"/>
    <col min="6985" max="6985" width="10" style="472" bestFit="1" customWidth="1"/>
    <col min="6986" max="6986" width="9" style="472" customWidth="1"/>
    <col min="6987" max="6987" width="16.42578125" style="472" bestFit="1" customWidth="1"/>
    <col min="6988" max="6988" width="17" style="472" bestFit="1" customWidth="1"/>
    <col min="6989" max="6989" width="17.7109375" style="472" bestFit="1" customWidth="1"/>
    <col min="6990" max="6990" width="8.85546875" style="472" customWidth="1"/>
    <col min="6991" max="6991" width="14.42578125" style="472" bestFit="1" customWidth="1"/>
    <col min="6992" max="6992" width="15.42578125" style="472" bestFit="1" customWidth="1"/>
    <col min="6993" max="6993" width="10" style="472" bestFit="1" customWidth="1"/>
    <col min="6994" max="6995" width="11.7109375" style="472" bestFit="1" customWidth="1"/>
    <col min="6996" max="6996" width="14.85546875" style="472" bestFit="1" customWidth="1"/>
    <col min="6997" max="6997" width="8" style="472" bestFit="1" customWidth="1"/>
    <col min="6998" max="7168" width="11.42578125" style="472" customWidth="1"/>
    <col min="7169" max="7169" width="35" style="472" bestFit="1" customWidth="1"/>
    <col min="7170" max="7170" width="64.28515625" style="472" bestFit="1" customWidth="1"/>
    <col min="7171" max="7171" width="52.140625" style="472" bestFit="1" customWidth="1"/>
    <col min="7172" max="7172" width="43.7109375" style="472" bestFit="1" customWidth="1"/>
    <col min="7173" max="7173" width="12.42578125" style="472" bestFit="1" customWidth="1"/>
    <col min="7174" max="7174" width="23.85546875" style="472" bestFit="1" customWidth="1"/>
    <col min="7175" max="7179" width="22.28515625" style="472" bestFit="1" customWidth="1"/>
    <col min="7180" max="7180" width="22.28515625" style="472" customWidth="1"/>
    <col min="7181" max="7181" width="25.42578125" style="472" bestFit="1" customWidth="1"/>
    <col min="7182" max="7183" width="29.140625" style="472" bestFit="1" customWidth="1"/>
    <col min="7184" max="7185" width="21.140625" style="472" bestFit="1" customWidth="1"/>
    <col min="7186" max="7186" width="22.28515625" style="472" bestFit="1" customWidth="1"/>
    <col min="7187" max="7187" width="53.42578125" style="472" bestFit="1" customWidth="1"/>
    <col min="7188" max="7188" width="20.140625" style="472" bestFit="1" customWidth="1"/>
    <col min="7189" max="7191" width="35.28515625" style="472" bestFit="1" customWidth="1"/>
    <col min="7192" max="7193" width="45" style="472" bestFit="1" customWidth="1"/>
    <col min="7194" max="7194" width="45" style="472" customWidth="1"/>
    <col min="7195" max="7195" width="45" style="472" bestFit="1" customWidth="1"/>
    <col min="7196" max="7196" width="40.42578125" style="472" bestFit="1" customWidth="1"/>
    <col min="7197" max="7197" width="22.28515625" style="472" bestFit="1" customWidth="1"/>
    <col min="7198" max="7198" width="21.140625" style="472" bestFit="1" customWidth="1"/>
    <col min="7199" max="7199" width="22.28515625" style="472" bestFit="1" customWidth="1"/>
    <col min="7200" max="7200" width="20.28515625" style="472" bestFit="1" customWidth="1"/>
    <col min="7201" max="7201" width="27.28515625" style="472" bestFit="1" customWidth="1"/>
    <col min="7202" max="7203" width="22.28515625" style="472" bestFit="1" customWidth="1"/>
    <col min="7204" max="7205" width="21.140625" style="472" bestFit="1" customWidth="1"/>
    <col min="7206" max="7207" width="29.42578125" style="472" bestFit="1" customWidth="1"/>
    <col min="7208" max="7209" width="30.42578125" style="472" bestFit="1" customWidth="1"/>
    <col min="7210" max="7211" width="26.28515625" style="472" bestFit="1" customWidth="1"/>
    <col min="7212" max="7213" width="23.85546875" style="472" bestFit="1" customWidth="1"/>
    <col min="7214" max="7214" width="21.140625" style="472" bestFit="1" customWidth="1"/>
    <col min="7215" max="7217" width="20.85546875" style="472" bestFit="1" customWidth="1"/>
    <col min="7218" max="7219" width="23.85546875" style="472" bestFit="1" customWidth="1"/>
    <col min="7220" max="7220" width="22" style="472" bestFit="1" customWidth="1"/>
    <col min="7221" max="7222" width="21.140625" style="472" bestFit="1" customWidth="1"/>
    <col min="7223" max="7223" width="18.42578125" style="472" bestFit="1" customWidth="1"/>
    <col min="7224" max="7225" width="22.28515625" style="472" bestFit="1" customWidth="1"/>
    <col min="7226" max="7226" width="21.140625" style="472" bestFit="1" customWidth="1"/>
    <col min="7227" max="7228" width="22.28515625" style="472" bestFit="1" customWidth="1"/>
    <col min="7229" max="7229" width="20.140625" style="472" bestFit="1" customWidth="1"/>
    <col min="7230" max="7231" width="22.28515625" style="472" bestFit="1" customWidth="1"/>
    <col min="7232" max="7232" width="19.7109375" style="472" bestFit="1" customWidth="1"/>
    <col min="7233" max="7236" width="20.85546875" style="472" bestFit="1" customWidth="1"/>
    <col min="7237" max="7238" width="16.140625" style="472" bestFit="1" customWidth="1"/>
    <col min="7239" max="7239" width="10" style="472" bestFit="1" customWidth="1"/>
    <col min="7240" max="7240" width="9" style="472" bestFit="1" customWidth="1"/>
    <col min="7241" max="7241" width="10" style="472" bestFit="1" customWidth="1"/>
    <col min="7242" max="7242" width="9" style="472" customWidth="1"/>
    <col min="7243" max="7243" width="16.42578125" style="472" bestFit="1" customWidth="1"/>
    <col min="7244" max="7244" width="17" style="472" bestFit="1" customWidth="1"/>
    <col min="7245" max="7245" width="17.7109375" style="472" bestFit="1" customWidth="1"/>
    <col min="7246" max="7246" width="8.85546875" style="472" customWidth="1"/>
    <col min="7247" max="7247" width="14.42578125" style="472" bestFit="1" customWidth="1"/>
    <col min="7248" max="7248" width="15.42578125" style="472" bestFit="1" customWidth="1"/>
    <col min="7249" max="7249" width="10" style="472" bestFit="1" customWidth="1"/>
    <col min="7250" max="7251" width="11.7109375" style="472" bestFit="1" customWidth="1"/>
    <col min="7252" max="7252" width="14.85546875" style="472" bestFit="1" customWidth="1"/>
    <col min="7253" max="7253" width="8" style="472" bestFit="1" customWidth="1"/>
    <col min="7254" max="7424" width="11.42578125" style="472" customWidth="1"/>
    <col min="7425" max="7425" width="35" style="472" bestFit="1" customWidth="1"/>
    <col min="7426" max="7426" width="64.28515625" style="472" bestFit="1" customWidth="1"/>
    <col min="7427" max="7427" width="52.140625" style="472" bestFit="1" customWidth="1"/>
    <col min="7428" max="7428" width="43.7109375" style="472" bestFit="1" customWidth="1"/>
    <col min="7429" max="7429" width="12.42578125" style="472" bestFit="1" customWidth="1"/>
    <col min="7430" max="7430" width="23.85546875" style="472" bestFit="1" customWidth="1"/>
    <col min="7431" max="7435" width="22.28515625" style="472" bestFit="1" customWidth="1"/>
    <col min="7436" max="7436" width="22.28515625" style="472" customWidth="1"/>
    <col min="7437" max="7437" width="25.42578125" style="472" bestFit="1" customWidth="1"/>
    <col min="7438" max="7439" width="29.140625" style="472" bestFit="1" customWidth="1"/>
    <col min="7440" max="7441" width="21.140625" style="472" bestFit="1" customWidth="1"/>
    <col min="7442" max="7442" width="22.28515625" style="472" bestFit="1" customWidth="1"/>
    <col min="7443" max="7443" width="53.42578125" style="472" bestFit="1" customWidth="1"/>
    <col min="7444" max="7444" width="20.140625" style="472" bestFit="1" customWidth="1"/>
    <col min="7445" max="7447" width="35.28515625" style="472" bestFit="1" customWidth="1"/>
    <col min="7448" max="7449" width="45" style="472" bestFit="1" customWidth="1"/>
    <col min="7450" max="7450" width="45" style="472" customWidth="1"/>
    <col min="7451" max="7451" width="45" style="472" bestFit="1" customWidth="1"/>
    <col min="7452" max="7452" width="40.42578125" style="472" bestFit="1" customWidth="1"/>
    <col min="7453" max="7453" width="22.28515625" style="472" bestFit="1" customWidth="1"/>
    <col min="7454" max="7454" width="21.140625" style="472" bestFit="1" customWidth="1"/>
    <col min="7455" max="7455" width="22.28515625" style="472" bestFit="1" customWidth="1"/>
    <col min="7456" max="7456" width="20.28515625" style="472" bestFit="1" customWidth="1"/>
    <col min="7457" max="7457" width="27.28515625" style="472" bestFit="1" customWidth="1"/>
    <col min="7458" max="7459" width="22.28515625" style="472" bestFit="1" customWidth="1"/>
    <col min="7460" max="7461" width="21.140625" style="472" bestFit="1" customWidth="1"/>
    <col min="7462" max="7463" width="29.42578125" style="472" bestFit="1" customWidth="1"/>
    <col min="7464" max="7465" width="30.42578125" style="472" bestFit="1" customWidth="1"/>
    <col min="7466" max="7467" width="26.28515625" style="472" bestFit="1" customWidth="1"/>
    <col min="7468" max="7469" width="23.85546875" style="472" bestFit="1" customWidth="1"/>
    <col min="7470" max="7470" width="21.140625" style="472" bestFit="1" customWidth="1"/>
    <col min="7471" max="7473" width="20.85546875" style="472" bestFit="1" customWidth="1"/>
    <col min="7474" max="7475" width="23.85546875" style="472" bestFit="1" customWidth="1"/>
    <col min="7476" max="7476" width="22" style="472" bestFit="1" customWidth="1"/>
    <col min="7477" max="7478" width="21.140625" style="472" bestFit="1" customWidth="1"/>
    <col min="7479" max="7479" width="18.42578125" style="472" bestFit="1" customWidth="1"/>
    <col min="7480" max="7481" width="22.28515625" style="472" bestFit="1" customWidth="1"/>
    <col min="7482" max="7482" width="21.140625" style="472" bestFit="1" customWidth="1"/>
    <col min="7483" max="7484" width="22.28515625" style="472" bestFit="1" customWidth="1"/>
    <col min="7485" max="7485" width="20.140625" style="472" bestFit="1" customWidth="1"/>
    <col min="7486" max="7487" width="22.28515625" style="472" bestFit="1" customWidth="1"/>
    <col min="7488" max="7488" width="19.7109375" style="472" bestFit="1" customWidth="1"/>
    <col min="7489" max="7492" width="20.85546875" style="472" bestFit="1" customWidth="1"/>
    <col min="7493" max="7494" width="16.140625" style="472" bestFit="1" customWidth="1"/>
    <col min="7495" max="7495" width="10" style="472" bestFit="1" customWidth="1"/>
    <col min="7496" max="7496" width="9" style="472" bestFit="1" customWidth="1"/>
    <col min="7497" max="7497" width="10" style="472" bestFit="1" customWidth="1"/>
    <col min="7498" max="7498" width="9" style="472" customWidth="1"/>
    <col min="7499" max="7499" width="16.42578125" style="472" bestFit="1" customWidth="1"/>
    <col min="7500" max="7500" width="17" style="472" bestFit="1" customWidth="1"/>
    <col min="7501" max="7501" width="17.7109375" style="472" bestFit="1" customWidth="1"/>
    <col min="7502" max="7502" width="8.85546875" style="472" customWidth="1"/>
    <col min="7503" max="7503" width="14.42578125" style="472" bestFit="1" customWidth="1"/>
    <col min="7504" max="7504" width="15.42578125" style="472" bestFit="1" customWidth="1"/>
    <col min="7505" max="7505" width="10" style="472" bestFit="1" customWidth="1"/>
    <col min="7506" max="7507" width="11.7109375" style="472" bestFit="1" customWidth="1"/>
    <col min="7508" max="7508" width="14.85546875" style="472" bestFit="1" customWidth="1"/>
    <col min="7509" max="7509" width="8" style="472" bestFit="1" customWidth="1"/>
    <col min="7510" max="7680" width="11.42578125" style="472" customWidth="1"/>
    <col min="7681" max="7681" width="35" style="472" bestFit="1" customWidth="1"/>
    <col min="7682" max="7682" width="64.28515625" style="472" bestFit="1" customWidth="1"/>
    <col min="7683" max="7683" width="52.140625" style="472" bestFit="1" customWidth="1"/>
    <col min="7684" max="7684" width="43.7109375" style="472" bestFit="1" customWidth="1"/>
    <col min="7685" max="7685" width="12.42578125" style="472" bestFit="1" customWidth="1"/>
    <col min="7686" max="7686" width="23.85546875" style="472" bestFit="1" customWidth="1"/>
    <col min="7687" max="7691" width="22.28515625" style="472" bestFit="1" customWidth="1"/>
    <col min="7692" max="7692" width="22.28515625" style="472" customWidth="1"/>
    <col min="7693" max="7693" width="25.42578125" style="472" bestFit="1" customWidth="1"/>
    <col min="7694" max="7695" width="29.140625" style="472" bestFit="1" customWidth="1"/>
    <col min="7696" max="7697" width="21.140625" style="472" bestFit="1" customWidth="1"/>
    <col min="7698" max="7698" width="22.28515625" style="472" bestFit="1" customWidth="1"/>
    <col min="7699" max="7699" width="53.42578125" style="472" bestFit="1" customWidth="1"/>
    <col min="7700" max="7700" width="20.140625" style="472" bestFit="1" customWidth="1"/>
    <col min="7701" max="7703" width="35.28515625" style="472" bestFit="1" customWidth="1"/>
    <col min="7704" max="7705" width="45" style="472" bestFit="1" customWidth="1"/>
    <col min="7706" max="7706" width="45" style="472" customWidth="1"/>
    <col min="7707" max="7707" width="45" style="472" bestFit="1" customWidth="1"/>
    <col min="7708" max="7708" width="40.42578125" style="472" bestFit="1" customWidth="1"/>
    <col min="7709" max="7709" width="22.28515625" style="472" bestFit="1" customWidth="1"/>
    <col min="7710" max="7710" width="21.140625" style="472" bestFit="1" customWidth="1"/>
    <col min="7711" max="7711" width="22.28515625" style="472" bestFit="1" customWidth="1"/>
    <col min="7712" max="7712" width="20.28515625" style="472" bestFit="1" customWidth="1"/>
    <col min="7713" max="7713" width="27.28515625" style="472" bestFit="1" customWidth="1"/>
    <col min="7714" max="7715" width="22.28515625" style="472" bestFit="1" customWidth="1"/>
    <col min="7716" max="7717" width="21.140625" style="472" bestFit="1" customWidth="1"/>
    <col min="7718" max="7719" width="29.42578125" style="472" bestFit="1" customWidth="1"/>
    <col min="7720" max="7721" width="30.42578125" style="472" bestFit="1" customWidth="1"/>
    <col min="7722" max="7723" width="26.28515625" style="472" bestFit="1" customWidth="1"/>
    <col min="7724" max="7725" width="23.85546875" style="472" bestFit="1" customWidth="1"/>
    <col min="7726" max="7726" width="21.140625" style="472" bestFit="1" customWidth="1"/>
    <col min="7727" max="7729" width="20.85546875" style="472" bestFit="1" customWidth="1"/>
    <col min="7730" max="7731" width="23.85546875" style="472" bestFit="1" customWidth="1"/>
    <col min="7732" max="7732" width="22" style="472" bestFit="1" customWidth="1"/>
    <col min="7733" max="7734" width="21.140625" style="472" bestFit="1" customWidth="1"/>
    <col min="7735" max="7735" width="18.42578125" style="472" bestFit="1" customWidth="1"/>
    <col min="7736" max="7737" width="22.28515625" style="472" bestFit="1" customWidth="1"/>
    <col min="7738" max="7738" width="21.140625" style="472" bestFit="1" customWidth="1"/>
    <col min="7739" max="7740" width="22.28515625" style="472" bestFit="1" customWidth="1"/>
    <col min="7741" max="7741" width="20.140625" style="472" bestFit="1" customWidth="1"/>
    <col min="7742" max="7743" width="22.28515625" style="472" bestFit="1" customWidth="1"/>
    <col min="7744" max="7744" width="19.7109375" style="472" bestFit="1" customWidth="1"/>
    <col min="7745" max="7748" width="20.85546875" style="472" bestFit="1" customWidth="1"/>
    <col min="7749" max="7750" width="16.140625" style="472" bestFit="1" customWidth="1"/>
    <col min="7751" max="7751" width="10" style="472" bestFit="1" customWidth="1"/>
    <col min="7752" max="7752" width="9" style="472" bestFit="1" customWidth="1"/>
    <col min="7753" max="7753" width="10" style="472" bestFit="1" customWidth="1"/>
    <col min="7754" max="7754" width="9" style="472" customWidth="1"/>
    <col min="7755" max="7755" width="16.42578125" style="472" bestFit="1" customWidth="1"/>
    <col min="7756" max="7756" width="17" style="472" bestFit="1" customWidth="1"/>
    <col min="7757" max="7757" width="17.7109375" style="472" bestFit="1" customWidth="1"/>
    <col min="7758" max="7758" width="8.85546875" style="472" customWidth="1"/>
    <col min="7759" max="7759" width="14.42578125" style="472" bestFit="1" customWidth="1"/>
    <col min="7760" max="7760" width="15.42578125" style="472" bestFit="1" customWidth="1"/>
    <col min="7761" max="7761" width="10" style="472" bestFit="1" customWidth="1"/>
    <col min="7762" max="7763" width="11.7109375" style="472" bestFit="1" customWidth="1"/>
    <col min="7764" max="7764" width="14.85546875" style="472" bestFit="1" customWidth="1"/>
    <col min="7765" max="7765" width="8" style="472" bestFit="1" customWidth="1"/>
    <col min="7766" max="7936" width="11.42578125" style="472" customWidth="1"/>
    <col min="7937" max="7937" width="35" style="472" bestFit="1" customWidth="1"/>
    <col min="7938" max="7938" width="64.28515625" style="472" bestFit="1" customWidth="1"/>
    <col min="7939" max="7939" width="52.140625" style="472" bestFit="1" customWidth="1"/>
    <col min="7940" max="7940" width="43.7109375" style="472" bestFit="1" customWidth="1"/>
    <col min="7941" max="7941" width="12.42578125" style="472" bestFit="1" customWidth="1"/>
    <col min="7942" max="7942" width="23.85546875" style="472" bestFit="1" customWidth="1"/>
    <col min="7943" max="7947" width="22.28515625" style="472" bestFit="1" customWidth="1"/>
    <col min="7948" max="7948" width="22.28515625" style="472" customWidth="1"/>
    <col min="7949" max="7949" width="25.42578125" style="472" bestFit="1" customWidth="1"/>
    <col min="7950" max="7951" width="29.140625" style="472" bestFit="1" customWidth="1"/>
    <col min="7952" max="7953" width="21.140625" style="472" bestFit="1" customWidth="1"/>
    <col min="7954" max="7954" width="22.28515625" style="472" bestFit="1" customWidth="1"/>
    <col min="7955" max="7955" width="53.42578125" style="472" bestFit="1" customWidth="1"/>
    <col min="7956" max="7956" width="20.140625" style="472" bestFit="1" customWidth="1"/>
    <col min="7957" max="7959" width="35.28515625" style="472" bestFit="1" customWidth="1"/>
    <col min="7960" max="7961" width="45" style="472" bestFit="1" customWidth="1"/>
    <col min="7962" max="7962" width="45" style="472" customWidth="1"/>
    <col min="7963" max="7963" width="45" style="472" bestFit="1" customWidth="1"/>
    <col min="7964" max="7964" width="40.42578125" style="472" bestFit="1" customWidth="1"/>
    <col min="7965" max="7965" width="22.28515625" style="472" bestFit="1" customWidth="1"/>
    <col min="7966" max="7966" width="21.140625" style="472" bestFit="1" customWidth="1"/>
    <col min="7967" max="7967" width="22.28515625" style="472" bestFit="1" customWidth="1"/>
    <col min="7968" max="7968" width="20.28515625" style="472" bestFit="1" customWidth="1"/>
    <col min="7969" max="7969" width="27.28515625" style="472" bestFit="1" customWidth="1"/>
    <col min="7970" max="7971" width="22.28515625" style="472" bestFit="1" customWidth="1"/>
    <col min="7972" max="7973" width="21.140625" style="472" bestFit="1" customWidth="1"/>
    <col min="7974" max="7975" width="29.42578125" style="472" bestFit="1" customWidth="1"/>
    <col min="7976" max="7977" width="30.42578125" style="472" bestFit="1" customWidth="1"/>
    <col min="7978" max="7979" width="26.28515625" style="472" bestFit="1" customWidth="1"/>
    <col min="7980" max="7981" width="23.85546875" style="472" bestFit="1" customWidth="1"/>
    <col min="7982" max="7982" width="21.140625" style="472" bestFit="1" customWidth="1"/>
    <col min="7983" max="7985" width="20.85546875" style="472" bestFit="1" customWidth="1"/>
    <col min="7986" max="7987" width="23.85546875" style="472" bestFit="1" customWidth="1"/>
    <col min="7988" max="7988" width="22" style="472" bestFit="1" customWidth="1"/>
    <col min="7989" max="7990" width="21.140625" style="472" bestFit="1" customWidth="1"/>
    <col min="7991" max="7991" width="18.42578125" style="472" bestFit="1" customWidth="1"/>
    <col min="7992" max="7993" width="22.28515625" style="472" bestFit="1" customWidth="1"/>
    <col min="7994" max="7994" width="21.140625" style="472" bestFit="1" customWidth="1"/>
    <col min="7995" max="7996" width="22.28515625" style="472" bestFit="1" customWidth="1"/>
    <col min="7997" max="7997" width="20.140625" style="472" bestFit="1" customWidth="1"/>
    <col min="7998" max="7999" width="22.28515625" style="472" bestFit="1" customWidth="1"/>
    <col min="8000" max="8000" width="19.7109375" style="472" bestFit="1" customWidth="1"/>
    <col min="8001" max="8004" width="20.85546875" style="472" bestFit="1" customWidth="1"/>
    <col min="8005" max="8006" width="16.140625" style="472" bestFit="1" customWidth="1"/>
    <col min="8007" max="8007" width="10" style="472" bestFit="1" customWidth="1"/>
    <col min="8008" max="8008" width="9" style="472" bestFit="1" customWidth="1"/>
    <col min="8009" max="8009" width="10" style="472" bestFit="1" customWidth="1"/>
    <col min="8010" max="8010" width="9" style="472" customWidth="1"/>
    <col min="8011" max="8011" width="16.42578125" style="472" bestFit="1" customWidth="1"/>
    <col min="8012" max="8012" width="17" style="472" bestFit="1" customWidth="1"/>
    <col min="8013" max="8013" width="17.7109375" style="472" bestFit="1" customWidth="1"/>
    <col min="8014" max="8014" width="8.85546875" style="472" customWidth="1"/>
    <col min="8015" max="8015" width="14.42578125" style="472" bestFit="1" customWidth="1"/>
    <col min="8016" max="8016" width="15.42578125" style="472" bestFit="1" customWidth="1"/>
    <col min="8017" max="8017" width="10" style="472" bestFit="1" customWidth="1"/>
    <col min="8018" max="8019" width="11.7109375" style="472" bestFit="1" customWidth="1"/>
    <col min="8020" max="8020" width="14.85546875" style="472" bestFit="1" customWidth="1"/>
    <col min="8021" max="8021" width="8" style="472" bestFit="1" customWidth="1"/>
    <col min="8022" max="8192" width="11.42578125" style="472" customWidth="1"/>
    <col min="8193" max="8193" width="35" style="472" bestFit="1" customWidth="1"/>
    <col min="8194" max="8194" width="64.28515625" style="472" bestFit="1" customWidth="1"/>
    <col min="8195" max="8195" width="52.140625" style="472" bestFit="1" customWidth="1"/>
    <col min="8196" max="8196" width="43.7109375" style="472" bestFit="1" customWidth="1"/>
    <col min="8197" max="8197" width="12.42578125" style="472" bestFit="1" customWidth="1"/>
    <col min="8198" max="8198" width="23.85546875" style="472" bestFit="1" customWidth="1"/>
    <col min="8199" max="8203" width="22.28515625" style="472" bestFit="1" customWidth="1"/>
    <col min="8204" max="8204" width="22.28515625" style="472" customWidth="1"/>
    <col min="8205" max="8205" width="25.42578125" style="472" bestFit="1" customWidth="1"/>
    <col min="8206" max="8207" width="29.140625" style="472" bestFit="1" customWidth="1"/>
    <col min="8208" max="8209" width="21.140625" style="472" bestFit="1" customWidth="1"/>
    <col min="8210" max="8210" width="22.28515625" style="472" bestFit="1" customWidth="1"/>
    <col min="8211" max="8211" width="53.42578125" style="472" bestFit="1" customWidth="1"/>
    <col min="8212" max="8212" width="20.140625" style="472" bestFit="1" customWidth="1"/>
    <col min="8213" max="8215" width="35.28515625" style="472" bestFit="1" customWidth="1"/>
    <col min="8216" max="8217" width="45" style="472" bestFit="1" customWidth="1"/>
    <col min="8218" max="8218" width="45" style="472" customWidth="1"/>
    <col min="8219" max="8219" width="45" style="472" bestFit="1" customWidth="1"/>
    <col min="8220" max="8220" width="40.42578125" style="472" bestFit="1" customWidth="1"/>
    <col min="8221" max="8221" width="22.28515625" style="472" bestFit="1" customWidth="1"/>
    <col min="8222" max="8222" width="21.140625" style="472" bestFit="1" customWidth="1"/>
    <col min="8223" max="8223" width="22.28515625" style="472" bestFit="1" customWidth="1"/>
    <col min="8224" max="8224" width="20.28515625" style="472" bestFit="1" customWidth="1"/>
    <col min="8225" max="8225" width="27.28515625" style="472" bestFit="1" customWidth="1"/>
    <col min="8226" max="8227" width="22.28515625" style="472" bestFit="1" customWidth="1"/>
    <col min="8228" max="8229" width="21.140625" style="472" bestFit="1" customWidth="1"/>
    <col min="8230" max="8231" width="29.42578125" style="472" bestFit="1" customWidth="1"/>
    <col min="8232" max="8233" width="30.42578125" style="472" bestFit="1" customWidth="1"/>
    <col min="8234" max="8235" width="26.28515625" style="472" bestFit="1" customWidth="1"/>
    <col min="8236" max="8237" width="23.85546875" style="472" bestFit="1" customWidth="1"/>
    <col min="8238" max="8238" width="21.140625" style="472" bestFit="1" customWidth="1"/>
    <col min="8239" max="8241" width="20.85546875" style="472" bestFit="1" customWidth="1"/>
    <col min="8242" max="8243" width="23.85546875" style="472" bestFit="1" customWidth="1"/>
    <col min="8244" max="8244" width="22" style="472" bestFit="1" customWidth="1"/>
    <col min="8245" max="8246" width="21.140625" style="472" bestFit="1" customWidth="1"/>
    <col min="8247" max="8247" width="18.42578125" style="472" bestFit="1" customWidth="1"/>
    <col min="8248" max="8249" width="22.28515625" style="472" bestFit="1" customWidth="1"/>
    <col min="8250" max="8250" width="21.140625" style="472" bestFit="1" customWidth="1"/>
    <col min="8251" max="8252" width="22.28515625" style="472" bestFit="1" customWidth="1"/>
    <col min="8253" max="8253" width="20.140625" style="472" bestFit="1" customWidth="1"/>
    <col min="8254" max="8255" width="22.28515625" style="472" bestFit="1" customWidth="1"/>
    <col min="8256" max="8256" width="19.7109375" style="472" bestFit="1" customWidth="1"/>
    <col min="8257" max="8260" width="20.85546875" style="472" bestFit="1" customWidth="1"/>
    <col min="8261" max="8262" width="16.140625" style="472" bestFit="1" customWidth="1"/>
    <col min="8263" max="8263" width="10" style="472" bestFit="1" customWidth="1"/>
    <col min="8264" max="8264" width="9" style="472" bestFit="1" customWidth="1"/>
    <col min="8265" max="8265" width="10" style="472" bestFit="1" customWidth="1"/>
    <col min="8266" max="8266" width="9" style="472" customWidth="1"/>
    <col min="8267" max="8267" width="16.42578125" style="472" bestFit="1" customWidth="1"/>
    <col min="8268" max="8268" width="17" style="472" bestFit="1" customWidth="1"/>
    <col min="8269" max="8269" width="17.7109375" style="472" bestFit="1" customWidth="1"/>
    <col min="8270" max="8270" width="8.85546875" style="472" customWidth="1"/>
    <col min="8271" max="8271" width="14.42578125" style="472" bestFit="1" customWidth="1"/>
    <col min="8272" max="8272" width="15.42578125" style="472" bestFit="1" customWidth="1"/>
    <col min="8273" max="8273" width="10" style="472" bestFit="1" customWidth="1"/>
    <col min="8274" max="8275" width="11.7109375" style="472" bestFit="1" customWidth="1"/>
    <col min="8276" max="8276" width="14.85546875" style="472" bestFit="1" customWidth="1"/>
    <col min="8277" max="8277" width="8" style="472" bestFit="1" customWidth="1"/>
    <col min="8278" max="8448" width="11.42578125" style="472" customWidth="1"/>
    <col min="8449" max="8449" width="35" style="472" bestFit="1" customWidth="1"/>
    <col min="8450" max="8450" width="64.28515625" style="472" bestFit="1" customWidth="1"/>
    <col min="8451" max="8451" width="52.140625" style="472" bestFit="1" customWidth="1"/>
    <col min="8452" max="8452" width="43.7109375" style="472" bestFit="1" customWidth="1"/>
    <col min="8453" max="8453" width="12.42578125" style="472" bestFit="1" customWidth="1"/>
    <col min="8454" max="8454" width="23.85546875" style="472" bestFit="1" customWidth="1"/>
    <col min="8455" max="8459" width="22.28515625" style="472" bestFit="1" customWidth="1"/>
    <col min="8460" max="8460" width="22.28515625" style="472" customWidth="1"/>
    <col min="8461" max="8461" width="25.42578125" style="472" bestFit="1" customWidth="1"/>
    <col min="8462" max="8463" width="29.140625" style="472" bestFit="1" customWidth="1"/>
    <col min="8464" max="8465" width="21.140625" style="472" bestFit="1" customWidth="1"/>
    <col min="8466" max="8466" width="22.28515625" style="472" bestFit="1" customWidth="1"/>
    <col min="8467" max="8467" width="53.42578125" style="472" bestFit="1" customWidth="1"/>
    <col min="8468" max="8468" width="20.140625" style="472" bestFit="1" customWidth="1"/>
    <col min="8469" max="8471" width="35.28515625" style="472" bestFit="1" customWidth="1"/>
    <col min="8472" max="8473" width="45" style="472" bestFit="1" customWidth="1"/>
    <col min="8474" max="8474" width="45" style="472" customWidth="1"/>
    <col min="8475" max="8475" width="45" style="472" bestFit="1" customWidth="1"/>
    <col min="8476" max="8476" width="40.42578125" style="472" bestFit="1" customWidth="1"/>
    <col min="8477" max="8477" width="22.28515625" style="472" bestFit="1" customWidth="1"/>
    <col min="8478" max="8478" width="21.140625" style="472" bestFit="1" customWidth="1"/>
    <col min="8479" max="8479" width="22.28515625" style="472" bestFit="1" customWidth="1"/>
    <col min="8480" max="8480" width="20.28515625" style="472" bestFit="1" customWidth="1"/>
    <col min="8481" max="8481" width="27.28515625" style="472" bestFit="1" customWidth="1"/>
    <col min="8482" max="8483" width="22.28515625" style="472" bestFit="1" customWidth="1"/>
    <col min="8484" max="8485" width="21.140625" style="472" bestFit="1" customWidth="1"/>
    <col min="8486" max="8487" width="29.42578125" style="472" bestFit="1" customWidth="1"/>
    <col min="8488" max="8489" width="30.42578125" style="472" bestFit="1" customWidth="1"/>
    <col min="8490" max="8491" width="26.28515625" style="472" bestFit="1" customWidth="1"/>
    <col min="8492" max="8493" width="23.85546875" style="472" bestFit="1" customWidth="1"/>
    <col min="8494" max="8494" width="21.140625" style="472" bestFit="1" customWidth="1"/>
    <col min="8495" max="8497" width="20.85546875" style="472" bestFit="1" customWidth="1"/>
    <col min="8498" max="8499" width="23.85546875" style="472" bestFit="1" customWidth="1"/>
    <col min="8500" max="8500" width="22" style="472" bestFit="1" customWidth="1"/>
    <col min="8501" max="8502" width="21.140625" style="472" bestFit="1" customWidth="1"/>
    <col min="8503" max="8503" width="18.42578125" style="472" bestFit="1" customWidth="1"/>
    <col min="8504" max="8505" width="22.28515625" style="472" bestFit="1" customWidth="1"/>
    <col min="8506" max="8506" width="21.140625" style="472" bestFit="1" customWidth="1"/>
    <col min="8507" max="8508" width="22.28515625" style="472" bestFit="1" customWidth="1"/>
    <col min="8509" max="8509" width="20.140625" style="472" bestFit="1" customWidth="1"/>
    <col min="8510" max="8511" width="22.28515625" style="472" bestFit="1" customWidth="1"/>
    <col min="8512" max="8512" width="19.7109375" style="472" bestFit="1" customWidth="1"/>
    <col min="8513" max="8516" width="20.85546875" style="472" bestFit="1" customWidth="1"/>
    <col min="8517" max="8518" width="16.140625" style="472" bestFit="1" customWidth="1"/>
    <col min="8519" max="8519" width="10" style="472" bestFit="1" customWidth="1"/>
    <col min="8520" max="8520" width="9" style="472" bestFit="1" customWidth="1"/>
    <col min="8521" max="8521" width="10" style="472" bestFit="1" customWidth="1"/>
    <col min="8522" max="8522" width="9" style="472" customWidth="1"/>
    <col min="8523" max="8523" width="16.42578125" style="472" bestFit="1" customWidth="1"/>
    <col min="8524" max="8524" width="17" style="472" bestFit="1" customWidth="1"/>
    <col min="8525" max="8525" width="17.7109375" style="472" bestFit="1" customWidth="1"/>
    <col min="8526" max="8526" width="8.85546875" style="472" customWidth="1"/>
    <col min="8527" max="8527" width="14.42578125" style="472" bestFit="1" customWidth="1"/>
    <col min="8528" max="8528" width="15.42578125" style="472" bestFit="1" customWidth="1"/>
    <col min="8529" max="8529" width="10" style="472" bestFit="1" customWidth="1"/>
    <col min="8530" max="8531" width="11.7109375" style="472" bestFit="1" customWidth="1"/>
    <col min="8532" max="8532" width="14.85546875" style="472" bestFit="1" customWidth="1"/>
    <col min="8533" max="8533" width="8" style="472" bestFit="1" customWidth="1"/>
    <col min="8534" max="8704" width="11.42578125" style="472" customWidth="1"/>
    <col min="8705" max="8705" width="35" style="472" bestFit="1" customWidth="1"/>
    <col min="8706" max="8706" width="64.28515625" style="472" bestFit="1" customWidth="1"/>
    <col min="8707" max="8707" width="52.140625" style="472" bestFit="1" customWidth="1"/>
    <col min="8708" max="8708" width="43.7109375" style="472" bestFit="1" customWidth="1"/>
    <col min="8709" max="8709" width="12.42578125" style="472" bestFit="1" customWidth="1"/>
    <col min="8710" max="8710" width="23.85546875" style="472" bestFit="1" customWidth="1"/>
    <col min="8711" max="8715" width="22.28515625" style="472" bestFit="1" customWidth="1"/>
    <col min="8716" max="8716" width="22.28515625" style="472" customWidth="1"/>
    <col min="8717" max="8717" width="25.42578125" style="472" bestFit="1" customWidth="1"/>
    <col min="8718" max="8719" width="29.140625" style="472" bestFit="1" customWidth="1"/>
    <col min="8720" max="8721" width="21.140625" style="472" bestFit="1" customWidth="1"/>
    <col min="8722" max="8722" width="22.28515625" style="472" bestFit="1" customWidth="1"/>
    <col min="8723" max="8723" width="53.42578125" style="472" bestFit="1" customWidth="1"/>
    <col min="8724" max="8724" width="20.140625" style="472" bestFit="1" customWidth="1"/>
    <col min="8725" max="8727" width="35.28515625" style="472" bestFit="1" customWidth="1"/>
    <col min="8728" max="8729" width="45" style="472" bestFit="1" customWidth="1"/>
    <col min="8730" max="8730" width="45" style="472" customWidth="1"/>
    <col min="8731" max="8731" width="45" style="472" bestFit="1" customWidth="1"/>
    <col min="8732" max="8732" width="40.42578125" style="472" bestFit="1" customWidth="1"/>
    <col min="8733" max="8733" width="22.28515625" style="472" bestFit="1" customWidth="1"/>
    <col min="8734" max="8734" width="21.140625" style="472" bestFit="1" customWidth="1"/>
    <col min="8735" max="8735" width="22.28515625" style="472" bestFit="1" customWidth="1"/>
    <col min="8736" max="8736" width="20.28515625" style="472" bestFit="1" customWidth="1"/>
    <col min="8737" max="8737" width="27.28515625" style="472" bestFit="1" customWidth="1"/>
    <col min="8738" max="8739" width="22.28515625" style="472" bestFit="1" customWidth="1"/>
    <col min="8740" max="8741" width="21.140625" style="472" bestFit="1" customWidth="1"/>
    <col min="8742" max="8743" width="29.42578125" style="472" bestFit="1" customWidth="1"/>
    <col min="8744" max="8745" width="30.42578125" style="472" bestFit="1" customWidth="1"/>
    <col min="8746" max="8747" width="26.28515625" style="472" bestFit="1" customWidth="1"/>
    <col min="8748" max="8749" width="23.85546875" style="472" bestFit="1" customWidth="1"/>
    <col min="8750" max="8750" width="21.140625" style="472" bestFit="1" customWidth="1"/>
    <col min="8751" max="8753" width="20.85546875" style="472" bestFit="1" customWidth="1"/>
    <col min="8754" max="8755" width="23.85546875" style="472" bestFit="1" customWidth="1"/>
    <col min="8756" max="8756" width="22" style="472" bestFit="1" customWidth="1"/>
    <col min="8757" max="8758" width="21.140625" style="472" bestFit="1" customWidth="1"/>
    <col min="8759" max="8759" width="18.42578125" style="472" bestFit="1" customWidth="1"/>
    <col min="8760" max="8761" width="22.28515625" style="472" bestFit="1" customWidth="1"/>
    <col min="8762" max="8762" width="21.140625" style="472" bestFit="1" customWidth="1"/>
    <col min="8763" max="8764" width="22.28515625" style="472" bestFit="1" customWidth="1"/>
    <col min="8765" max="8765" width="20.140625" style="472" bestFit="1" customWidth="1"/>
    <col min="8766" max="8767" width="22.28515625" style="472" bestFit="1" customWidth="1"/>
    <col min="8768" max="8768" width="19.7109375" style="472" bestFit="1" customWidth="1"/>
    <col min="8769" max="8772" width="20.85546875" style="472" bestFit="1" customWidth="1"/>
    <col min="8773" max="8774" width="16.140625" style="472" bestFit="1" customWidth="1"/>
    <col min="8775" max="8775" width="10" style="472" bestFit="1" customWidth="1"/>
    <col min="8776" max="8776" width="9" style="472" bestFit="1" customWidth="1"/>
    <col min="8777" max="8777" width="10" style="472" bestFit="1" customWidth="1"/>
    <col min="8778" max="8778" width="9" style="472" customWidth="1"/>
    <col min="8779" max="8779" width="16.42578125" style="472" bestFit="1" customWidth="1"/>
    <col min="8780" max="8780" width="17" style="472" bestFit="1" customWidth="1"/>
    <col min="8781" max="8781" width="17.7109375" style="472" bestFit="1" customWidth="1"/>
    <col min="8782" max="8782" width="8.85546875" style="472" customWidth="1"/>
    <col min="8783" max="8783" width="14.42578125" style="472" bestFit="1" customWidth="1"/>
    <col min="8784" max="8784" width="15.42578125" style="472" bestFit="1" customWidth="1"/>
    <col min="8785" max="8785" width="10" style="472" bestFit="1" customWidth="1"/>
    <col min="8786" max="8787" width="11.7109375" style="472" bestFit="1" customWidth="1"/>
    <col min="8788" max="8788" width="14.85546875" style="472" bestFit="1" customWidth="1"/>
    <col min="8789" max="8789" width="8" style="472" bestFit="1" customWidth="1"/>
    <col min="8790" max="8960" width="11.42578125" style="472" customWidth="1"/>
    <col min="8961" max="8961" width="35" style="472" bestFit="1" customWidth="1"/>
    <col min="8962" max="8962" width="64.28515625" style="472" bestFit="1" customWidth="1"/>
    <col min="8963" max="8963" width="52.140625" style="472" bestFit="1" customWidth="1"/>
    <col min="8964" max="8964" width="43.7109375" style="472" bestFit="1" customWidth="1"/>
    <col min="8965" max="8965" width="12.42578125" style="472" bestFit="1" customWidth="1"/>
    <col min="8966" max="8966" width="23.85546875" style="472" bestFit="1" customWidth="1"/>
    <col min="8967" max="8971" width="22.28515625" style="472" bestFit="1" customWidth="1"/>
    <col min="8972" max="8972" width="22.28515625" style="472" customWidth="1"/>
    <col min="8973" max="8973" width="25.42578125" style="472" bestFit="1" customWidth="1"/>
    <col min="8974" max="8975" width="29.140625" style="472" bestFit="1" customWidth="1"/>
    <col min="8976" max="8977" width="21.140625" style="472" bestFit="1" customWidth="1"/>
    <col min="8978" max="8978" width="22.28515625" style="472" bestFit="1" customWidth="1"/>
    <col min="8979" max="8979" width="53.42578125" style="472" bestFit="1" customWidth="1"/>
    <col min="8980" max="8980" width="20.140625" style="472" bestFit="1" customWidth="1"/>
    <col min="8981" max="8983" width="35.28515625" style="472" bestFit="1" customWidth="1"/>
    <col min="8984" max="8985" width="45" style="472" bestFit="1" customWidth="1"/>
    <col min="8986" max="8986" width="45" style="472" customWidth="1"/>
    <col min="8987" max="8987" width="45" style="472" bestFit="1" customWidth="1"/>
    <col min="8988" max="8988" width="40.42578125" style="472" bestFit="1" customWidth="1"/>
    <col min="8989" max="8989" width="22.28515625" style="472" bestFit="1" customWidth="1"/>
    <col min="8990" max="8990" width="21.140625" style="472" bestFit="1" customWidth="1"/>
    <col min="8991" max="8991" width="22.28515625" style="472" bestFit="1" customWidth="1"/>
    <col min="8992" max="8992" width="20.28515625" style="472" bestFit="1" customWidth="1"/>
    <col min="8993" max="8993" width="27.28515625" style="472" bestFit="1" customWidth="1"/>
    <col min="8994" max="8995" width="22.28515625" style="472" bestFit="1" customWidth="1"/>
    <col min="8996" max="8997" width="21.140625" style="472" bestFit="1" customWidth="1"/>
    <col min="8998" max="8999" width="29.42578125" style="472" bestFit="1" customWidth="1"/>
    <col min="9000" max="9001" width="30.42578125" style="472" bestFit="1" customWidth="1"/>
    <col min="9002" max="9003" width="26.28515625" style="472" bestFit="1" customWidth="1"/>
    <col min="9004" max="9005" width="23.85546875" style="472" bestFit="1" customWidth="1"/>
    <col min="9006" max="9006" width="21.140625" style="472" bestFit="1" customWidth="1"/>
    <col min="9007" max="9009" width="20.85546875" style="472" bestFit="1" customWidth="1"/>
    <col min="9010" max="9011" width="23.85546875" style="472" bestFit="1" customWidth="1"/>
    <col min="9012" max="9012" width="22" style="472" bestFit="1" customWidth="1"/>
    <col min="9013" max="9014" width="21.140625" style="472" bestFit="1" customWidth="1"/>
    <col min="9015" max="9015" width="18.42578125" style="472" bestFit="1" customWidth="1"/>
    <col min="9016" max="9017" width="22.28515625" style="472" bestFit="1" customWidth="1"/>
    <col min="9018" max="9018" width="21.140625" style="472" bestFit="1" customWidth="1"/>
    <col min="9019" max="9020" width="22.28515625" style="472" bestFit="1" customWidth="1"/>
    <col min="9021" max="9021" width="20.140625" style="472" bestFit="1" customWidth="1"/>
    <col min="9022" max="9023" width="22.28515625" style="472" bestFit="1" customWidth="1"/>
    <col min="9024" max="9024" width="19.7109375" style="472" bestFit="1" customWidth="1"/>
    <col min="9025" max="9028" width="20.85546875" style="472" bestFit="1" customWidth="1"/>
    <col min="9029" max="9030" width="16.140625" style="472" bestFit="1" customWidth="1"/>
    <col min="9031" max="9031" width="10" style="472" bestFit="1" customWidth="1"/>
    <col min="9032" max="9032" width="9" style="472" bestFit="1" customWidth="1"/>
    <col min="9033" max="9033" width="10" style="472" bestFit="1" customWidth="1"/>
    <col min="9034" max="9034" width="9" style="472" customWidth="1"/>
    <col min="9035" max="9035" width="16.42578125" style="472" bestFit="1" customWidth="1"/>
    <col min="9036" max="9036" width="17" style="472" bestFit="1" customWidth="1"/>
    <col min="9037" max="9037" width="17.7109375" style="472" bestFit="1" customWidth="1"/>
    <col min="9038" max="9038" width="8.85546875" style="472" customWidth="1"/>
    <col min="9039" max="9039" width="14.42578125" style="472" bestFit="1" customWidth="1"/>
    <col min="9040" max="9040" width="15.42578125" style="472" bestFit="1" customWidth="1"/>
    <col min="9041" max="9041" width="10" style="472" bestFit="1" customWidth="1"/>
    <col min="9042" max="9043" width="11.7109375" style="472" bestFit="1" customWidth="1"/>
    <col min="9044" max="9044" width="14.85546875" style="472" bestFit="1" customWidth="1"/>
    <col min="9045" max="9045" width="8" style="472" bestFit="1" customWidth="1"/>
    <col min="9046" max="9216" width="11.42578125" style="472" customWidth="1"/>
    <col min="9217" max="9217" width="35" style="472" bestFit="1" customWidth="1"/>
    <col min="9218" max="9218" width="64.28515625" style="472" bestFit="1" customWidth="1"/>
    <col min="9219" max="9219" width="52.140625" style="472" bestFit="1" customWidth="1"/>
    <col min="9220" max="9220" width="43.7109375" style="472" bestFit="1" customWidth="1"/>
    <col min="9221" max="9221" width="12.42578125" style="472" bestFit="1" customWidth="1"/>
    <col min="9222" max="9222" width="23.85546875" style="472" bestFit="1" customWidth="1"/>
    <col min="9223" max="9227" width="22.28515625" style="472" bestFit="1" customWidth="1"/>
    <col min="9228" max="9228" width="22.28515625" style="472" customWidth="1"/>
    <col min="9229" max="9229" width="25.42578125" style="472" bestFit="1" customWidth="1"/>
    <col min="9230" max="9231" width="29.140625" style="472" bestFit="1" customWidth="1"/>
    <col min="9232" max="9233" width="21.140625" style="472" bestFit="1" customWidth="1"/>
    <col min="9234" max="9234" width="22.28515625" style="472" bestFit="1" customWidth="1"/>
    <col min="9235" max="9235" width="53.42578125" style="472" bestFit="1" customWidth="1"/>
    <col min="9236" max="9236" width="20.140625" style="472" bestFit="1" customWidth="1"/>
    <col min="9237" max="9239" width="35.28515625" style="472" bestFit="1" customWidth="1"/>
    <col min="9240" max="9241" width="45" style="472" bestFit="1" customWidth="1"/>
    <col min="9242" max="9242" width="45" style="472" customWidth="1"/>
    <col min="9243" max="9243" width="45" style="472" bestFit="1" customWidth="1"/>
    <col min="9244" max="9244" width="40.42578125" style="472" bestFit="1" customWidth="1"/>
    <col min="9245" max="9245" width="22.28515625" style="472" bestFit="1" customWidth="1"/>
    <col min="9246" max="9246" width="21.140625" style="472" bestFit="1" customWidth="1"/>
    <col min="9247" max="9247" width="22.28515625" style="472" bestFit="1" customWidth="1"/>
    <col min="9248" max="9248" width="20.28515625" style="472" bestFit="1" customWidth="1"/>
    <col min="9249" max="9249" width="27.28515625" style="472" bestFit="1" customWidth="1"/>
    <col min="9250" max="9251" width="22.28515625" style="472" bestFit="1" customWidth="1"/>
    <col min="9252" max="9253" width="21.140625" style="472" bestFit="1" customWidth="1"/>
    <col min="9254" max="9255" width="29.42578125" style="472" bestFit="1" customWidth="1"/>
    <col min="9256" max="9257" width="30.42578125" style="472" bestFit="1" customWidth="1"/>
    <col min="9258" max="9259" width="26.28515625" style="472" bestFit="1" customWidth="1"/>
    <col min="9260" max="9261" width="23.85546875" style="472" bestFit="1" customWidth="1"/>
    <col min="9262" max="9262" width="21.140625" style="472" bestFit="1" customWidth="1"/>
    <col min="9263" max="9265" width="20.85546875" style="472" bestFit="1" customWidth="1"/>
    <col min="9266" max="9267" width="23.85546875" style="472" bestFit="1" customWidth="1"/>
    <col min="9268" max="9268" width="22" style="472" bestFit="1" customWidth="1"/>
    <col min="9269" max="9270" width="21.140625" style="472" bestFit="1" customWidth="1"/>
    <col min="9271" max="9271" width="18.42578125" style="472" bestFit="1" customWidth="1"/>
    <col min="9272" max="9273" width="22.28515625" style="472" bestFit="1" customWidth="1"/>
    <col min="9274" max="9274" width="21.140625" style="472" bestFit="1" customWidth="1"/>
    <col min="9275" max="9276" width="22.28515625" style="472" bestFit="1" customWidth="1"/>
    <col min="9277" max="9277" width="20.140625" style="472" bestFit="1" customWidth="1"/>
    <col min="9278" max="9279" width="22.28515625" style="472" bestFit="1" customWidth="1"/>
    <col min="9280" max="9280" width="19.7109375" style="472" bestFit="1" customWidth="1"/>
    <col min="9281" max="9284" width="20.85546875" style="472" bestFit="1" customWidth="1"/>
    <col min="9285" max="9286" width="16.140625" style="472" bestFit="1" customWidth="1"/>
    <col min="9287" max="9287" width="10" style="472" bestFit="1" customWidth="1"/>
    <col min="9288" max="9288" width="9" style="472" bestFit="1" customWidth="1"/>
    <col min="9289" max="9289" width="10" style="472" bestFit="1" customWidth="1"/>
    <col min="9290" max="9290" width="9" style="472" customWidth="1"/>
    <col min="9291" max="9291" width="16.42578125" style="472" bestFit="1" customWidth="1"/>
    <col min="9292" max="9292" width="17" style="472" bestFit="1" customWidth="1"/>
    <col min="9293" max="9293" width="17.7109375" style="472" bestFit="1" customWidth="1"/>
    <col min="9294" max="9294" width="8.85546875" style="472" customWidth="1"/>
    <col min="9295" max="9295" width="14.42578125" style="472" bestFit="1" customWidth="1"/>
    <col min="9296" max="9296" width="15.42578125" style="472" bestFit="1" customWidth="1"/>
    <col min="9297" max="9297" width="10" style="472" bestFit="1" customWidth="1"/>
    <col min="9298" max="9299" width="11.7109375" style="472" bestFit="1" customWidth="1"/>
    <col min="9300" max="9300" width="14.85546875" style="472" bestFit="1" customWidth="1"/>
    <col min="9301" max="9301" width="8" style="472" bestFit="1" customWidth="1"/>
    <col min="9302" max="9472" width="11.42578125" style="472" customWidth="1"/>
    <col min="9473" max="9473" width="35" style="472" bestFit="1" customWidth="1"/>
    <col min="9474" max="9474" width="64.28515625" style="472" bestFit="1" customWidth="1"/>
    <col min="9475" max="9475" width="52.140625" style="472" bestFit="1" customWidth="1"/>
    <col min="9476" max="9476" width="43.7109375" style="472" bestFit="1" customWidth="1"/>
    <col min="9477" max="9477" width="12.42578125" style="472" bestFit="1" customWidth="1"/>
    <col min="9478" max="9478" width="23.85546875" style="472" bestFit="1" customWidth="1"/>
    <col min="9479" max="9483" width="22.28515625" style="472" bestFit="1" customWidth="1"/>
    <col min="9484" max="9484" width="22.28515625" style="472" customWidth="1"/>
    <col min="9485" max="9485" width="25.42578125" style="472" bestFit="1" customWidth="1"/>
    <col min="9486" max="9487" width="29.140625" style="472" bestFit="1" customWidth="1"/>
    <col min="9488" max="9489" width="21.140625" style="472" bestFit="1" customWidth="1"/>
    <col min="9490" max="9490" width="22.28515625" style="472" bestFit="1" customWidth="1"/>
    <col min="9491" max="9491" width="53.42578125" style="472" bestFit="1" customWidth="1"/>
    <col min="9492" max="9492" width="20.140625" style="472" bestFit="1" customWidth="1"/>
    <col min="9493" max="9495" width="35.28515625" style="472" bestFit="1" customWidth="1"/>
    <col min="9496" max="9497" width="45" style="472" bestFit="1" customWidth="1"/>
    <col min="9498" max="9498" width="45" style="472" customWidth="1"/>
    <col min="9499" max="9499" width="45" style="472" bestFit="1" customWidth="1"/>
    <col min="9500" max="9500" width="40.42578125" style="472" bestFit="1" customWidth="1"/>
    <col min="9501" max="9501" width="22.28515625" style="472" bestFit="1" customWidth="1"/>
    <col min="9502" max="9502" width="21.140625" style="472" bestFit="1" customWidth="1"/>
    <col min="9503" max="9503" width="22.28515625" style="472" bestFit="1" customWidth="1"/>
    <col min="9504" max="9504" width="20.28515625" style="472" bestFit="1" customWidth="1"/>
    <col min="9505" max="9505" width="27.28515625" style="472" bestFit="1" customWidth="1"/>
    <col min="9506" max="9507" width="22.28515625" style="472" bestFit="1" customWidth="1"/>
    <col min="9508" max="9509" width="21.140625" style="472" bestFit="1" customWidth="1"/>
    <col min="9510" max="9511" width="29.42578125" style="472" bestFit="1" customWidth="1"/>
    <col min="9512" max="9513" width="30.42578125" style="472" bestFit="1" customWidth="1"/>
    <col min="9514" max="9515" width="26.28515625" style="472" bestFit="1" customWidth="1"/>
    <col min="9516" max="9517" width="23.85546875" style="472" bestFit="1" customWidth="1"/>
    <col min="9518" max="9518" width="21.140625" style="472" bestFit="1" customWidth="1"/>
    <col min="9519" max="9521" width="20.85546875" style="472" bestFit="1" customWidth="1"/>
    <col min="9522" max="9523" width="23.85546875" style="472" bestFit="1" customWidth="1"/>
    <col min="9524" max="9524" width="22" style="472" bestFit="1" customWidth="1"/>
    <col min="9525" max="9526" width="21.140625" style="472" bestFit="1" customWidth="1"/>
    <col min="9527" max="9527" width="18.42578125" style="472" bestFit="1" customWidth="1"/>
    <col min="9528" max="9529" width="22.28515625" style="472" bestFit="1" customWidth="1"/>
    <col min="9530" max="9530" width="21.140625" style="472" bestFit="1" customWidth="1"/>
    <col min="9531" max="9532" width="22.28515625" style="472" bestFit="1" customWidth="1"/>
    <col min="9533" max="9533" width="20.140625" style="472" bestFit="1" customWidth="1"/>
    <col min="9534" max="9535" width="22.28515625" style="472" bestFit="1" customWidth="1"/>
    <col min="9536" max="9536" width="19.7109375" style="472" bestFit="1" customWidth="1"/>
    <col min="9537" max="9540" width="20.85546875" style="472" bestFit="1" customWidth="1"/>
    <col min="9541" max="9542" width="16.140625" style="472" bestFit="1" customWidth="1"/>
    <col min="9543" max="9543" width="10" style="472" bestFit="1" customWidth="1"/>
    <col min="9544" max="9544" width="9" style="472" bestFit="1" customWidth="1"/>
    <col min="9545" max="9545" width="10" style="472" bestFit="1" customWidth="1"/>
    <col min="9546" max="9546" width="9" style="472" customWidth="1"/>
    <col min="9547" max="9547" width="16.42578125" style="472" bestFit="1" customWidth="1"/>
    <col min="9548" max="9548" width="17" style="472" bestFit="1" customWidth="1"/>
    <col min="9549" max="9549" width="17.7109375" style="472" bestFit="1" customWidth="1"/>
    <col min="9550" max="9550" width="8.85546875" style="472" customWidth="1"/>
    <col min="9551" max="9551" width="14.42578125" style="472" bestFit="1" customWidth="1"/>
    <col min="9552" max="9552" width="15.42578125" style="472" bestFit="1" customWidth="1"/>
    <col min="9553" max="9553" width="10" style="472" bestFit="1" customWidth="1"/>
    <col min="9554" max="9555" width="11.7109375" style="472" bestFit="1" customWidth="1"/>
    <col min="9556" max="9556" width="14.85546875" style="472" bestFit="1" customWidth="1"/>
    <col min="9557" max="9557" width="8" style="472" bestFit="1" customWidth="1"/>
    <col min="9558" max="9728" width="11.42578125" style="472" customWidth="1"/>
    <col min="9729" max="9729" width="35" style="472" bestFit="1" customWidth="1"/>
    <col min="9730" max="9730" width="64.28515625" style="472" bestFit="1" customWidth="1"/>
    <col min="9731" max="9731" width="52.140625" style="472" bestFit="1" customWidth="1"/>
    <col min="9732" max="9732" width="43.7109375" style="472" bestFit="1" customWidth="1"/>
    <col min="9733" max="9733" width="12.42578125" style="472" bestFit="1" customWidth="1"/>
    <col min="9734" max="9734" width="23.85546875" style="472" bestFit="1" customWidth="1"/>
    <col min="9735" max="9739" width="22.28515625" style="472" bestFit="1" customWidth="1"/>
    <col min="9740" max="9740" width="22.28515625" style="472" customWidth="1"/>
    <col min="9741" max="9741" width="25.42578125" style="472" bestFit="1" customWidth="1"/>
    <col min="9742" max="9743" width="29.140625" style="472" bestFit="1" customWidth="1"/>
    <col min="9744" max="9745" width="21.140625" style="472" bestFit="1" customWidth="1"/>
    <col min="9746" max="9746" width="22.28515625" style="472" bestFit="1" customWidth="1"/>
    <col min="9747" max="9747" width="53.42578125" style="472" bestFit="1" customWidth="1"/>
    <col min="9748" max="9748" width="20.140625" style="472" bestFit="1" customWidth="1"/>
    <col min="9749" max="9751" width="35.28515625" style="472" bestFit="1" customWidth="1"/>
    <col min="9752" max="9753" width="45" style="472" bestFit="1" customWidth="1"/>
    <col min="9754" max="9754" width="45" style="472" customWidth="1"/>
    <col min="9755" max="9755" width="45" style="472" bestFit="1" customWidth="1"/>
    <col min="9756" max="9756" width="40.42578125" style="472" bestFit="1" customWidth="1"/>
    <col min="9757" max="9757" width="22.28515625" style="472" bestFit="1" customWidth="1"/>
    <col min="9758" max="9758" width="21.140625" style="472" bestFit="1" customWidth="1"/>
    <col min="9759" max="9759" width="22.28515625" style="472" bestFit="1" customWidth="1"/>
    <col min="9760" max="9760" width="20.28515625" style="472" bestFit="1" customWidth="1"/>
    <col min="9761" max="9761" width="27.28515625" style="472" bestFit="1" customWidth="1"/>
    <col min="9762" max="9763" width="22.28515625" style="472" bestFit="1" customWidth="1"/>
    <col min="9764" max="9765" width="21.140625" style="472" bestFit="1" customWidth="1"/>
    <col min="9766" max="9767" width="29.42578125" style="472" bestFit="1" customWidth="1"/>
    <col min="9768" max="9769" width="30.42578125" style="472" bestFit="1" customWidth="1"/>
    <col min="9770" max="9771" width="26.28515625" style="472" bestFit="1" customWidth="1"/>
    <col min="9772" max="9773" width="23.85546875" style="472" bestFit="1" customWidth="1"/>
    <col min="9774" max="9774" width="21.140625" style="472" bestFit="1" customWidth="1"/>
    <col min="9775" max="9777" width="20.85546875" style="472" bestFit="1" customWidth="1"/>
    <col min="9778" max="9779" width="23.85546875" style="472" bestFit="1" customWidth="1"/>
    <col min="9780" max="9780" width="22" style="472" bestFit="1" customWidth="1"/>
    <col min="9781" max="9782" width="21.140625" style="472" bestFit="1" customWidth="1"/>
    <col min="9783" max="9783" width="18.42578125" style="472" bestFit="1" customWidth="1"/>
    <col min="9784" max="9785" width="22.28515625" style="472" bestFit="1" customWidth="1"/>
    <col min="9786" max="9786" width="21.140625" style="472" bestFit="1" customWidth="1"/>
    <col min="9787" max="9788" width="22.28515625" style="472" bestFit="1" customWidth="1"/>
    <col min="9789" max="9789" width="20.140625" style="472" bestFit="1" customWidth="1"/>
    <col min="9790" max="9791" width="22.28515625" style="472" bestFit="1" customWidth="1"/>
    <col min="9792" max="9792" width="19.7109375" style="472" bestFit="1" customWidth="1"/>
    <col min="9793" max="9796" width="20.85546875" style="472" bestFit="1" customWidth="1"/>
    <col min="9797" max="9798" width="16.140625" style="472" bestFit="1" customWidth="1"/>
    <col min="9799" max="9799" width="10" style="472" bestFit="1" customWidth="1"/>
    <col min="9800" max="9800" width="9" style="472" bestFit="1" customWidth="1"/>
    <col min="9801" max="9801" width="10" style="472" bestFit="1" customWidth="1"/>
    <col min="9802" max="9802" width="9" style="472" customWidth="1"/>
    <col min="9803" max="9803" width="16.42578125" style="472" bestFit="1" customWidth="1"/>
    <col min="9804" max="9804" width="17" style="472" bestFit="1" customWidth="1"/>
    <col min="9805" max="9805" width="17.7109375" style="472" bestFit="1" customWidth="1"/>
    <col min="9806" max="9806" width="8.85546875" style="472" customWidth="1"/>
    <col min="9807" max="9807" width="14.42578125" style="472" bestFit="1" customWidth="1"/>
    <col min="9808" max="9808" width="15.42578125" style="472" bestFit="1" customWidth="1"/>
    <col min="9809" max="9809" width="10" style="472" bestFit="1" customWidth="1"/>
    <col min="9810" max="9811" width="11.7109375" style="472" bestFit="1" customWidth="1"/>
    <col min="9812" max="9812" width="14.85546875" style="472" bestFit="1" customWidth="1"/>
    <col min="9813" max="9813" width="8" style="472" bestFit="1" customWidth="1"/>
    <col min="9814" max="9984" width="11.42578125" style="472" customWidth="1"/>
    <col min="9985" max="9985" width="35" style="472" bestFit="1" customWidth="1"/>
    <col min="9986" max="9986" width="64.28515625" style="472" bestFit="1" customWidth="1"/>
    <col min="9987" max="9987" width="52.140625" style="472" bestFit="1" customWidth="1"/>
    <col min="9988" max="9988" width="43.7109375" style="472" bestFit="1" customWidth="1"/>
    <col min="9989" max="9989" width="12.42578125" style="472" bestFit="1" customWidth="1"/>
    <col min="9990" max="9990" width="23.85546875" style="472" bestFit="1" customWidth="1"/>
    <col min="9991" max="9995" width="22.28515625" style="472" bestFit="1" customWidth="1"/>
    <col min="9996" max="9996" width="22.28515625" style="472" customWidth="1"/>
    <col min="9997" max="9997" width="25.42578125" style="472" bestFit="1" customWidth="1"/>
    <col min="9998" max="9999" width="29.140625" style="472" bestFit="1" customWidth="1"/>
    <col min="10000" max="10001" width="21.140625" style="472" bestFit="1" customWidth="1"/>
    <col min="10002" max="10002" width="22.28515625" style="472" bestFit="1" customWidth="1"/>
    <col min="10003" max="10003" width="53.42578125" style="472" bestFit="1" customWidth="1"/>
    <col min="10004" max="10004" width="20.140625" style="472" bestFit="1" customWidth="1"/>
    <col min="10005" max="10007" width="35.28515625" style="472" bestFit="1" customWidth="1"/>
    <col min="10008" max="10009" width="45" style="472" bestFit="1" customWidth="1"/>
    <col min="10010" max="10010" width="45" style="472" customWidth="1"/>
    <col min="10011" max="10011" width="45" style="472" bestFit="1" customWidth="1"/>
    <col min="10012" max="10012" width="40.42578125" style="472" bestFit="1" customWidth="1"/>
    <col min="10013" max="10013" width="22.28515625" style="472" bestFit="1" customWidth="1"/>
    <col min="10014" max="10014" width="21.140625" style="472" bestFit="1" customWidth="1"/>
    <col min="10015" max="10015" width="22.28515625" style="472" bestFit="1" customWidth="1"/>
    <col min="10016" max="10016" width="20.28515625" style="472" bestFit="1" customWidth="1"/>
    <col min="10017" max="10017" width="27.28515625" style="472" bestFit="1" customWidth="1"/>
    <col min="10018" max="10019" width="22.28515625" style="472" bestFit="1" customWidth="1"/>
    <col min="10020" max="10021" width="21.140625" style="472" bestFit="1" customWidth="1"/>
    <col min="10022" max="10023" width="29.42578125" style="472" bestFit="1" customWidth="1"/>
    <col min="10024" max="10025" width="30.42578125" style="472" bestFit="1" customWidth="1"/>
    <col min="10026" max="10027" width="26.28515625" style="472" bestFit="1" customWidth="1"/>
    <col min="10028" max="10029" width="23.85546875" style="472" bestFit="1" customWidth="1"/>
    <col min="10030" max="10030" width="21.140625" style="472" bestFit="1" customWidth="1"/>
    <col min="10031" max="10033" width="20.85546875" style="472" bestFit="1" customWidth="1"/>
    <col min="10034" max="10035" width="23.85546875" style="472" bestFit="1" customWidth="1"/>
    <col min="10036" max="10036" width="22" style="472" bestFit="1" customWidth="1"/>
    <col min="10037" max="10038" width="21.140625" style="472" bestFit="1" customWidth="1"/>
    <col min="10039" max="10039" width="18.42578125" style="472" bestFit="1" customWidth="1"/>
    <col min="10040" max="10041" width="22.28515625" style="472" bestFit="1" customWidth="1"/>
    <col min="10042" max="10042" width="21.140625" style="472" bestFit="1" customWidth="1"/>
    <col min="10043" max="10044" width="22.28515625" style="472" bestFit="1" customWidth="1"/>
    <col min="10045" max="10045" width="20.140625" style="472" bestFit="1" customWidth="1"/>
    <col min="10046" max="10047" width="22.28515625" style="472" bestFit="1" customWidth="1"/>
    <col min="10048" max="10048" width="19.7109375" style="472" bestFit="1" customWidth="1"/>
    <col min="10049" max="10052" width="20.85546875" style="472" bestFit="1" customWidth="1"/>
    <col min="10053" max="10054" width="16.140625" style="472" bestFit="1" customWidth="1"/>
    <col min="10055" max="10055" width="10" style="472" bestFit="1" customWidth="1"/>
    <col min="10056" max="10056" width="9" style="472" bestFit="1" customWidth="1"/>
    <col min="10057" max="10057" width="10" style="472" bestFit="1" customWidth="1"/>
    <col min="10058" max="10058" width="9" style="472" customWidth="1"/>
    <col min="10059" max="10059" width="16.42578125" style="472" bestFit="1" customWidth="1"/>
    <col min="10060" max="10060" width="17" style="472" bestFit="1" customWidth="1"/>
    <col min="10061" max="10061" width="17.7109375" style="472" bestFit="1" customWidth="1"/>
    <col min="10062" max="10062" width="8.85546875" style="472" customWidth="1"/>
    <col min="10063" max="10063" width="14.42578125" style="472" bestFit="1" customWidth="1"/>
    <col min="10064" max="10064" width="15.42578125" style="472" bestFit="1" customWidth="1"/>
    <col min="10065" max="10065" width="10" style="472" bestFit="1" customWidth="1"/>
    <col min="10066" max="10067" width="11.7109375" style="472" bestFit="1" customWidth="1"/>
    <col min="10068" max="10068" width="14.85546875" style="472" bestFit="1" customWidth="1"/>
    <col min="10069" max="10069" width="8" style="472" bestFit="1" customWidth="1"/>
    <col min="10070" max="10240" width="11.42578125" style="472" customWidth="1"/>
    <col min="10241" max="10241" width="35" style="472" bestFit="1" customWidth="1"/>
    <col min="10242" max="10242" width="64.28515625" style="472" bestFit="1" customWidth="1"/>
    <col min="10243" max="10243" width="52.140625" style="472" bestFit="1" customWidth="1"/>
    <col min="10244" max="10244" width="43.7109375" style="472" bestFit="1" customWidth="1"/>
    <col min="10245" max="10245" width="12.42578125" style="472" bestFit="1" customWidth="1"/>
    <col min="10246" max="10246" width="23.85546875" style="472" bestFit="1" customWidth="1"/>
    <col min="10247" max="10251" width="22.28515625" style="472" bestFit="1" customWidth="1"/>
    <col min="10252" max="10252" width="22.28515625" style="472" customWidth="1"/>
    <col min="10253" max="10253" width="25.42578125" style="472" bestFit="1" customWidth="1"/>
    <col min="10254" max="10255" width="29.140625" style="472" bestFit="1" customWidth="1"/>
    <col min="10256" max="10257" width="21.140625" style="472" bestFit="1" customWidth="1"/>
    <col min="10258" max="10258" width="22.28515625" style="472" bestFit="1" customWidth="1"/>
    <col min="10259" max="10259" width="53.42578125" style="472" bestFit="1" customWidth="1"/>
    <col min="10260" max="10260" width="20.140625" style="472" bestFit="1" customWidth="1"/>
    <col min="10261" max="10263" width="35.28515625" style="472" bestFit="1" customWidth="1"/>
    <col min="10264" max="10265" width="45" style="472" bestFit="1" customWidth="1"/>
    <col min="10266" max="10266" width="45" style="472" customWidth="1"/>
    <col min="10267" max="10267" width="45" style="472" bestFit="1" customWidth="1"/>
    <col min="10268" max="10268" width="40.42578125" style="472" bestFit="1" customWidth="1"/>
    <col min="10269" max="10269" width="22.28515625" style="472" bestFit="1" customWidth="1"/>
    <col min="10270" max="10270" width="21.140625" style="472" bestFit="1" customWidth="1"/>
    <col min="10271" max="10271" width="22.28515625" style="472" bestFit="1" customWidth="1"/>
    <col min="10272" max="10272" width="20.28515625" style="472" bestFit="1" customWidth="1"/>
    <col min="10273" max="10273" width="27.28515625" style="472" bestFit="1" customWidth="1"/>
    <col min="10274" max="10275" width="22.28515625" style="472" bestFit="1" customWidth="1"/>
    <col min="10276" max="10277" width="21.140625" style="472" bestFit="1" customWidth="1"/>
    <col min="10278" max="10279" width="29.42578125" style="472" bestFit="1" customWidth="1"/>
    <col min="10280" max="10281" width="30.42578125" style="472" bestFit="1" customWidth="1"/>
    <col min="10282" max="10283" width="26.28515625" style="472" bestFit="1" customWidth="1"/>
    <col min="10284" max="10285" width="23.85546875" style="472" bestFit="1" customWidth="1"/>
    <col min="10286" max="10286" width="21.140625" style="472" bestFit="1" customWidth="1"/>
    <col min="10287" max="10289" width="20.85546875" style="472" bestFit="1" customWidth="1"/>
    <col min="10290" max="10291" width="23.85546875" style="472" bestFit="1" customWidth="1"/>
    <col min="10292" max="10292" width="22" style="472" bestFit="1" customWidth="1"/>
    <col min="10293" max="10294" width="21.140625" style="472" bestFit="1" customWidth="1"/>
    <col min="10295" max="10295" width="18.42578125" style="472" bestFit="1" customWidth="1"/>
    <col min="10296" max="10297" width="22.28515625" style="472" bestFit="1" customWidth="1"/>
    <col min="10298" max="10298" width="21.140625" style="472" bestFit="1" customWidth="1"/>
    <col min="10299" max="10300" width="22.28515625" style="472" bestFit="1" customWidth="1"/>
    <col min="10301" max="10301" width="20.140625" style="472" bestFit="1" customWidth="1"/>
    <col min="10302" max="10303" width="22.28515625" style="472" bestFit="1" customWidth="1"/>
    <col min="10304" max="10304" width="19.7109375" style="472" bestFit="1" customWidth="1"/>
    <col min="10305" max="10308" width="20.85546875" style="472" bestFit="1" customWidth="1"/>
    <col min="10309" max="10310" width="16.140625" style="472" bestFit="1" customWidth="1"/>
    <col min="10311" max="10311" width="10" style="472" bestFit="1" customWidth="1"/>
    <col min="10312" max="10312" width="9" style="472" bestFit="1" customWidth="1"/>
    <col min="10313" max="10313" width="10" style="472" bestFit="1" customWidth="1"/>
    <col min="10314" max="10314" width="9" style="472" customWidth="1"/>
    <col min="10315" max="10315" width="16.42578125" style="472" bestFit="1" customWidth="1"/>
    <col min="10316" max="10316" width="17" style="472" bestFit="1" customWidth="1"/>
    <col min="10317" max="10317" width="17.7109375" style="472" bestFit="1" customWidth="1"/>
    <col min="10318" max="10318" width="8.85546875" style="472" customWidth="1"/>
    <col min="10319" max="10319" width="14.42578125" style="472" bestFit="1" customWidth="1"/>
    <col min="10320" max="10320" width="15.42578125" style="472" bestFit="1" customWidth="1"/>
    <col min="10321" max="10321" width="10" style="472" bestFit="1" customWidth="1"/>
    <col min="10322" max="10323" width="11.7109375" style="472" bestFit="1" customWidth="1"/>
    <col min="10324" max="10324" width="14.85546875" style="472" bestFit="1" customWidth="1"/>
    <col min="10325" max="10325" width="8" style="472" bestFit="1" customWidth="1"/>
    <col min="10326" max="10496" width="11.42578125" style="472" customWidth="1"/>
    <col min="10497" max="10497" width="35" style="472" bestFit="1" customWidth="1"/>
    <col min="10498" max="10498" width="64.28515625" style="472" bestFit="1" customWidth="1"/>
    <col min="10499" max="10499" width="52.140625" style="472" bestFit="1" customWidth="1"/>
    <col min="10500" max="10500" width="43.7109375" style="472" bestFit="1" customWidth="1"/>
    <col min="10501" max="10501" width="12.42578125" style="472" bestFit="1" customWidth="1"/>
    <col min="10502" max="10502" width="23.85546875" style="472" bestFit="1" customWidth="1"/>
    <col min="10503" max="10507" width="22.28515625" style="472" bestFit="1" customWidth="1"/>
    <col min="10508" max="10508" width="22.28515625" style="472" customWidth="1"/>
    <col min="10509" max="10509" width="25.42578125" style="472" bestFit="1" customWidth="1"/>
    <col min="10510" max="10511" width="29.140625" style="472" bestFit="1" customWidth="1"/>
    <col min="10512" max="10513" width="21.140625" style="472" bestFit="1" customWidth="1"/>
    <col min="10514" max="10514" width="22.28515625" style="472" bestFit="1" customWidth="1"/>
    <col min="10515" max="10515" width="53.42578125" style="472" bestFit="1" customWidth="1"/>
    <col min="10516" max="10516" width="20.140625" style="472" bestFit="1" customWidth="1"/>
    <col min="10517" max="10519" width="35.28515625" style="472" bestFit="1" customWidth="1"/>
    <col min="10520" max="10521" width="45" style="472" bestFit="1" customWidth="1"/>
    <col min="10522" max="10522" width="45" style="472" customWidth="1"/>
    <col min="10523" max="10523" width="45" style="472" bestFit="1" customWidth="1"/>
    <col min="10524" max="10524" width="40.42578125" style="472" bestFit="1" customWidth="1"/>
    <col min="10525" max="10525" width="22.28515625" style="472" bestFit="1" customWidth="1"/>
    <col min="10526" max="10526" width="21.140625" style="472" bestFit="1" customWidth="1"/>
    <col min="10527" max="10527" width="22.28515625" style="472" bestFit="1" customWidth="1"/>
    <col min="10528" max="10528" width="20.28515625" style="472" bestFit="1" customWidth="1"/>
    <col min="10529" max="10529" width="27.28515625" style="472" bestFit="1" customWidth="1"/>
    <col min="10530" max="10531" width="22.28515625" style="472" bestFit="1" customWidth="1"/>
    <col min="10532" max="10533" width="21.140625" style="472" bestFit="1" customWidth="1"/>
    <col min="10534" max="10535" width="29.42578125" style="472" bestFit="1" customWidth="1"/>
    <col min="10536" max="10537" width="30.42578125" style="472" bestFit="1" customWidth="1"/>
    <col min="10538" max="10539" width="26.28515625" style="472" bestFit="1" customWidth="1"/>
    <col min="10540" max="10541" width="23.85546875" style="472" bestFit="1" customWidth="1"/>
    <col min="10542" max="10542" width="21.140625" style="472" bestFit="1" customWidth="1"/>
    <col min="10543" max="10545" width="20.85546875" style="472" bestFit="1" customWidth="1"/>
    <col min="10546" max="10547" width="23.85546875" style="472" bestFit="1" customWidth="1"/>
    <col min="10548" max="10548" width="22" style="472" bestFit="1" customWidth="1"/>
    <col min="10549" max="10550" width="21.140625" style="472" bestFit="1" customWidth="1"/>
    <col min="10551" max="10551" width="18.42578125" style="472" bestFit="1" customWidth="1"/>
    <col min="10552" max="10553" width="22.28515625" style="472" bestFit="1" customWidth="1"/>
    <col min="10554" max="10554" width="21.140625" style="472" bestFit="1" customWidth="1"/>
    <col min="10555" max="10556" width="22.28515625" style="472" bestFit="1" customWidth="1"/>
    <col min="10557" max="10557" width="20.140625" style="472" bestFit="1" customWidth="1"/>
    <col min="10558" max="10559" width="22.28515625" style="472" bestFit="1" customWidth="1"/>
    <col min="10560" max="10560" width="19.7109375" style="472" bestFit="1" customWidth="1"/>
    <col min="10561" max="10564" width="20.85546875" style="472" bestFit="1" customWidth="1"/>
    <col min="10565" max="10566" width="16.140625" style="472" bestFit="1" customWidth="1"/>
    <col min="10567" max="10567" width="10" style="472" bestFit="1" customWidth="1"/>
    <col min="10568" max="10568" width="9" style="472" bestFit="1" customWidth="1"/>
    <col min="10569" max="10569" width="10" style="472" bestFit="1" customWidth="1"/>
    <col min="10570" max="10570" width="9" style="472" customWidth="1"/>
    <col min="10571" max="10571" width="16.42578125" style="472" bestFit="1" customWidth="1"/>
    <col min="10572" max="10572" width="17" style="472" bestFit="1" customWidth="1"/>
    <col min="10573" max="10573" width="17.7109375" style="472" bestFit="1" customWidth="1"/>
    <col min="10574" max="10574" width="8.85546875" style="472" customWidth="1"/>
    <col min="10575" max="10575" width="14.42578125" style="472" bestFit="1" customWidth="1"/>
    <col min="10576" max="10576" width="15.42578125" style="472" bestFit="1" customWidth="1"/>
    <col min="10577" max="10577" width="10" style="472" bestFit="1" customWidth="1"/>
    <col min="10578" max="10579" width="11.7109375" style="472" bestFit="1" customWidth="1"/>
    <col min="10580" max="10580" width="14.85546875" style="472" bestFit="1" customWidth="1"/>
    <col min="10581" max="10581" width="8" style="472" bestFit="1" customWidth="1"/>
    <col min="10582" max="10752" width="11.42578125" style="472" customWidth="1"/>
    <col min="10753" max="10753" width="35" style="472" bestFit="1" customWidth="1"/>
    <col min="10754" max="10754" width="64.28515625" style="472" bestFit="1" customWidth="1"/>
    <col min="10755" max="10755" width="52.140625" style="472" bestFit="1" customWidth="1"/>
    <col min="10756" max="10756" width="43.7109375" style="472" bestFit="1" customWidth="1"/>
    <col min="10757" max="10757" width="12.42578125" style="472" bestFit="1" customWidth="1"/>
    <col min="10758" max="10758" width="23.85546875" style="472" bestFit="1" customWidth="1"/>
    <col min="10759" max="10763" width="22.28515625" style="472" bestFit="1" customWidth="1"/>
    <col min="10764" max="10764" width="22.28515625" style="472" customWidth="1"/>
    <col min="10765" max="10765" width="25.42578125" style="472" bestFit="1" customWidth="1"/>
    <col min="10766" max="10767" width="29.140625" style="472" bestFit="1" customWidth="1"/>
    <col min="10768" max="10769" width="21.140625" style="472" bestFit="1" customWidth="1"/>
    <col min="10770" max="10770" width="22.28515625" style="472" bestFit="1" customWidth="1"/>
    <col min="10771" max="10771" width="53.42578125" style="472" bestFit="1" customWidth="1"/>
    <col min="10772" max="10772" width="20.140625" style="472" bestFit="1" customWidth="1"/>
    <col min="10773" max="10775" width="35.28515625" style="472" bestFit="1" customWidth="1"/>
    <col min="10776" max="10777" width="45" style="472" bestFit="1" customWidth="1"/>
    <col min="10778" max="10778" width="45" style="472" customWidth="1"/>
    <col min="10779" max="10779" width="45" style="472" bestFit="1" customWidth="1"/>
    <col min="10780" max="10780" width="40.42578125" style="472" bestFit="1" customWidth="1"/>
    <col min="10781" max="10781" width="22.28515625" style="472" bestFit="1" customWidth="1"/>
    <col min="10782" max="10782" width="21.140625" style="472" bestFit="1" customWidth="1"/>
    <col min="10783" max="10783" width="22.28515625" style="472" bestFit="1" customWidth="1"/>
    <col min="10784" max="10784" width="20.28515625" style="472" bestFit="1" customWidth="1"/>
    <col min="10785" max="10785" width="27.28515625" style="472" bestFit="1" customWidth="1"/>
    <col min="10786" max="10787" width="22.28515625" style="472" bestFit="1" customWidth="1"/>
    <col min="10788" max="10789" width="21.140625" style="472" bestFit="1" customWidth="1"/>
    <col min="10790" max="10791" width="29.42578125" style="472" bestFit="1" customWidth="1"/>
    <col min="10792" max="10793" width="30.42578125" style="472" bestFit="1" customWidth="1"/>
    <col min="10794" max="10795" width="26.28515625" style="472" bestFit="1" customWidth="1"/>
    <col min="10796" max="10797" width="23.85546875" style="472" bestFit="1" customWidth="1"/>
    <col min="10798" max="10798" width="21.140625" style="472" bestFit="1" customWidth="1"/>
    <col min="10799" max="10801" width="20.85546875" style="472" bestFit="1" customWidth="1"/>
    <col min="10802" max="10803" width="23.85546875" style="472" bestFit="1" customWidth="1"/>
    <col min="10804" max="10804" width="22" style="472" bestFit="1" customWidth="1"/>
    <col min="10805" max="10806" width="21.140625" style="472" bestFit="1" customWidth="1"/>
    <col min="10807" max="10807" width="18.42578125" style="472" bestFit="1" customWidth="1"/>
    <col min="10808" max="10809" width="22.28515625" style="472" bestFit="1" customWidth="1"/>
    <col min="10810" max="10810" width="21.140625" style="472" bestFit="1" customWidth="1"/>
    <col min="10811" max="10812" width="22.28515625" style="472" bestFit="1" customWidth="1"/>
    <col min="10813" max="10813" width="20.140625" style="472" bestFit="1" customWidth="1"/>
    <col min="10814" max="10815" width="22.28515625" style="472" bestFit="1" customWidth="1"/>
    <col min="10816" max="10816" width="19.7109375" style="472" bestFit="1" customWidth="1"/>
    <col min="10817" max="10820" width="20.85546875" style="472" bestFit="1" customWidth="1"/>
    <col min="10821" max="10822" width="16.140625" style="472" bestFit="1" customWidth="1"/>
    <col min="10823" max="10823" width="10" style="472" bestFit="1" customWidth="1"/>
    <col min="10824" max="10824" width="9" style="472" bestFit="1" customWidth="1"/>
    <col min="10825" max="10825" width="10" style="472" bestFit="1" customWidth="1"/>
    <col min="10826" max="10826" width="9" style="472" customWidth="1"/>
    <col min="10827" max="10827" width="16.42578125" style="472" bestFit="1" customWidth="1"/>
    <col min="10828" max="10828" width="17" style="472" bestFit="1" customWidth="1"/>
    <col min="10829" max="10829" width="17.7109375" style="472" bestFit="1" customWidth="1"/>
    <col min="10830" max="10830" width="8.85546875" style="472" customWidth="1"/>
    <col min="10831" max="10831" width="14.42578125" style="472" bestFit="1" customWidth="1"/>
    <col min="10832" max="10832" width="15.42578125" style="472" bestFit="1" customWidth="1"/>
    <col min="10833" max="10833" width="10" style="472" bestFit="1" customWidth="1"/>
    <col min="10834" max="10835" width="11.7109375" style="472" bestFit="1" customWidth="1"/>
    <col min="10836" max="10836" width="14.85546875" style="472" bestFit="1" customWidth="1"/>
    <col min="10837" max="10837" width="8" style="472" bestFit="1" customWidth="1"/>
    <col min="10838" max="11008" width="11.42578125" style="472" customWidth="1"/>
    <col min="11009" max="11009" width="35" style="472" bestFit="1" customWidth="1"/>
    <col min="11010" max="11010" width="64.28515625" style="472" bestFit="1" customWidth="1"/>
    <col min="11011" max="11011" width="52.140625" style="472" bestFit="1" customWidth="1"/>
    <col min="11012" max="11012" width="43.7109375" style="472" bestFit="1" customWidth="1"/>
    <col min="11013" max="11013" width="12.42578125" style="472" bestFit="1" customWidth="1"/>
    <col min="11014" max="11014" width="23.85546875" style="472" bestFit="1" customWidth="1"/>
    <col min="11015" max="11019" width="22.28515625" style="472" bestFit="1" customWidth="1"/>
    <col min="11020" max="11020" width="22.28515625" style="472" customWidth="1"/>
    <col min="11021" max="11021" width="25.42578125" style="472" bestFit="1" customWidth="1"/>
    <col min="11022" max="11023" width="29.140625" style="472" bestFit="1" customWidth="1"/>
    <col min="11024" max="11025" width="21.140625" style="472" bestFit="1" customWidth="1"/>
    <col min="11026" max="11026" width="22.28515625" style="472" bestFit="1" customWidth="1"/>
    <col min="11027" max="11027" width="53.42578125" style="472" bestFit="1" customWidth="1"/>
    <col min="11028" max="11028" width="20.140625" style="472" bestFit="1" customWidth="1"/>
    <col min="11029" max="11031" width="35.28515625" style="472" bestFit="1" customWidth="1"/>
    <col min="11032" max="11033" width="45" style="472" bestFit="1" customWidth="1"/>
    <col min="11034" max="11034" width="45" style="472" customWidth="1"/>
    <col min="11035" max="11035" width="45" style="472" bestFit="1" customWidth="1"/>
    <col min="11036" max="11036" width="40.42578125" style="472" bestFit="1" customWidth="1"/>
    <col min="11037" max="11037" width="22.28515625" style="472" bestFit="1" customWidth="1"/>
    <col min="11038" max="11038" width="21.140625" style="472" bestFit="1" customWidth="1"/>
    <col min="11039" max="11039" width="22.28515625" style="472" bestFit="1" customWidth="1"/>
    <col min="11040" max="11040" width="20.28515625" style="472" bestFit="1" customWidth="1"/>
    <col min="11041" max="11041" width="27.28515625" style="472" bestFit="1" customWidth="1"/>
    <col min="11042" max="11043" width="22.28515625" style="472" bestFit="1" customWidth="1"/>
    <col min="11044" max="11045" width="21.140625" style="472" bestFit="1" customWidth="1"/>
    <col min="11046" max="11047" width="29.42578125" style="472" bestFit="1" customWidth="1"/>
    <col min="11048" max="11049" width="30.42578125" style="472" bestFit="1" customWidth="1"/>
    <col min="11050" max="11051" width="26.28515625" style="472" bestFit="1" customWidth="1"/>
    <col min="11052" max="11053" width="23.85546875" style="472" bestFit="1" customWidth="1"/>
    <col min="11054" max="11054" width="21.140625" style="472" bestFit="1" customWidth="1"/>
    <col min="11055" max="11057" width="20.85546875" style="472" bestFit="1" customWidth="1"/>
    <col min="11058" max="11059" width="23.85546875" style="472" bestFit="1" customWidth="1"/>
    <col min="11060" max="11060" width="22" style="472" bestFit="1" customWidth="1"/>
    <col min="11061" max="11062" width="21.140625" style="472" bestFit="1" customWidth="1"/>
    <col min="11063" max="11063" width="18.42578125" style="472" bestFit="1" customWidth="1"/>
    <col min="11064" max="11065" width="22.28515625" style="472" bestFit="1" customWidth="1"/>
    <col min="11066" max="11066" width="21.140625" style="472" bestFit="1" customWidth="1"/>
    <col min="11067" max="11068" width="22.28515625" style="472" bestFit="1" customWidth="1"/>
    <col min="11069" max="11069" width="20.140625" style="472" bestFit="1" customWidth="1"/>
    <col min="11070" max="11071" width="22.28515625" style="472" bestFit="1" customWidth="1"/>
    <col min="11072" max="11072" width="19.7109375" style="472" bestFit="1" customWidth="1"/>
    <col min="11073" max="11076" width="20.85546875" style="472" bestFit="1" customWidth="1"/>
    <col min="11077" max="11078" width="16.140625" style="472" bestFit="1" customWidth="1"/>
    <col min="11079" max="11079" width="10" style="472" bestFit="1" customWidth="1"/>
    <col min="11080" max="11080" width="9" style="472" bestFit="1" customWidth="1"/>
    <col min="11081" max="11081" width="10" style="472" bestFit="1" customWidth="1"/>
    <col min="11082" max="11082" width="9" style="472" customWidth="1"/>
    <col min="11083" max="11083" width="16.42578125" style="472" bestFit="1" customWidth="1"/>
    <col min="11084" max="11084" width="17" style="472" bestFit="1" customWidth="1"/>
    <col min="11085" max="11085" width="17.7109375" style="472" bestFit="1" customWidth="1"/>
    <col min="11086" max="11086" width="8.85546875" style="472" customWidth="1"/>
    <col min="11087" max="11087" width="14.42578125" style="472" bestFit="1" customWidth="1"/>
    <col min="11088" max="11088" width="15.42578125" style="472" bestFit="1" customWidth="1"/>
    <col min="11089" max="11089" width="10" style="472" bestFit="1" customWidth="1"/>
    <col min="11090" max="11091" width="11.7109375" style="472" bestFit="1" customWidth="1"/>
    <col min="11092" max="11092" width="14.85546875" style="472" bestFit="1" customWidth="1"/>
    <col min="11093" max="11093" width="8" style="472" bestFit="1" customWidth="1"/>
    <col min="11094" max="11264" width="11.42578125" style="472" customWidth="1"/>
    <col min="11265" max="11265" width="35" style="472" bestFit="1" customWidth="1"/>
    <col min="11266" max="11266" width="64.28515625" style="472" bestFit="1" customWidth="1"/>
    <col min="11267" max="11267" width="52.140625" style="472" bestFit="1" customWidth="1"/>
    <col min="11268" max="11268" width="43.7109375" style="472" bestFit="1" customWidth="1"/>
    <col min="11269" max="11269" width="12.42578125" style="472" bestFit="1" customWidth="1"/>
    <col min="11270" max="11270" width="23.85546875" style="472" bestFit="1" customWidth="1"/>
    <col min="11271" max="11275" width="22.28515625" style="472" bestFit="1" customWidth="1"/>
    <col min="11276" max="11276" width="22.28515625" style="472" customWidth="1"/>
    <col min="11277" max="11277" width="25.42578125" style="472" bestFit="1" customWidth="1"/>
    <col min="11278" max="11279" width="29.140625" style="472" bestFit="1" customWidth="1"/>
    <col min="11280" max="11281" width="21.140625" style="472" bestFit="1" customWidth="1"/>
    <col min="11282" max="11282" width="22.28515625" style="472" bestFit="1" customWidth="1"/>
    <col min="11283" max="11283" width="53.42578125" style="472" bestFit="1" customWidth="1"/>
    <col min="11284" max="11284" width="20.140625" style="472" bestFit="1" customWidth="1"/>
    <col min="11285" max="11287" width="35.28515625" style="472" bestFit="1" customWidth="1"/>
    <col min="11288" max="11289" width="45" style="472" bestFit="1" customWidth="1"/>
    <col min="11290" max="11290" width="45" style="472" customWidth="1"/>
    <col min="11291" max="11291" width="45" style="472" bestFit="1" customWidth="1"/>
    <col min="11292" max="11292" width="40.42578125" style="472" bestFit="1" customWidth="1"/>
    <col min="11293" max="11293" width="22.28515625" style="472" bestFit="1" customWidth="1"/>
    <col min="11294" max="11294" width="21.140625" style="472" bestFit="1" customWidth="1"/>
    <col min="11295" max="11295" width="22.28515625" style="472" bestFit="1" customWidth="1"/>
    <col min="11296" max="11296" width="20.28515625" style="472" bestFit="1" customWidth="1"/>
    <col min="11297" max="11297" width="27.28515625" style="472" bestFit="1" customWidth="1"/>
    <col min="11298" max="11299" width="22.28515625" style="472" bestFit="1" customWidth="1"/>
    <col min="11300" max="11301" width="21.140625" style="472" bestFit="1" customWidth="1"/>
    <col min="11302" max="11303" width="29.42578125" style="472" bestFit="1" customWidth="1"/>
    <col min="11304" max="11305" width="30.42578125" style="472" bestFit="1" customWidth="1"/>
    <col min="11306" max="11307" width="26.28515625" style="472" bestFit="1" customWidth="1"/>
    <col min="11308" max="11309" width="23.85546875" style="472" bestFit="1" customWidth="1"/>
    <col min="11310" max="11310" width="21.140625" style="472" bestFit="1" customWidth="1"/>
    <col min="11311" max="11313" width="20.85546875" style="472" bestFit="1" customWidth="1"/>
    <col min="11314" max="11315" width="23.85546875" style="472" bestFit="1" customWidth="1"/>
    <col min="11316" max="11316" width="22" style="472" bestFit="1" customWidth="1"/>
    <col min="11317" max="11318" width="21.140625" style="472" bestFit="1" customWidth="1"/>
    <col min="11319" max="11319" width="18.42578125" style="472" bestFit="1" customWidth="1"/>
    <col min="11320" max="11321" width="22.28515625" style="472" bestFit="1" customWidth="1"/>
    <col min="11322" max="11322" width="21.140625" style="472" bestFit="1" customWidth="1"/>
    <col min="11323" max="11324" width="22.28515625" style="472" bestFit="1" customWidth="1"/>
    <col min="11325" max="11325" width="20.140625" style="472" bestFit="1" customWidth="1"/>
    <col min="11326" max="11327" width="22.28515625" style="472" bestFit="1" customWidth="1"/>
    <col min="11328" max="11328" width="19.7109375" style="472" bestFit="1" customWidth="1"/>
    <col min="11329" max="11332" width="20.85546875" style="472" bestFit="1" customWidth="1"/>
    <col min="11333" max="11334" width="16.140625" style="472" bestFit="1" customWidth="1"/>
    <col min="11335" max="11335" width="10" style="472" bestFit="1" customWidth="1"/>
    <col min="11336" max="11336" width="9" style="472" bestFit="1" customWidth="1"/>
    <col min="11337" max="11337" width="10" style="472" bestFit="1" customWidth="1"/>
    <col min="11338" max="11338" width="9" style="472" customWidth="1"/>
    <col min="11339" max="11339" width="16.42578125" style="472" bestFit="1" customWidth="1"/>
    <col min="11340" max="11340" width="17" style="472" bestFit="1" customWidth="1"/>
    <col min="11341" max="11341" width="17.7109375" style="472" bestFit="1" customWidth="1"/>
    <col min="11342" max="11342" width="8.85546875" style="472" customWidth="1"/>
    <col min="11343" max="11343" width="14.42578125" style="472" bestFit="1" customWidth="1"/>
    <col min="11344" max="11344" width="15.42578125" style="472" bestFit="1" customWidth="1"/>
    <col min="11345" max="11345" width="10" style="472" bestFit="1" customWidth="1"/>
    <col min="11346" max="11347" width="11.7109375" style="472" bestFit="1" customWidth="1"/>
    <col min="11348" max="11348" width="14.85546875" style="472" bestFit="1" customWidth="1"/>
    <col min="11349" max="11349" width="8" style="472" bestFit="1" customWidth="1"/>
    <col min="11350" max="11520" width="11.42578125" style="472" customWidth="1"/>
    <col min="11521" max="11521" width="35" style="472" bestFit="1" customWidth="1"/>
    <col min="11522" max="11522" width="64.28515625" style="472" bestFit="1" customWidth="1"/>
    <col min="11523" max="11523" width="52.140625" style="472" bestFit="1" customWidth="1"/>
    <col min="11524" max="11524" width="43.7109375" style="472" bestFit="1" customWidth="1"/>
    <col min="11525" max="11525" width="12.42578125" style="472" bestFit="1" customWidth="1"/>
    <col min="11526" max="11526" width="23.85546875" style="472" bestFit="1" customWidth="1"/>
    <col min="11527" max="11531" width="22.28515625" style="472" bestFit="1" customWidth="1"/>
    <col min="11532" max="11532" width="22.28515625" style="472" customWidth="1"/>
    <col min="11533" max="11533" width="25.42578125" style="472" bestFit="1" customWidth="1"/>
    <col min="11534" max="11535" width="29.140625" style="472" bestFit="1" customWidth="1"/>
    <col min="11536" max="11537" width="21.140625" style="472" bestFit="1" customWidth="1"/>
    <col min="11538" max="11538" width="22.28515625" style="472" bestFit="1" customWidth="1"/>
    <col min="11539" max="11539" width="53.42578125" style="472" bestFit="1" customWidth="1"/>
    <col min="11540" max="11540" width="20.140625" style="472" bestFit="1" customWidth="1"/>
    <col min="11541" max="11543" width="35.28515625" style="472" bestFit="1" customWidth="1"/>
    <col min="11544" max="11545" width="45" style="472" bestFit="1" customWidth="1"/>
    <col min="11546" max="11546" width="45" style="472" customWidth="1"/>
    <col min="11547" max="11547" width="45" style="472" bestFit="1" customWidth="1"/>
    <col min="11548" max="11548" width="40.42578125" style="472" bestFit="1" customWidth="1"/>
    <col min="11549" max="11549" width="22.28515625" style="472" bestFit="1" customWidth="1"/>
    <col min="11550" max="11550" width="21.140625" style="472" bestFit="1" customWidth="1"/>
    <col min="11551" max="11551" width="22.28515625" style="472" bestFit="1" customWidth="1"/>
    <col min="11552" max="11552" width="20.28515625" style="472" bestFit="1" customWidth="1"/>
    <col min="11553" max="11553" width="27.28515625" style="472" bestFit="1" customWidth="1"/>
    <col min="11554" max="11555" width="22.28515625" style="472" bestFit="1" customWidth="1"/>
    <col min="11556" max="11557" width="21.140625" style="472" bestFit="1" customWidth="1"/>
    <col min="11558" max="11559" width="29.42578125" style="472" bestFit="1" customWidth="1"/>
    <col min="11560" max="11561" width="30.42578125" style="472" bestFit="1" customWidth="1"/>
    <col min="11562" max="11563" width="26.28515625" style="472" bestFit="1" customWidth="1"/>
    <col min="11564" max="11565" width="23.85546875" style="472" bestFit="1" customWidth="1"/>
    <col min="11566" max="11566" width="21.140625" style="472" bestFit="1" customWidth="1"/>
    <col min="11567" max="11569" width="20.85546875" style="472" bestFit="1" customWidth="1"/>
    <col min="11570" max="11571" width="23.85546875" style="472" bestFit="1" customWidth="1"/>
    <col min="11572" max="11572" width="22" style="472" bestFit="1" customWidth="1"/>
    <col min="11573" max="11574" width="21.140625" style="472" bestFit="1" customWidth="1"/>
    <col min="11575" max="11575" width="18.42578125" style="472" bestFit="1" customWidth="1"/>
    <col min="11576" max="11577" width="22.28515625" style="472" bestFit="1" customWidth="1"/>
    <col min="11578" max="11578" width="21.140625" style="472" bestFit="1" customWidth="1"/>
    <col min="11579" max="11580" width="22.28515625" style="472" bestFit="1" customWidth="1"/>
    <col min="11581" max="11581" width="20.140625" style="472" bestFit="1" customWidth="1"/>
    <col min="11582" max="11583" width="22.28515625" style="472" bestFit="1" customWidth="1"/>
    <col min="11584" max="11584" width="19.7109375" style="472" bestFit="1" customWidth="1"/>
    <col min="11585" max="11588" width="20.85546875" style="472" bestFit="1" customWidth="1"/>
    <col min="11589" max="11590" width="16.140625" style="472" bestFit="1" customWidth="1"/>
    <col min="11591" max="11591" width="10" style="472" bestFit="1" customWidth="1"/>
    <col min="11592" max="11592" width="9" style="472" bestFit="1" customWidth="1"/>
    <col min="11593" max="11593" width="10" style="472" bestFit="1" customWidth="1"/>
    <col min="11594" max="11594" width="9" style="472" customWidth="1"/>
    <col min="11595" max="11595" width="16.42578125" style="472" bestFit="1" customWidth="1"/>
    <col min="11596" max="11596" width="17" style="472" bestFit="1" customWidth="1"/>
    <col min="11597" max="11597" width="17.7109375" style="472" bestFit="1" customWidth="1"/>
    <col min="11598" max="11598" width="8.85546875" style="472" customWidth="1"/>
    <col min="11599" max="11599" width="14.42578125" style="472" bestFit="1" customWidth="1"/>
    <col min="11600" max="11600" width="15.42578125" style="472" bestFit="1" customWidth="1"/>
    <col min="11601" max="11601" width="10" style="472" bestFit="1" customWidth="1"/>
    <col min="11602" max="11603" width="11.7109375" style="472" bestFit="1" customWidth="1"/>
    <col min="11604" max="11604" width="14.85546875" style="472" bestFit="1" customWidth="1"/>
    <col min="11605" max="11605" width="8" style="472" bestFit="1" customWidth="1"/>
    <col min="11606" max="11776" width="11.42578125" style="472" customWidth="1"/>
    <col min="11777" max="11777" width="35" style="472" bestFit="1" customWidth="1"/>
    <col min="11778" max="11778" width="64.28515625" style="472" bestFit="1" customWidth="1"/>
    <col min="11779" max="11779" width="52.140625" style="472" bestFit="1" customWidth="1"/>
    <col min="11780" max="11780" width="43.7109375" style="472" bestFit="1" customWidth="1"/>
    <col min="11781" max="11781" width="12.42578125" style="472" bestFit="1" customWidth="1"/>
    <col min="11782" max="11782" width="23.85546875" style="472" bestFit="1" customWidth="1"/>
    <col min="11783" max="11787" width="22.28515625" style="472" bestFit="1" customWidth="1"/>
    <col min="11788" max="11788" width="22.28515625" style="472" customWidth="1"/>
    <col min="11789" max="11789" width="25.42578125" style="472" bestFit="1" customWidth="1"/>
    <col min="11790" max="11791" width="29.140625" style="472" bestFit="1" customWidth="1"/>
    <col min="11792" max="11793" width="21.140625" style="472" bestFit="1" customWidth="1"/>
    <col min="11794" max="11794" width="22.28515625" style="472" bestFit="1" customWidth="1"/>
    <col min="11795" max="11795" width="53.42578125" style="472" bestFit="1" customWidth="1"/>
    <col min="11796" max="11796" width="20.140625" style="472" bestFit="1" customWidth="1"/>
    <col min="11797" max="11799" width="35.28515625" style="472" bestFit="1" customWidth="1"/>
    <col min="11800" max="11801" width="45" style="472" bestFit="1" customWidth="1"/>
    <col min="11802" max="11802" width="45" style="472" customWidth="1"/>
    <col min="11803" max="11803" width="45" style="472" bestFit="1" customWidth="1"/>
    <col min="11804" max="11804" width="40.42578125" style="472" bestFit="1" customWidth="1"/>
    <col min="11805" max="11805" width="22.28515625" style="472" bestFit="1" customWidth="1"/>
    <col min="11806" max="11806" width="21.140625" style="472" bestFit="1" customWidth="1"/>
    <col min="11807" max="11807" width="22.28515625" style="472" bestFit="1" customWidth="1"/>
    <col min="11808" max="11808" width="20.28515625" style="472" bestFit="1" customWidth="1"/>
    <col min="11809" max="11809" width="27.28515625" style="472" bestFit="1" customWidth="1"/>
    <col min="11810" max="11811" width="22.28515625" style="472" bestFit="1" customWidth="1"/>
    <col min="11812" max="11813" width="21.140625" style="472" bestFit="1" customWidth="1"/>
    <col min="11814" max="11815" width="29.42578125" style="472" bestFit="1" customWidth="1"/>
    <col min="11816" max="11817" width="30.42578125" style="472" bestFit="1" customWidth="1"/>
    <col min="11818" max="11819" width="26.28515625" style="472" bestFit="1" customWidth="1"/>
    <col min="11820" max="11821" width="23.85546875" style="472" bestFit="1" customWidth="1"/>
    <col min="11822" max="11822" width="21.140625" style="472" bestFit="1" customWidth="1"/>
    <col min="11823" max="11825" width="20.85546875" style="472" bestFit="1" customWidth="1"/>
    <col min="11826" max="11827" width="23.85546875" style="472" bestFit="1" customWidth="1"/>
    <col min="11828" max="11828" width="22" style="472" bestFit="1" customWidth="1"/>
    <col min="11829" max="11830" width="21.140625" style="472" bestFit="1" customWidth="1"/>
    <col min="11831" max="11831" width="18.42578125" style="472" bestFit="1" customWidth="1"/>
    <col min="11832" max="11833" width="22.28515625" style="472" bestFit="1" customWidth="1"/>
    <col min="11834" max="11834" width="21.140625" style="472" bestFit="1" customWidth="1"/>
    <col min="11835" max="11836" width="22.28515625" style="472" bestFit="1" customWidth="1"/>
    <col min="11837" max="11837" width="20.140625" style="472" bestFit="1" customWidth="1"/>
    <col min="11838" max="11839" width="22.28515625" style="472" bestFit="1" customWidth="1"/>
    <col min="11840" max="11840" width="19.7109375" style="472" bestFit="1" customWidth="1"/>
    <col min="11841" max="11844" width="20.85546875" style="472" bestFit="1" customWidth="1"/>
    <col min="11845" max="11846" width="16.140625" style="472" bestFit="1" customWidth="1"/>
    <col min="11847" max="11847" width="10" style="472" bestFit="1" customWidth="1"/>
    <col min="11848" max="11848" width="9" style="472" bestFit="1" customWidth="1"/>
    <col min="11849" max="11849" width="10" style="472" bestFit="1" customWidth="1"/>
    <col min="11850" max="11850" width="9" style="472" customWidth="1"/>
    <col min="11851" max="11851" width="16.42578125" style="472" bestFit="1" customWidth="1"/>
    <col min="11852" max="11852" width="17" style="472" bestFit="1" customWidth="1"/>
    <col min="11853" max="11853" width="17.7109375" style="472" bestFit="1" customWidth="1"/>
    <col min="11854" max="11854" width="8.85546875" style="472" customWidth="1"/>
    <col min="11855" max="11855" width="14.42578125" style="472" bestFit="1" customWidth="1"/>
    <col min="11856" max="11856" width="15.42578125" style="472" bestFit="1" customWidth="1"/>
    <col min="11857" max="11857" width="10" style="472" bestFit="1" customWidth="1"/>
    <col min="11858" max="11859" width="11.7109375" style="472" bestFit="1" customWidth="1"/>
    <col min="11860" max="11860" width="14.85546875" style="472" bestFit="1" customWidth="1"/>
    <col min="11861" max="11861" width="8" style="472" bestFit="1" customWidth="1"/>
    <col min="11862" max="12032" width="11.42578125" style="472" customWidth="1"/>
    <col min="12033" max="12033" width="35" style="472" bestFit="1" customWidth="1"/>
    <col min="12034" max="12034" width="64.28515625" style="472" bestFit="1" customWidth="1"/>
    <col min="12035" max="12035" width="52.140625" style="472" bestFit="1" customWidth="1"/>
    <col min="12036" max="12036" width="43.7109375" style="472" bestFit="1" customWidth="1"/>
    <col min="12037" max="12037" width="12.42578125" style="472" bestFit="1" customWidth="1"/>
    <col min="12038" max="12038" width="23.85546875" style="472" bestFit="1" customWidth="1"/>
    <col min="12039" max="12043" width="22.28515625" style="472" bestFit="1" customWidth="1"/>
    <col min="12044" max="12044" width="22.28515625" style="472" customWidth="1"/>
    <col min="12045" max="12045" width="25.42578125" style="472" bestFit="1" customWidth="1"/>
    <col min="12046" max="12047" width="29.140625" style="472" bestFit="1" customWidth="1"/>
    <col min="12048" max="12049" width="21.140625" style="472" bestFit="1" customWidth="1"/>
    <col min="12050" max="12050" width="22.28515625" style="472" bestFit="1" customWidth="1"/>
    <col min="12051" max="12051" width="53.42578125" style="472" bestFit="1" customWidth="1"/>
    <col min="12052" max="12052" width="20.140625" style="472" bestFit="1" customWidth="1"/>
    <col min="12053" max="12055" width="35.28515625" style="472" bestFit="1" customWidth="1"/>
    <col min="12056" max="12057" width="45" style="472" bestFit="1" customWidth="1"/>
    <col min="12058" max="12058" width="45" style="472" customWidth="1"/>
    <col min="12059" max="12059" width="45" style="472" bestFit="1" customWidth="1"/>
    <col min="12060" max="12060" width="40.42578125" style="472" bestFit="1" customWidth="1"/>
    <col min="12061" max="12061" width="22.28515625" style="472" bestFit="1" customWidth="1"/>
    <col min="12062" max="12062" width="21.140625" style="472" bestFit="1" customWidth="1"/>
    <col min="12063" max="12063" width="22.28515625" style="472" bestFit="1" customWidth="1"/>
    <col min="12064" max="12064" width="20.28515625" style="472" bestFit="1" customWidth="1"/>
    <col min="12065" max="12065" width="27.28515625" style="472" bestFit="1" customWidth="1"/>
    <col min="12066" max="12067" width="22.28515625" style="472" bestFit="1" customWidth="1"/>
    <col min="12068" max="12069" width="21.140625" style="472" bestFit="1" customWidth="1"/>
    <col min="12070" max="12071" width="29.42578125" style="472" bestFit="1" customWidth="1"/>
    <col min="12072" max="12073" width="30.42578125" style="472" bestFit="1" customWidth="1"/>
    <col min="12074" max="12075" width="26.28515625" style="472" bestFit="1" customWidth="1"/>
    <col min="12076" max="12077" width="23.85546875" style="472" bestFit="1" customWidth="1"/>
    <col min="12078" max="12078" width="21.140625" style="472" bestFit="1" customWidth="1"/>
    <col min="12079" max="12081" width="20.85546875" style="472" bestFit="1" customWidth="1"/>
    <col min="12082" max="12083" width="23.85546875" style="472" bestFit="1" customWidth="1"/>
    <col min="12084" max="12084" width="22" style="472" bestFit="1" customWidth="1"/>
    <col min="12085" max="12086" width="21.140625" style="472" bestFit="1" customWidth="1"/>
    <col min="12087" max="12087" width="18.42578125" style="472" bestFit="1" customWidth="1"/>
    <col min="12088" max="12089" width="22.28515625" style="472" bestFit="1" customWidth="1"/>
    <col min="12090" max="12090" width="21.140625" style="472" bestFit="1" customWidth="1"/>
    <col min="12091" max="12092" width="22.28515625" style="472" bestFit="1" customWidth="1"/>
    <col min="12093" max="12093" width="20.140625" style="472" bestFit="1" customWidth="1"/>
    <col min="12094" max="12095" width="22.28515625" style="472" bestFit="1" customWidth="1"/>
    <col min="12096" max="12096" width="19.7109375" style="472" bestFit="1" customWidth="1"/>
    <col min="12097" max="12100" width="20.85546875" style="472" bestFit="1" customWidth="1"/>
    <col min="12101" max="12102" width="16.140625" style="472" bestFit="1" customWidth="1"/>
    <col min="12103" max="12103" width="10" style="472" bestFit="1" customWidth="1"/>
    <col min="12104" max="12104" width="9" style="472" bestFit="1" customWidth="1"/>
    <col min="12105" max="12105" width="10" style="472" bestFit="1" customWidth="1"/>
    <col min="12106" max="12106" width="9" style="472" customWidth="1"/>
    <col min="12107" max="12107" width="16.42578125" style="472" bestFit="1" customWidth="1"/>
    <col min="12108" max="12108" width="17" style="472" bestFit="1" customWidth="1"/>
    <col min="12109" max="12109" width="17.7109375" style="472" bestFit="1" customWidth="1"/>
    <col min="12110" max="12110" width="8.85546875" style="472" customWidth="1"/>
    <col min="12111" max="12111" width="14.42578125" style="472" bestFit="1" customWidth="1"/>
    <col min="12112" max="12112" width="15.42578125" style="472" bestFit="1" customWidth="1"/>
    <col min="12113" max="12113" width="10" style="472" bestFit="1" customWidth="1"/>
    <col min="12114" max="12115" width="11.7109375" style="472" bestFit="1" customWidth="1"/>
    <col min="12116" max="12116" width="14.85546875" style="472" bestFit="1" customWidth="1"/>
    <col min="12117" max="12117" width="8" style="472" bestFit="1" customWidth="1"/>
    <col min="12118" max="12288" width="11.42578125" style="472" customWidth="1"/>
    <col min="12289" max="12289" width="35" style="472" bestFit="1" customWidth="1"/>
    <col min="12290" max="12290" width="64.28515625" style="472" bestFit="1" customWidth="1"/>
    <col min="12291" max="12291" width="52.140625" style="472" bestFit="1" customWidth="1"/>
    <col min="12292" max="12292" width="43.7109375" style="472" bestFit="1" customWidth="1"/>
    <col min="12293" max="12293" width="12.42578125" style="472" bestFit="1" customWidth="1"/>
    <col min="12294" max="12294" width="23.85546875" style="472" bestFit="1" customWidth="1"/>
    <col min="12295" max="12299" width="22.28515625" style="472" bestFit="1" customWidth="1"/>
    <col min="12300" max="12300" width="22.28515625" style="472" customWidth="1"/>
    <col min="12301" max="12301" width="25.42578125" style="472" bestFit="1" customWidth="1"/>
    <col min="12302" max="12303" width="29.140625" style="472" bestFit="1" customWidth="1"/>
    <col min="12304" max="12305" width="21.140625" style="472" bestFit="1" customWidth="1"/>
    <col min="12306" max="12306" width="22.28515625" style="472" bestFit="1" customWidth="1"/>
    <col min="12307" max="12307" width="53.42578125" style="472" bestFit="1" customWidth="1"/>
    <col min="12308" max="12308" width="20.140625" style="472" bestFit="1" customWidth="1"/>
    <col min="12309" max="12311" width="35.28515625" style="472" bestFit="1" customWidth="1"/>
    <col min="12312" max="12313" width="45" style="472" bestFit="1" customWidth="1"/>
    <col min="12314" max="12314" width="45" style="472" customWidth="1"/>
    <col min="12315" max="12315" width="45" style="472" bestFit="1" customWidth="1"/>
    <col min="12316" max="12316" width="40.42578125" style="472" bestFit="1" customWidth="1"/>
    <col min="12317" max="12317" width="22.28515625" style="472" bestFit="1" customWidth="1"/>
    <col min="12318" max="12318" width="21.140625" style="472" bestFit="1" customWidth="1"/>
    <col min="12319" max="12319" width="22.28515625" style="472" bestFit="1" customWidth="1"/>
    <col min="12320" max="12320" width="20.28515625" style="472" bestFit="1" customWidth="1"/>
    <col min="12321" max="12321" width="27.28515625" style="472" bestFit="1" customWidth="1"/>
    <col min="12322" max="12323" width="22.28515625" style="472" bestFit="1" customWidth="1"/>
    <col min="12324" max="12325" width="21.140625" style="472" bestFit="1" customWidth="1"/>
    <col min="12326" max="12327" width="29.42578125" style="472" bestFit="1" customWidth="1"/>
    <col min="12328" max="12329" width="30.42578125" style="472" bestFit="1" customWidth="1"/>
    <col min="12330" max="12331" width="26.28515625" style="472" bestFit="1" customWidth="1"/>
    <col min="12332" max="12333" width="23.85546875" style="472" bestFit="1" customWidth="1"/>
    <col min="12334" max="12334" width="21.140625" style="472" bestFit="1" customWidth="1"/>
    <col min="12335" max="12337" width="20.85546875" style="472" bestFit="1" customWidth="1"/>
    <col min="12338" max="12339" width="23.85546875" style="472" bestFit="1" customWidth="1"/>
    <col min="12340" max="12340" width="22" style="472" bestFit="1" customWidth="1"/>
    <col min="12341" max="12342" width="21.140625" style="472" bestFit="1" customWidth="1"/>
    <col min="12343" max="12343" width="18.42578125" style="472" bestFit="1" customWidth="1"/>
    <col min="12344" max="12345" width="22.28515625" style="472" bestFit="1" customWidth="1"/>
    <col min="12346" max="12346" width="21.140625" style="472" bestFit="1" customWidth="1"/>
    <col min="12347" max="12348" width="22.28515625" style="472" bestFit="1" customWidth="1"/>
    <col min="12349" max="12349" width="20.140625" style="472" bestFit="1" customWidth="1"/>
    <col min="12350" max="12351" width="22.28515625" style="472" bestFit="1" customWidth="1"/>
    <col min="12352" max="12352" width="19.7109375" style="472" bestFit="1" customWidth="1"/>
    <col min="12353" max="12356" width="20.85546875" style="472" bestFit="1" customWidth="1"/>
    <col min="12357" max="12358" width="16.140625" style="472" bestFit="1" customWidth="1"/>
    <col min="12359" max="12359" width="10" style="472" bestFit="1" customWidth="1"/>
    <col min="12360" max="12360" width="9" style="472" bestFit="1" customWidth="1"/>
    <col min="12361" max="12361" width="10" style="472" bestFit="1" customWidth="1"/>
    <col min="12362" max="12362" width="9" style="472" customWidth="1"/>
    <col min="12363" max="12363" width="16.42578125" style="472" bestFit="1" customWidth="1"/>
    <col min="12364" max="12364" width="17" style="472" bestFit="1" customWidth="1"/>
    <col min="12365" max="12365" width="17.7109375" style="472" bestFit="1" customWidth="1"/>
    <col min="12366" max="12366" width="8.85546875" style="472" customWidth="1"/>
    <col min="12367" max="12367" width="14.42578125" style="472" bestFit="1" customWidth="1"/>
    <col min="12368" max="12368" width="15.42578125" style="472" bestFit="1" customWidth="1"/>
    <col min="12369" max="12369" width="10" style="472" bestFit="1" customWidth="1"/>
    <col min="12370" max="12371" width="11.7109375" style="472" bestFit="1" customWidth="1"/>
    <col min="12372" max="12372" width="14.85546875" style="472" bestFit="1" customWidth="1"/>
    <col min="12373" max="12373" width="8" style="472" bestFit="1" customWidth="1"/>
    <col min="12374" max="12544" width="11.42578125" style="472" customWidth="1"/>
    <col min="12545" max="12545" width="35" style="472" bestFit="1" customWidth="1"/>
    <col min="12546" max="12546" width="64.28515625" style="472" bestFit="1" customWidth="1"/>
    <col min="12547" max="12547" width="52.140625" style="472" bestFit="1" customWidth="1"/>
    <col min="12548" max="12548" width="43.7109375" style="472" bestFit="1" customWidth="1"/>
    <col min="12549" max="12549" width="12.42578125" style="472" bestFit="1" customWidth="1"/>
    <col min="12550" max="12550" width="23.85546875" style="472" bestFit="1" customWidth="1"/>
    <col min="12551" max="12555" width="22.28515625" style="472" bestFit="1" customWidth="1"/>
    <col min="12556" max="12556" width="22.28515625" style="472" customWidth="1"/>
    <col min="12557" max="12557" width="25.42578125" style="472" bestFit="1" customWidth="1"/>
    <col min="12558" max="12559" width="29.140625" style="472" bestFit="1" customWidth="1"/>
    <col min="12560" max="12561" width="21.140625" style="472" bestFit="1" customWidth="1"/>
    <col min="12562" max="12562" width="22.28515625" style="472" bestFit="1" customWidth="1"/>
    <col min="12563" max="12563" width="53.42578125" style="472" bestFit="1" customWidth="1"/>
    <col min="12564" max="12564" width="20.140625" style="472" bestFit="1" customWidth="1"/>
    <col min="12565" max="12567" width="35.28515625" style="472" bestFit="1" customWidth="1"/>
    <col min="12568" max="12569" width="45" style="472" bestFit="1" customWidth="1"/>
    <col min="12570" max="12570" width="45" style="472" customWidth="1"/>
    <col min="12571" max="12571" width="45" style="472" bestFit="1" customWidth="1"/>
    <col min="12572" max="12572" width="40.42578125" style="472" bestFit="1" customWidth="1"/>
    <col min="12573" max="12573" width="22.28515625" style="472" bestFit="1" customWidth="1"/>
    <col min="12574" max="12574" width="21.140625" style="472" bestFit="1" customWidth="1"/>
    <col min="12575" max="12575" width="22.28515625" style="472" bestFit="1" customWidth="1"/>
    <col min="12576" max="12576" width="20.28515625" style="472" bestFit="1" customWidth="1"/>
    <col min="12577" max="12577" width="27.28515625" style="472" bestFit="1" customWidth="1"/>
    <col min="12578" max="12579" width="22.28515625" style="472" bestFit="1" customWidth="1"/>
    <col min="12580" max="12581" width="21.140625" style="472" bestFit="1" customWidth="1"/>
    <col min="12582" max="12583" width="29.42578125" style="472" bestFit="1" customWidth="1"/>
    <col min="12584" max="12585" width="30.42578125" style="472" bestFit="1" customWidth="1"/>
    <col min="12586" max="12587" width="26.28515625" style="472" bestFit="1" customWidth="1"/>
    <col min="12588" max="12589" width="23.85546875" style="472" bestFit="1" customWidth="1"/>
    <col min="12590" max="12590" width="21.140625" style="472" bestFit="1" customWidth="1"/>
    <col min="12591" max="12593" width="20.85546875" style="472" bestFit="1" customWidth="1"/>
    <col min="12594" max="12595" width="23.85546875" style="472" bestFit="1" customWidth="1"/>
    <col min="12596" max="12596" width="22" style="472" bestFit="1" customWidth="1"/>
    <col min="12597" max="12598" width="21.140625" style="472" bestFit="1" customWidth="1"/>
    <col min="12599" max="12599" width="18.42578125" style="472" bestFit="1" customWidth="1"/>
    <col min="12600" max="12601" width="22.28515625" style="472" bestFit="1" customWidth="1"/>
    <col min="12602" max="12602" width="21.140625" style="472" bestFit="1" customWidth="1"/>
    <col min="12603" max="12604" width="22.28515625" style="472" bestFit="1" customWidth="1"/>
    <col min="12605" max="12605" width="20.140625" style="472" bestFit="1" customWidth="1"/>
    <col min="12606" max="12607" width="22.28515625" style="472" bestFit="1" customWidth="1"/>
    <col min="12608" max="12608" width="19.7109375" style="472" bestFit="1" customWidth="1"/>
    <col min="12609" max="12612" width="20.85546875" style="472" bestFit="1" customWidth="1"/>
    <col min="12613" max="12614" width="16.140625" style="472" bestFit="1" customWidth="1"/>
    <col min="12615" max="12615" width="10" style="472" bestFit="1" customWidth="1"/>
    <col min="12616" max="12616" width="9" style="472" bestFit="1" customWidth="1"/>
    <col min="12617" max="12617" width="10" style="472" bestFit="1" customWidth="1"/>
    <col min="12618" max="12618" width="9" style="472" customWidth="1"/>
    <col min="12619" max="12619" width="16.42578125" style="472" bestFit="1" customWidth="1"/>
    <col min="12620" max="12620" width="17" style="472" bestFit="1" customWidth="1"/>
    <col min="12621" max="12621" width="17.7109375" style="472" bestFit="1" customWidth="1"/>
    <col min="12622" max="12622" width="8.85546875" style="472" customWidth="1"/>
    <col min="12623" max="12623" width="14.42578125" style="472" bestFit="1" customWidth="1"/>
    <col min="12624" max="12624" width="15.42578125" style="472" bestFit="1" customWidth="1"/>
    <col min="12625" max="12625" width="10" style="472" bestFit="1" customWidth="1"/>
    <col min="12626" max="12627" width="11.7109375" style="472" bestFit="1" customWidth="1"/>
    <col min="12628" max="12628" width="14.85546875" style="472" bestFit="1" customWidth="1"/>
    <col min="12629" max="12629" width="8" style="472" bestFit="1" customWidth="1"/>
    <col min="12630" max="12800" width="11.42578125" style="472" customWidth="1"/>
    <col min="12801" max="12801" width="35" style="472" bestFit="1" customWidth="1"/>
    <col min="12802" max="12802" width="64.28515625" style="472" bestFit="1" customWidth="1"/>
    <col min="12803" max="12803" width="52.140625" style="472" bestFit="1" customWidth="1"/>
    <col min="12804" max="12804" width="43.7109375" style="472" bestFit="1" customWidth="1"/>
    <col min="12805" max="12805" width="12.42578125" style="472" bestFit="1" customWidth="1"/>
    <col min="12806" max="12806" width="23.85546875" style="472" bestFit="1" customWidth="1"/>
    <col min="12807" max="12811" width="22.28515625" style="472" bestFit="1" customWidth="1"/>
    <col min="12812" max="12812" width="22.28515625" style="472" customWidth="1"/>
    <col min="12813" max="12813" width="25.42578125" style="472" bestFit="1" customWidth="1"/>
    <col min="12814" max="12815" width="29.140625" style="472" bestFit="1" customWidth="1"/>
    <col min="12816" max="12817" width="21.140625" style="472" bestFit="1" customWidth="1"/>
    <col min="12818" max="12818" width="22.28515625" style="472" bestFit="1" customWidth="1"/>
    <col min="12819" max="12819" width="53.42578125" style="472" bestFit="1" customWidth="1"/>
    <col min="12820" max="12820" width="20.140625" style="472" bestFit="1" customWidth="1"/>
    <col min="12821" max="12823" width="35.28515625" style="472" bestFit="1" customWidth="1"/>
    <col min="12824" max="12825" width="45" style="472" bestFit="1" customWidth="1"/>
    <col min="12826" max="12826" width="45" style="472" customWidth="1"/>
    <col min="12827" max="12827" width="45" style="472" bestFit="1" customWidth="1"/>
    <col min="12828" max="12828" width="40.42578125" style="472" bestFit="1" customWidth="1"/>
    <col min="12829" max="12829" width="22.28515625" style="472" bestFit="1" customWidth="1"/>
    <col min="12830" max="12830" width="21.140625" style="472" bestFit="1" customWidth="1"/>
    <col min="12831" max="12831" width="22.28515625" style="472" bestFit="1" customWidth="1"/>
    <col min="12832" max="12832" width="20.28515625" style="472" bestFit="1" customWidth="1"/>
    <col min="12833" max="12833" width="27.28515625" style="472" bestFit="1" customWidth="1"/>
    <col min="12834" max="12835" width="22.28515625" style="472" bestFit="1" customWidth="1"/>
    <col min="12836" max="12837" width="21.140625" style="472" bestFit="1" customWidth="1"/>
    <col min="12838" max="12839" width="29.42578125" style="472" bestFit="1" customWidth="1"/>
    <col min="12840" max="12841" width="30.42578125" style="472" bestFit="1" customWidth="1"/>
    <col min="12842" max="12843" width="26.28515625" style="472" bestFit="1" customWidth="1"/>
    <col min="12844" max="12845" width="23.85546875" style="472" bestFit="1" customWidth="1"/>
    <col min="12846" max="12846" width="21.140625" style="472" bestFit="1" customWidth="1"/>
    <col min="12847" max="12849" width="20.85546875" style="472" bestFit="1" customWidth="1"/>
    <col min="12850" max="12851" width="23.85546875" style="472" bestFit="1" customWidth="1"/>
    <col min="12852" max="12852" width="22" style="472" bestFit="1" customWidth="1"/>
    <col min="12853" max="12854" width="21.140625" style="472" bestFit="1" customWidth="1"/>
    <col min="12855" max="12855" width="18.42578125" style="472" bestFit="1" customWidth="1"/>
    <col min="12856" max="12857" width="22.28515625" style="472" bestFit="1" customWidth="1"/>
    <col min="12858" max="12858" width="21.140625" style="472" bestFit="1" customWidth="1"/>
    <col min="12859" max="12860" width="22.28515625" style="472" bestFit="1" customWidth="1"/>
    <col min="12861" max="12861" width="20.140625" style="472" bestFit="1" customWidth="1"/>
    <col min="12862" max="12863" width="22.28515625" style="472" bestFit="1" customWidth="1"/>
    <col min="12864" max="12864" width="19.7109375" style="472" bestFit="1" customWidth="1"/>
    <col min="12865" max="12868" width="20.85546875" style="472" bestFit="1" customWidth="1"/>
    <col min="12869" max="12870" width="16.140625" style="472" bestFit="1" customWidth="1"/>
    <col min="12871" max="12871" width="10" style="472" bestFit="1" customWidth="1"/>
    <col min="12872" max="12872" width="9" style="472" bestFit="1" customWidth="1"/>
    <col min="12873" max="12873" width="10" style="472" bestFit="1" customWidth="1"/>
    <col min="12874" max="12874" width="9" style="472" customWidth="1"/>
    <col min="12875" max="12875" width="16.42578125" style="472" bestFit="1" customWidth="1"/>
    <col min="12876" max="12876" width="17" style="472" bestFit="1" customWidth="1"/>
    <col min="12877" max="12877" width="17.7109375" style="472" bestFit="1" customWidth="1"/>
    <col min="12878" max="12878" width="8.85546875" style="472" customWidth="1"/>
    <col min="12879" max="12879" width="14.42578125" style="472" bestFit="1" customWidth="1"/>
    <col min="12880" max="12880" width="15.42578125" style="472" bestFit="1" customWidth="1"/>
    <col min="12881" max="12881" width="10" style="472" bestFit="1" customWidth="1"/>
    <col min="12882" max="12883" width="11.7109375" style="472" bestFit="1" customWidth="1"/>
    <col min="12884" max="12884" width="14.85546875" style="472" bestFit="1" customWidth="1"/>
    <col min="12885" max="12885" width="8" style="472" bestFit="1" customWidth="1"/>
    <col min="12886" max="13056" width="11.42578125" style="472" customWidth="1"/>
    <col min="13057" max="13057" width="35" style="472" bestFit="1" customWidth="1"/>
    <col min="13058" max="13058" width="64.28515625" style="472" bestFit="1" customWidth="1"/>
    <col min="13059" max="13059" width="52.140625" style="472" bestFit="1" customWidth="1"/>
    <col min="13060" max="13060" width="43.7109375" style="472" bestFit="1" customWidth="1"/>
    <col min="13061" max="13061" width="12.42578125" style="472" bestFit="1" customWidth="1"/>
    <col min="13062" max="13062" width="23.85546875" style="472" bestFit="1" customWidth="1"/>
    <col min="13063" max="13067" width="22.28515625" style="472" bestFit="1" customWidth="1"/>
    <col min="13068" max="13068" width="22.28515625" style="472" customWidth="1"/>
    <col min="13069" max="13069" width="25.42578125" style="472" bestFit="1" customWidth="1"/>
    <col min="13070" max="13071" width="29.140625" style="472" bestFit="1" customWidth="1"/>
    <col min="13072" max="13073" width="21.140625" style="472" bestFit="1" customWidth="1"/>
    <col min="13074" max="13074" width="22.28515625" style="472" bestFit="1" customWidth="1"/>
    <col min="13075" max="13075" width="53.42578125" style="472" bestFit="1" customWidth="1"/>
    <col min="13076" max="13076" width="20.140625" style="472" bestFit="1" customWidth="1"/>
    <col min="13077" max="13079" width="35.28515625" style="472" bestFit="1" customWidth="1"/>
    <col min="13080" max="13081" width="45" style="472" bestFit="1" customWidth="1"/>
    <col min="13082" max="13082" width="45" style="472" customWidth="1"/>
    <col min="13083" max="13083" width="45" style="472" bestFit="1" customWidth="1"/>
    <col min="13084" max="13084" width="40.42578125" style="472" bestFit="1" customWidth="1"/>
    <col min="13085" max="13085" width="22.28515625" style="472" bestFit="1" customWidth="1"/>
    <col min="13086" max="13086" width="21.140625" style="472" bestFit="1" customWidth="1"/>
    <col min="13087" max="13087" width="22.28515625" style="472" bestFit="1" customWidth="1"/>
    <col min="13088" max="13088" width="20.28515625" style="472" bestFit="1" customWidth="1"/>
    <col min="13089" max="13089" width="27.28515625" style="472" bestFit="1" customWidth="1"/>
    <col min="13090" max="13091" width="22.28515625" style="472" bestFit="1" customWidth="1"/>
    <col min="13092" max="13093" width="21.140625" style="472" bestFit="1" customWidth="1"/>
    <col min="13094" max="13095" width="29.42578125" style="472" bestFit="1" customWidth="1"/>
    <col min="13096" max="13097" width="30.42578125" style="472" bestFit="1" customWidth="1"/>
    <col min="13098" max="13099" width="26.28515625" style="472" bestFit="1" customWidth="1"/>
    <col min="13100" max="13101" width="23.85546875" style="472" bestFit="1" customWidth="1"/>
    <col min="13102" max="13102" width="21.140625" style="472" bestFit="1" customWidth="1"/>
    <col min="13103" max="13105" width="20.85546875" style="472" bestFit="1" customWidth="1"/>
    <col min="13106" max="13107" width="23.85546875" style="472" bestFit="1" customWidth="1"/>
    <col min="13108" max="13108" width="22" style="472" bestFit="1" customWidth="1"/>
    <col min="13109" max="13110" width="21.140625" style="472" bestFit="1" customWidth="1"/>
    <col min="13111" max="13111" width="18.42578125" style="472" bestFit="1" customWidth="1"/>
    <col min="13112" max="13113" width="22.28515625" style="472" bestFit="1" customWidth="1"/>
    <col min="13114" max="13114" width="21.140625" style="472" bestFit="1" customWidth="1"/>
    <col min="13115" max="13116" width="22.28515625" style="472" bestFit="1" customWidth="1"/>
    <col min="13117" max="13117" width="20.140625" style="472" bestFit="1" customWidth="1"/>
    <col min="13118" max="13119" width="22.28515625" style="472" bestFit="1" customWidth="1"/>
    <col min="13120" max="13120" width="19.7109375" style="472" bestFit="1" customWidth="1"/>
    <col min="13121" max="13124" width="20.85546875" style="472" bestFit="1" customWidth="1"/>
    <col min="13125" max="13126" width="16.140625" style="472" bestFit="1" customWidth="1"/>
    <col min="13127" max="13127" width="10" style="472" bestFit="1" customWidth="1"/>
    <col min="13128" max="13128" width="9" style="472" bestFit="1" customWidth="1"/>
    <col min="13129" max="13129" width="10" style="472" bestFit="1" customWidth="1"/>
    <col min="13130" max="13130" width="9" style="472" customWidth="1"/>
    <col min="13131" max="13131" width="16.42578125" style="472" bestFit="1" customWidth="1"/>
    <col min="13132" max="13132" width="17" style="472" bestFit="1" customWidth="1"/>
    <col min="13133" max="13133" width="17.7109375" style="472" bestFit="1" customWidth="1"/>
    <col min="13134" max="13134" width="8.85546875" style="472" customWidth="1"/>
    <col min="13135" max="13135" width="14.42578125" style="472" bestFit="1" customWidth="1"/>
    <col min="13136" max="13136" width="15.42578125" style="472" bestFit="1" customWidth="1"/>
    <col min="13137" max="13137" width="10" style="472" bestFit="1" customWidth="1"/>
    <col min="13138" max="13139" width="11.7109375" style="472" bestFit="1" customWidth="1"/>
    <col min="13140" max="13140" width="14.85546875" style="472" bestFit="1" customWidth="1"/>
    <col min="13141" max="13141" width="8" style="472" bestFit="1" customWidth="1"/>
    <col min="13142" max="13312" width="11.42578125" style="472" customWidth="1"/>
    <col min="13313" max="13313" width="35" style="472" bestFit="1" customWidth="1"/>
    <col min="13314" max="13314" width="64.28515625" style="472" bestFit="1" customWidth="1"/>
    <col min="13315" max="13315" width="52.140625" style="472" bestFit="1" customWidth="1"/>
    <col min="13316" max="13316" width="43.7109375" style="472" bestFit="1" customWidth="1"/>
    <col min="13317" max="13317" width="12.42578125" style="472" bestFit="1" customWidth="1"/>
    <col min="13318" max="13318" width="23.85546875" style="472" bestFit="1" customWidth="1"/>
    <col min="13319" max="13323" width="22.28515625" style="472" bestFit="1" customWidth="1"/>
    <col min="13324" max="13324" width="22.28515625" style="472" customWidth="1"/>
    <col min="13325" max="13325" width="25.42578125" style="472" bestFit="1" customWidth="1"/>
    <col min="13326" max="13327" width="29.140625" style="472" bestFit="1" customWidth="1"/>
    <col min="13328" max="13329" width="21.140625" style="472" bestFit="1" customWidth="1"/>
    <col min="13330" max="13330" width="22.28515625" style="472" bestFit="1" customWidth="1"/>
    <col min="13331" max="13331" width="53.42578125" style="472" bestFit="1" customWidth="1"/>
    <col min="13332" max="13332" width="20.140625" style="472" bestFit="1" customWidth="1"/>
    <col min="13333" max="13335" width="35.28515625" style="472" bestFit="1" customWidth="1"/>
    <col min="13336" max="13337" width="45" style="472" bestFit="1" customWidth="1"/>
    <col min="13338" max="13338" width="45" style="472" customWidth="1"/>
    <col min="13339" max="13339" width="45" style="472" bestFit="1" customWidth="1"/>
    <col min="13340" max="13340" width="40.42578125" style="472" bestFit="1" customWidth="1"/>
    <col min="13341" max="13341" width="22.28515625" style="472" bestFit="1" customWidth="1"/>
    <col min="13342" max="13342" width="21.140625" style="472" bestFit="1" customWidth="1"/>
    <col min="13343" max="13343" width="22.28515625" style="472" bestFit="1" customWidth="1"/>
    <col min="13344" max="13344" width="20.28515625" style="472" bestFit="1" customWidth="1"/>
    <col min="13345" max="13345" width="27.28515625" style="472" bestFit="1" customWidth="1"/>
    <col min="13346" max="13347" width="22.28515625" style="472" bestFit="1" customWidth="1"/>
    <col min="13348" max="13349" width="21.140625" style="472" bestFit="1" customWidth="1"/>
    <col min="13350" max="13351" width="29.42578125" style="472" bestFit="1" customWidth="1"/>
    <col min="13352" max="13353" width="30.42578125" style="472" bestFit="1" customWidth="1"/>
    <col min="13354" max="13355" width="26.28515625" style="472" bestFit="1" customWidth="1"/>
    <col min="13356" max="13357" width="23.85546875" style="472" bestFit="1" customWidth="1"/>
    <col min="13358" max="13358" width="21.140625" style="472" bestFit="1" customWidth="1"/>
    <col min="13359" max="13361" width="20.85546875" style="472" bestFit="1" customWidth="1"/>
    <col min="13362" max="13363" width="23.85546875" style="472" bestFit="1" customWidth="1"/>
    <col min="13364" max="13364" width="22" style="472" bestFit="1" customWidth="1"/>
    <col min="13365" max="13366" width="21.140625" style="472" bestFit="1" customWidth="1"/>
    <col min="13367" max="13367" width="18.42578125" style="472" bestFit="1" customWidth="1"/>
    <col min="13368" max="13369" width="22.28515625" style="472" bestFit="1" customWidth="1"/>
    <col min="13370" max="13370" width="21.140625" style="472" bestFit="1" customWidth="1"/>
    <col min="13371" max="13372" width="22.28515625" style="472" bestFit="1" customWidth="1"/>
    <col min="13373" max="13373" width="20.140625" style="472" bestFit="1" customWidth="1"/>
    <col min="13374" max="13375" width="22.28515625" style="472" bestFit="1" customWidth="1"/>
    <col min="13376" max="13376" width="19.7109375" style="472" bestFit="1" customWidth="1"/>
    <col min="13377" max="13380" width="20.85546875" style="472" bestFit="1" customWidth="1"/>
    <col min="13381" max="13382" width="16.140625" style="472" bestFit="1" customWidth="1"/>
    <col min="13383" max="13383" width="10" style="472" bestFit="1" customWidth="1"/>
    <col min="13384" max="13384" width="9" style="472" bestFit="1" customWidth="1"/>
    <col min="13385" max="13385" width="10" style="472" bestFit="1" customWidth="1"/>
    <col min="13386" max="13386" width="9" style="472" customWidth="1"/>
    <col min="13387" max="13387" width="16.42578125" style="472" bestFit="1" customWidth="1"/>
    <col min="13388" max="13388" width="17" style="472" bestFit="1" customWidth="1"/>
    <col min="13389" max="13389" width="17.7109375" style="472" bestFit="1" customWidth="1"/>
    <col min="13390" max="13390" width="8.85546875" style="472" customWidth="1"/>
    <col min="13391" max="13391" width="14.42578125" style="472" bestFit="1" customWidth="1"/>
    <col min="13392" max="13392" width="15.42578125" style="472" bestFit="1" customWidth="1"/>
    <col min="13393" max="13393" width="10" style="472" bestFit="1" customWidth="1"/>
    <col min="13394" max="13395" width="11.7109375" style="472" bestFit="1" customWidth="1"/>
    <col min="13396" max="13396" width="14.85546875" style="472" bestFit="1" customWidth="1"/>
    <col min="13397" max="13397" width="8" style="472" bestFit="1" customWidth="1"/>
    <col min="13398" max="13568" width="11.42578125" style="472" customWidth="1"/>
    <col min="13569" max="13569" width="35" style="472" bestFit="1" customWidth="1"/>
    <col min="13570" max="13570" width="64.28515625" style="472" bestFit="1" customWidth="1"/>
    <col min="13571" max="13571" width="52.140625" style="472" bestFit="1" customWidth="1"/>
    <col min="13572" max="13572" width="43.7109375" style="472" bestFit="1" customWidth="1"/>
    <col min="13573" max="13573" width="12.42578125" style="472" bestFit="1" customWidth="1"/>
    <col min="13574" max="13574" width="23.85546875" style="472" bestFit="1" customWidth="1"/>
    <col min="13575" max="13579" width="22.28515625" style="472" bestFit="1" customWidth="1"/>
    <col min="13580" max="13580" width="22.28515625" style="472" customWidth="1"/>
    <col min="13581" max="13581" width="25.42578125" style="472" bestFit="1" customWidth="1"/>
    <col min="13582" max="13583" width="29.140625" style="472" bestFit="1" customWidth="1"/>
    <col min="13584" max="13585" width="21.140625" style="472" bestFit="1" customWidth="1"/>
    <col min="13586" max="13586" width="22.28515625" style="472" bestFit="1" customWidth="1"/>
    <col min="13587" max="13587" width="53.42578125" style="472" bestFit="1" customWidth="1"/>
    <col min="13588" max="13588" width="20.140625" style="472" bestFit="1" customWidth="1"/>
    <col min="13589" max="13591" width="35.28515625" style="472" bestFit="1" customWidth="1"/>
    <col min="13592" max="13593" width="45" style="472" bestFit="1" customWidth="1"/>
    <col min="13594" max="13594" width="45" style="472" customWidth="1"/>
    <col min="13595" max="13595" width="45" style="472" bestFit="1" customWidth="1"/>
    <col min="13596" max="13596" width="40.42578125" style="472" bestFit="1" customWidth="1"/>
    <col min="13597" max="13597" width="22.28515625" style="472" bestFit="1" customWidth="1"/>
    <col min="13598" max="13598" width="21.140625" style="472" bestFit="1" customWidth="1"/>
    <col min="13599" max="13599" width="22.28515625" style="472" bestFit="1" customWidth="1"/>
    <col min="13600" max="13600" width="20.28515625" style="472" bestFit="1" customWidth="1"/>
    <col min="13601" max="13601" width="27.28515625" style="472" bestFit="1" customWidth="1"/>
    <col min="13602" max="13603" width="22.28515625" style="472" bestFit="1" customWidth="1"/>
    <col min="13604" max="13605" width="21.140625" style="472" bestFit="1" customWidth="1"/>
    <col min="13606" max="13607" width="29.42578125" style="472" bestFit="1" customWidth="1"/>
    <col min="13608" max="13609" width="30.42578125" style="472" bestFit="1" customWidth="1"/>
    <col min="13610" max="13611" width="26.28515625" style="472" bestFit="1" customWidth="1"/>
    <col min="13612" max="13613" width="23.85546875" style="472" bestFit="1" customWidth="1"/>
    <col min="13614" max="13614" width="21.140625" style="472" bestFit="1" customWidth="1"/>
    <col min="13615" max="13617" width="20.85546875" style="472" bestFit="1" customWidth="1"/>
    <col min="13618" max="13619" width="23.85546875" style="472" bestFit="1" customWidth="1"/>
    <col min="13620" max="13620" width="22" style="472" bestFit="1" customWidth="1"/>
    <col min="13621" max="13622" width="21.140625" style="472" bestFit="1" customWidth="1"/>
    <col min="13623" max="13623" width="18.42578125" style="472" bestFit="1" customWidth="1"/>
    <col min="13624" max="13625" width="22.28515625" style="472" bestFit="1" customWidth="1"/>
    <col min="13626" max="13626" width="21.140625" style="472" bestFit="1" customWidth="1"/>
    <col min="13627" max="13628" width="22.28515625" style="472" bestFit="1" customWidth="1"/>
    <col min="13629" max="13629" width="20.140625" style="472" bestFit="1" customWidth="1"/>
    <col min="13630" max="13631" width="22.28515625" style="472" bestFit="1" customWidth="1"/>
    <col min="13632" max="13632" width="19.7109375" style="472" bestFit="1" customWidth="1"/>
    <col min="13633" max="13636" width="20.85546875" style="472" bestFit="1" customWidth="1"/>
    <col min="13637" max="13638" width="16.140625" style="472" bestFit="1" customWidth="1"/>
    <col min="13639" max="13639" width="10" style="472" bestFit="1" customWidth="1"/>
    <col min="13640" max="13640" width="9" style="472" bestFit="1" customWidth="1"/>
    <col min="13641" max="13641" width="10" style="472" bestFit="1" customWidth="1"/>
    <col min="13642" max="13642" width="9" style="472" customWidth="1"/>
    <col min="13643" max="13643" width="16.42578125" style="472" bestFit="1" customWidth="1"/>
    <col min="13644" max="13644" width="17" style="472" bestFit="1" customWidth="1"/>
    <col min="13645" max="13645" width="17.7109375" style="472" bestFit="1" customWidth="1"/>
    <col min="13646" max="13646" width="8.85546875" style="472" customWidth="1"/>
    <col min="13647" max="13647" width="14.42578125" style="472" bestFit="1" customWidth="1"/>
    <col min="13648" max="13648" width="15.42578125" style="472" bestFit="1" customWidth="1"/>
    <col min="13649" max="13649" width="10" style="472" bestFit="1" customWidth="1"/>
    <col min="13650" max="13651" width="11.7109375" style="472" bestFit="1" customWidth="1"/>
    <col min="13652" max="13652" width="14.85546875" style="472" bestFit="1" customWidth="1"/>
    <col min="13653" max="13653" width="8" style="472" bestFit="1" customWidth="1"/>
    <col min="13654" max="13824" width="11.42578125" style="472" customWidth="1"/>
    <col min="13825" max="13825" width="35" style="472" bestFit="1" customWidth="1"/>
    <col min="13826" max="13826" width="64.28515625" style="472" bestFit="1" customWidth="1"/>
    <col min="13827" max="13827" width="52.140625" style="472" bestFit="1" customWidth="1"/>
    <col min="13828" max="13828" width="43.7109375" style="472" bestFit="1" customWidth="1"/>
    <col min="13829" max="13829" width="12.42578125" style="472" bestFit="1" customWidth="1"/>
    <col min="13830" max="13830" width="23.85546875" style="472" bestFit="1" customWidth="1"/>
    <col min="13831" max="13835" width="22.28515625" style="472" bestFit="1" customWidth="1"/>
    <col min="13836" max="13836" width="22.28515625" style="472" customWidth="1"/>
    <col min="13837" max="13837" width="25.42578125" style="472" bestFit="1" customWidth="1"/>
    <col min="13838" max="13839" width="29.140625" style="472" bestFit="1" customWidth="1"/>
    <col min="13840" max="13841" width="21.140625" style="472" bestFit="1" customWidth="1"/>
    <col min="13842" max="13842" width="22.28515625" style="472" bestFit="1" customWidth="1"/>
    <col min="13843" max="13843" width="53.42578125" style="472" bestFit="1" customWidth="1"/>
    <col min="13844" max="13844" width="20.140625" style="472" bestFit="1" customWidth="1"/>
    <col min="13845" max="13847" width="35.28515625" style="472" bestFit="1" customWidth="1"/>
    <col min="13848" max="13849" width="45" style="472" bestFit="1" customWidth="1"/>
    <col min="13850" max="13850" width="45" style="472" customWidth="1"/>
    <col min="13851" max="13851" width="45" style="472" bestFit="1" customWidth="1"/>
    <col min="13852" max="13852" width="40.42578125" style="472" bestFit="1" customWidth="1"/>
    <col min="13853" max="13853" width="22.28515625" style="472" bestFit="1" customWidth="1"/>
    <col min="13854" max="13854" width="21.140625" style="472" bestFit="1" customWidth="1"/>
    <col min="13855" max="13855" width="22.28515625" style="472" bestFit="1" customWidth="1"/>
    <col min="13856" max="13856" width="20.28515625" style="472" bestFit="1" customWidth="1"/>
    <col min="13857" max="13857" width="27.28515625" style="472" bestFit="1" customWidth="1"/>
    <col min="13858" max="13859" width="22.28515625" style="472" bestFit="1" customWidth="1"/>
    <col min="13860" max="13861" width="21.140625" style="472" bestFit="1" customWidth="1"/>
    <col min="13862" max="13863" width="29.42578125" style="472" bestFit="1" customWidth="1"/>
    <col min="13864" max="13865" width="30.42578125" style="472" bestFit="1" customWidth="1"/>
    <col min="13866" max="13867" width="26.28515625" style="472" bestFit="1" customWidth="1"/>
    <col min="13868" max="13869" width="23.85546875" style="472" bestFit="1" customWidth="1"/>
    <col min="13870" max="13870" width="21.140625" style="472" bestFit="1" customWidth="1"/>
    <col min="13871" max="13873" width="20.85546875" style="472" bestFit="1" customWidth="1"/>
    <col min="13874" max="13875" width="23.85546875" style="472" bestFit="1" customWidth="1"/>
    <col min="13876" max="13876" width="22" style="472" bestFit="1" customWidth="1"/>
    <col min="13877" max="13878" width="21.140625" style="472" bestFit="1" customWidth="1"/>
    <col min="13879" max="13879" width="18.42578125" style="472" bestFit="1" customWidth="1"/>
    <col min="13880" max="13881" width="22.28515625" style="472" bestFit="1" customWidth="1"/>
    <col min="13882" max="13882" width="21.140625" style="472" bestFit="1" customWidth="1"/>
    <col min="13883" max="13884" width="22.28515625" style="472" bestFit="1" customWidth="1"/>
    <col min="13885" max="13885" width="20.140625" style="472" bestFit="1" customWidth="1"/>
    <col min="13886" max="13887" width="22.28515625" style="472" bestFit="1" customWidth="1"/>
    <col min="13888" max="13888" width="19.7109375" style="472" bestFit="1" customWidth="1"/>
    <col min="13889" max="13892" width="20.85546875" style="472" bestFit="1" customWidth="1"/>
    <col min="13893" max="13894" width="16.140625" style="472" bestFit="1" customWidth="1"/>
    <col min="13895" max="13895" width="10" style="472" bestFit="1" customWidth="1"/>
    <col min="13896" max="13896" width="9" style="472" bestFit="1" customWidth="1"/>
    <col min="13897" max="13897" width="10" style="472" bestFit="1" customWidth="1"/>
    <col min="13898" max="13898" width="9" style="472" customWidth="1"/>
    <col min="13899" max="13899" width="16.42578125" style="472" bestFit="1" customWidth="1"/>
    <col min="13900" max="13900" width="17" style="472" bestFit="1" customWidth="1"/>
    <col min="13901" max="13901" width="17.7109375" style="472" bestFit="1" customWidth="1"/>
    <col min="13902" max="13902" width="8.85546875" style="472" customWidth="1"/>
    <col min="13903" max="13903" width="14.42578125" style="472" bestFit="1" customWidth="1"/>
    <col min="13904" max="13904" width="15.42578125" style="472" bestFit="1" customWidth="1"/>
    <col min="13905" max="13905" width="10" style="472" bestFit="1" customWidth="1"/>
    <col min="13906" max="13907" width="11.7109375" style="472" bestFit="1" customWidth="1"/>
    <col min="13908" max="13908" width="14.85546875" style="472" bestFit="1" customWidth="1"/>
    <col min="13909" max="13909" width="8" style="472" bestFit="1" customWidth="1"/>
    <col min="13910" max="14080" width="11.42578125" style="472" customWidth="1"/>
    <col min="14081" max="14081" width="35" style="472" bestFit="1" customWidth="1"/>
    <col min="14082" max="14082" width="64.28515625" style="472" bestFit="1" customWidth="1"/>
    <col min="14083" max="14083" width="52.140625" style="472" bestFit="1" customWidth="1"/>
    <col min="14084" max="14084" width="43.7109375" style="472" bestFit="1" customWidth="1"/>
    <col min="14085" max="14085" width="12.42578125" style="472" bestFit="1" customWidth="1"/>
    <col min="14086" max="14086" width="23.85546875" style="472" bestFit="1" customWidth="1"/>
    <col min="14087" max="14091" width="22.28515625" style="472" bestFit="1" customWidth="1"/>
    <col min="14092" max="14092" width="22.28515625" style="472" customWidth="1"/>
    <col min="14093" max="14093" width="25.42578125" style="472" bestFit="1" customWidth="1"/>
    <col min="14094" max="14095" width="29.140625" style="472" bestFit="1" customWidth="1"/>
    <col min="14096" max="14097" width="21.140625" style="472" bestFit="1" customWidth="1"/>
    <col min="14098" max="14098" width="22.28515625" style="472" bestFit="1" customWidth="1"/>
    <col min="14099" max="14099" width="53.42578125" style="472" bestFit="1" customWidth="1"/>
    <col min="14100" max="14100" width="20.140625" style="472" bestFit="1" customWidth="1"/>
    <col min="14101" max="14103" width="35.28515625" style="472" bestFit="1" customWidth="1"/>
    <col min="14104" max="14105" width="45" style="472" bestFit="1" customWidth="1"/>
    <col min="14106" max="14106" width="45" style="472" customWidth="1"/>
    <col min="14107" max="14107" width="45" style="472" bestFit="1" customWidth="1"/>
    <col min="14108" max="14108" width="40.42578125" style="472" bestFit="1" customWidth="1"/>
    <col min="14109" max="14109" width="22.28515625" style="472" bestFit="1" customWidth="1"/>
    <col min="14110" max="14110" width="21.140625" style="472" bestFit="1" customWidth="1"/>
    <col min="14111" max="14111" width="22.28515625" style="472" bestFit="1" customWidth="1"/>
    <col min="14112" max="14112" width="20.28515625" style="472" bestFit="1" customWidth="1"/>
    <col min="14113" max="14113" width="27.28515625" style="472" bestFit="1" customWidth="1"/>
    <col min="14114" max="14115" width="22.28515625" style="472" bestFit="1" customWidth="1"/>
    <col min="14116" max="14117" width="21.140625" style="472" bestFit="1" customWidth="1"/>
    <col min="14118" max="14119" width="29.42578125" style="472" bestFit="1" customWidth="1"/>
    <col min="14120" max="14121" width="30.42578125" style="472" bestFit="1" customWidth="1"/>
    <col min="14122" max="14123" width="26.28515625" style="472" bestFit="1" customWidth="1"/>
    <col min="14124" max="14125" width="23.85546875" style="472" bestFit="1" customWidth="1"/>
    <col min="14126" max="14126" width="21.140625" style="472" bestFit="1" customWidth="1"/>
    <col min="14127" max="14129" width="20.85546875" style="472" bestFit="1" customWidth="1"/>
    <col min="14130" max="14131" width="23.85546875" style="472" bestFit="1" customWidth="1"/>
    <col min="14132" max="14132" width="22" style="472" bestFit="1" customWidth="1"/>
    <col min="14133" max="14134" width="21.140625" style="472" bestFit="1" customWidth="1"/>
    <col min="14135" max="14135" width="18.42578125" style="472" bestFit="1" customWidth="1"/>
    <col min="14136" max="14137" width="22.28515625" style="472" bestFit="1" customWidth="1"/>
    <col min="14138" max="14138" width="21.140625" style="472" bestFit="1" customWidth="1"/>
    <col min="14139" max="14140" width="22.28515625" style="472" bestFit="1" customWidth="1"/>
    <col min="14141" max="14141" width="20.140625" style="472" bestFit="1" customWidth="1"/>
    <col min="14142" max="14143" width="22.28515625" style="472" bestFit="1" customWidth="1"/>
    <col min="14144" max="14144" width="19.7109375" style="472" bestFit="1" customWidth="1"/>
    <col min="14145" max="14148" width="20.85546875" style="472" bestFit="1" customWidth="1"/>
    <col min="14149" max="14150" width="16.140625" style="472" bestFit="1" customWidth="1"/>
    <col min="14151" max="14151" width="10" style="472" bestFit="1" customWidth="1"/>
    <col min="14152" max="14152" width="9" style="472" bestFit="1" customWidth="1"/>
    <col min="14153" max="14153" width="10" style="472" bestFit="1" customWidth="1"/>
    <col min="14154" max="14154" width="9" style="472" customWidth="1"/>
    <col min="14155" max="14155" width="16.42578125" style="472" bestFit="1" customWidth="1"/>
    <col min="14156" max="14156" width="17" style="472" bestFit="1" customWidth="1"/>
    <col min="14157" max="14157" width="17.7109375" style="472" bestFit="1" customWidth="1"/>
    <col min="14158" max="14158" width="8.85546875" style="472" customWidth="1"/>
    <col min="14159" max="14159" width="14.42578125" style="472" bestFit="1" customWidth="1"/>
    <col min="14160" max="14160" width="15.42578125" style="472" bestFit="1" customWidth="1"/>
    <col min="14161" max="14161" width="10" style="472" bestFit="1" customWidth="1"/>
    <col min="14162" max="14163" width="11.7109375" style="472" bestFit="1" customWidth="1"/>
    <col min="14164" max="14164" width="14.85546875" style="472" bestFit="1" customWidth="1"/>
    <col min="14165" max="14165" width="8" style="472" bestFit="1" customWidth="1"/>
    <col min="14166" max="14336" width="11.42578125" style="472" customWidth="1"/>
    <col min="14337" max="14337" width="35" style="472" bestFit="1" customWidth="1"/>
    <col min="14338" max="14338" width="64.28515625" style="472" bestFit="1" customWidth="1"/>
    <col min="14339" max="14339" width="52.140625" style="472" bestFit="1" customWidth="1"/>
    <col min="14340" max="14340" width="43.7109375" style="472" bestFit="1" customWidth="1"/>
    <col min="14341" max="14341" width="12.42578125" style="472" bestFit="1" customWidth="1"/>
    <col min="14342" max="14342" width="23.85546875" style="472" bestFit="1" customWidth="1"/>
    <col min="14343" max="14347" width="22.28515625" style="472" bestFit="1" customWidth="1"/>
    <col min="14348" max="14348" width="22.28515625" style="472" customWidth="1"/>
    <col min="14349" max="14349" width="25.42578125" style="472" bestFit="1" customWidth="1"/>
    <col min="14350" max="14351" width="29.140625" style="472" bestFit="1" customWidth="1"/>
    <col min="14352" max="14353" width="21.140625" style="472" bestFit="1" customWidth="1"/>
    <col min="14354" max="14354" width="22.28515625" style="472" bestFit="1" customWidth="1"/>
    <col min="14355" max="14355" width="53.42578125" style="472" bestFit="1" customWidth="1"/>
    <col min="14356" max="14356" width="20.140625" style="472" bestFit="1" customWidth="1"/>
    <col min="14357" max="14359" width="35.28515625" style="472" bestFit="1" customWidth="1"/>
    <col min="14360" max="14361" width="45" style="472" bestFit="1" customWidth="1"/>
    <col min="14362" max="14362" width="45" style="472" customWidth="1"/>
    <col min="14363" max="14363" width="45" style="472" bestFit="1" customWidth="1"/>
    <col min="14364" max="14364" width="40.42578125" style="472" bestFit="1" customWidth="1"/>
    <col min="14365" max="14365" width="22.28515625" style="472" bestFit="1" customWidth="1"/>
    <col min="14366" max="14366" width="21.140625" style="472" bestFit="1" customWidth="1"/>
    <col min="14367" max="14367" width="22.28515625" style="472" bestFit="1" customWidth="1"/>
    <col min="14368" max="14368" width="20.28515625" style="472" bestFit="1" customWidth="1"/>
    <col min="14369" max="14369" width="27.28515625" style="472" bestFit="1" customWidth="1"/>
    <col min="14370" max="14371" width="22.28515625" style="472" bestFit="1" customWidth="1"/>
    <col min="14372" max="14373" width="21.140625" style="472" bestFit="1" customWidth="1"/>
    <col min="14374" max="14375" width="29.42578125" style="472" bestFit="1" customWidth="1"/>
    <col min="14376" max="14377" width="30.42578125" style="472" bestFit="1" customWidth="1"/>
    <col min="14378" max="14379" width="26.28515625" style="472" bestFit="1" customWidth="1"/>
    <col min="14380" max="14381" width="23.85546875" style="472" bestFit="1" customWidth="1"/>
    <col min="14382" max="14382" width="21.140625" style="472" bestFit="1" customWidth="1"/>
    <col min="14383" max="14385" width="20.85546875" style="472" bestFit="1" customWidth="1"/>
    <col min="14386" max="14387" width="23.85546875" style="472" bestFit="1" customWidth="1"/>
    <col min="14388" max="14388" width="22" style="472" bestFit="1" customWidth="1"/>
    <col min="14389" max="14390" width="21.140625" style="472" bestFit="1" customWidth="1"/>
    <col min="14391" max="14391" width="18.42578125" style="472" bestFit="1" customWidth="1"/>
    <col min="14392" max="14393" width="22.28515625" style="472" bestFit="1" customWidth="1"/>
    <col min="14394" max="14394" width="21.140625" style="472" bestFit="1" customWidth="1"/>
    <col min="14395" max="14396" width="22.28515625" style="472" bestFit="1" customWidth="1"/>
    <col min="14397" max="14397" width="20.140625" style="472" bestFit="1" customWidth="1"/>
    <col min="14398" max="14399" width="22.28515625" style="472" bestFit="1" customWidth="1"/>
    <col min="14400" max="14400" width="19.7109375" style="472" bestFit="1" customWidth="1"/>
    <col min="14401" max="14404" width="20.85546875" style="472" bestFit="1" customWidth="1"/>
    <col min="14405" max="14406" width="16.140625" style="472" bestFit="1" customWidth="1"/>
    <col min="14407" max="14407" width="10" style="472" bestFit="1" customWidth="1"/>
    <col min="14408" max="14408" width="9" style="472" bestFit="1" customWidth="1"/>
    <col min="14409" max="14409" width="10" style="472" bestFit="1" customWidth="1"/>
    <col min="14410" max="14410" width="9" style="472" customWidth="1"/>
    <col min="14411" max="14411" width="16.42578125" style="472" bestFit="1" customWidth="1"/>
    <col min="14412" max="14412" width="17" style="472" bestFit="1" customWidth="1"/>
    <col min="14413" max="14413" width="17.7109375" style="472" bestFit="1" customWidth="1"/>
    <col min="14414" max="14414" width="8.85546875" style="472" customWidth="1"/>
    <col min="14415" max="14415" width="14.42578125" style="472" bestFit="1" customWidth="1"/>
    <col min="14416" max="14416" width="15.42578125" style="472" bestFit="1" customWidth="1"/>
    <col min="14417" max="14417" width="10" style="472" bestFit="1" customWidth="1"/>
    <col min="14418" max="14419" width="11.7109375" style="472" bestFit="1" customWidth="1"/>
    <col min="14420" max="14420" width="14.85546875" style="472" bestFit="1" customWidth="1"/>
    <col min="14421" max="14421" width="8" style="472" bestFit="1" customWidth="1"/>
    <col min="14422" max="14592" width="11.42578125" style="472" customWidth="1"/>
    <col min="14593" max="14593" width="35" style="472" bestFit="1" customWidth="1"/>
    <col min="14594" max="14594" width="64.28515625" style="472" bestFit="1" customWidth="1"/>
    <col min="14595" max="14595" width="52.140625" style="472" bestFit="1" customWidth="1"/>
    <col min="14596" max="14596" width="43.7109375" style="472" bestFit="1" customWidth="1"/>
    <col min="14597" max="14597" width="12.42578125" style="472" bestFit="1" customWidth="1"/>
    <col min="14598" max="14598" width="23.85546875" style="472" bestFit="1" customWidth="1"/>
    <col min="14599" max="14603" width="22.28515625" style="472" bestFit="1" customWidth="1"/>
    <col min="14604" max="14604" width="22.28515625" style="472" customWidth="1"/>
    <col min="14605" max="14605" width="25.42578125" style="472" bestFit="1" customWidth="1"/>
    <col min="14606" max="14607" width="29.140625" style="472" bestFit="1" customWidth="1"/>
    <col min="14608" max="14609" width="21.140625" style="472" bestFit="1" customWidth="1"/>
    <col min="14610" max="14610" width="22.28515625" style="472" bestFit="1" customWidth="1"/>
    <col min="14611" max="14611" width="53.42578125" style="472" bestFit="1" customWidth="1"/>
    <col min="14612" max="14612" width="20.140625" style="472" bestFit="1" customWidth="1"/>
    <col min="14613" max="14615" width="35.28515625" style="472" bestFit="1" customWidth="1"/>
    <col min="14616" max="14617" width="45" style="472" bestFit="1" customWidth="1"/>
    <col min="14618" max="14618" width="45" style="472" customWidth="1"/>
    <col min="14619" max="14619" width="45" style="472" bestFit="1" customWidth="1"/>
    <col min="14620" max="14620" width="40.42578125" style="472" bestFit="1" customWidth="1"/>
    <col min="14621" max="14621" width="22.28515625" style="472" bestFit="1" customWidth="1"/>
    <col min="14622" max="14622" width="21.140625" style="472" bestFit="1" customWidth="1"/>
    <col min="14623" max="14623" width="22.28515625" style="472" bestFit="1" customWidth="1"/>
    <col min="14624" max="14624" width="20.28515625" style="472" bestFit="1" customWidth="1"/>
    <col min="14625" max="14625" width="27.28515625" style="472" bestFit="1" customWidth="1"/>
    <col min="14626" max="14627" width="22.28515625" style="472" bestFit="1" customWidth="1"/>
    <col min="14628" max="14629" width="21.140625" style="472" bestFit="1" customWidth="1"/>
    <col min="14630" max="14631" width="29.42578125" style="472" bestFit="1" customWidth="1"/>
    <col min="14632" max="14633" width="30.42578125" style="472" bestFit="1" customWidth="1"/>
    <col min="14634" max="14635" width="26.28515625" style="472" bestFit="1" customWidth="1"/>
    <col min="14636" max="14637" width="23.85546875" style="472" bestFit="1" customWidth="1"/>
    <col min="14638" max="14638" width="21.140625" style="472" bestFit="1" customWidth="1"/>
    <col min="14639" max="14641" width="20.85546875" style="472" bestFit="1" customWidth="1"/>
    <col min="14642" max="14643" width="23.85546875" style="472" bestFit="1" customWidth="1"/>
    <col min="14644" max="14644" width="22" style="472" bestFit="1" customWidth="1"/>
    <col min="14645" max="14646" width="21.140625" style="472" bestFit="1" customWidth="1"/>
    <col min="14647" max="14647" width="18.42578125" style="472" bestFit="1" customWidth="1"/>
    <col min="14648" max="14649" width="22.28515625" style="472" bestFit="1" customWidth="1"/>
    <col min="14650" max="14650" width="21.140625" style="472" bestFit="1" customWidth="1"/>
    <col min="14651" max="14652" width="22.28515625" style="472" bestFit="1" customWidth="1"/>
    <col min="14653" max="14653" width="20.140625" style="472" bestFit="1" customWidth="1"/>
    <col min="14654" max="14655" width="22.28515625" style="472" bestFit="1" customWidth="1"/>
    <col min="14656" max="14656" width="19.7109375" style="472" bestFit="1" customWidth="1"/>
    <col min="14657" max="14660" width="20.85546875" style="472" bestFit="1" customWidth="1"/>
    <col min="14661" max="14662" width="16.140625" style="472" bestFit="1" customWidth="1"/>
    <col min="14663" max="14663" width="10" style="472" bestFit="1" customWidth="1"/>
    <col min="14664" max="14664" width="9" style="472" bestFit="1" customWidth="1"/>
    <col min="14665" max="14665" width="10" style="472" bestFit="1" customWidth="1"/>
    <col min="14666" max="14666" width="9" style="472" customWidth="1"/>
    <col min="14667" max="14667" width="16.42578125" style="472" bestFit="1" customWidth="1"/>
    <col min="14668" max="14668" width="17" style="472" bestFit="1" customWidth="1"/>
    <col min="14669" max="14669" width="17.7109375" style="472" bestFit="1" customWidth="1"/>
    <col min="14670" max="14670" width="8.85546875" style="472" customWidth="1"/>
    <col min="14671" max="14671" width="14.42578125" style="472" bestFit="1" customWidth="1"/>
    <col min="14672" max="14672" width="15.42578125" style="472" bestFit="1" customWidth="1"/>
    <col min="14673" max="14673" width="10" style="472" bestFit="1" customWidth="1"/>
    <col min="14674" max="14675" width="11.7109375" style="472" bestFit="1" customWidth="1"/>
    <col min="14676" max="14676" width="14.85546875" style="472" bestFit="1" customWidth="1"/>
    <col min="14677" max="14677" width="8" style="472" bestFit="1" customWidth="1"/>
    <col min="14678" max="14848" width="11.42578125" style="472" customWidth="1"/>
    <col min="14849" max="14849" width="35" style="472" bestFit="1" customWidth="1"/>
    <col min="14850" max="14850" width="64.28515625" style="472" bestFit="1" customWidth="1"/>
    <col min="14851" max="14851" width="52.140625" style="472" bestFit="1" customWidth="1"/>
    <col min="14852" max="14852" width="43.7109375" style="472" bestFit="1" customWidth="1"/>
    <col min="14853" max="14853" width="12.42578125" style="472" bestFit="1" customWidth="1"/>
    <col min="14854" max="14854" width="23.85546875" style="472" bestFit="1" customWidth="1"/>
    <col min="14855" max="14859" width="22.28515625" style="472" bestFit="1" customWidth="1"/>
    <col min="14860" max="14860" width="22.28515625" style="472" customWidth="1"/>
    <col min="14861" max="14861" width="25.42578125" style="472" bestFit="1" customWidth="1"/>
    <col min="14862" max="14863" width="29.140625" style="472" bestFit="1" customWidth="1"/>
    <col min="14864" max="14865" width="21.140625" style="472" bestFit="1" customWidth="1"/>
    <col min="14866" max="14866" width="22.28515625" style="472" bestFit="1" customWidth="1"/>
    <col min="14867" max="14867" width="53.42578125" style="472" bestFit="1" customWidth="1"/>
    <col min="14868" max="14868" width="20.140625" style="472" bestFit="1" customWidth="1"/>
    <col min="14869" max="14871" width="35.28515625" style="472" bestFit="1" customWidth="1"/>
    <col min="14872" max="14873" width="45" style="472" bestFit="1" customWidth="1"/>
    <col min="14874" max="14874" width="45" style="472" customWidth="1"/>
    <col min="14875" max="14875" width="45" style="472" bestFit="1" customWidth="1"/>
    <col min="14876" max="14876" width="40.42578125" style="472" bestFit="1" customWidth="1"/>
    <col min="14877" max="14877" width="22.28515625" style="472" bestFit="1" customWidth="1"/>
    <col min="14878" max="14878" width="21.140625" style="472" bestFit="1" customWidth="1"/>
    <col min="14879" max="14879" width="22.28515625" style="472" bestFit="1" customWidth="1"/>
    <col min="14880" max="14880" width="20.28515625" style="472" bestFit="1" customWidth="1"/>
    <col min="14881" max="14881" width="27.28515625" style="472" bestFit="1" customWidth="1"/>
    <col min="14882" max="14883" width="22.28515625" style="472" bestFit="1" customWidth="1"/>
    <col min="14884" max="14885" width="21.140625" style="472" bestFit="1" customWidth="1"/>
    <col min="14886" max="14887" width="29.42578125" style="472" bestFit="1" customWidth="1"/>
    <col min="14888" max="14889" width="30.42578125" style="472" bestFit="1" customWidth="1"/>
    <col min="14890" max="14891" width="26.28515625" style="472" bestFit="1" customWidth="1"/>
    <col min="14892" max="14893" width="23.85546875" style="472" bestFit="1" customWidth="1"/>
    <col min="14894" max="14894" width="21.140625" style="472" bestFit="1" customWidth="1"/>
    <col min="14895" max="14897" width="20.85546875" style="472" bestFit="1" customWidth="1"/>
    <col min="14898" max="14899" width="23.85546875" style="472" bestFit="1" customWidth="1"/>
    <col min="14900" max="14900" width="22" style="472" bestFit="1" customWidth="1"/>
    <col min="14901" max="14902" width="21.140625" style="472" bestFit="1" customWidth="1"/>
    <col min="14903" max="14903" width="18.42578125" style="472" bestFit="1" customWidth="1"/>
    <col min="14904" max="14905" width="22.28515625" style="472" bestFit="1" customWidth="1"/>
    <col min="14906" max="14906" width="21.140625" style="472" bestFit="1" customWidth="1"/>
    <col min="14907" max="14908" width="22.28515625" style="472" bestFit="1" customWidth="1"/>
    <col min="14909" max="14909" width="20.140625" style="472" bestFit="1" customWidth="1"/>
    <col min="14910" max="14911" width="22.28515625" style="472" bestFit="1" customWidth="1"/>
    <col min="14912" max="14912" width="19.7109375" style="472" bestFit="1" customWidth="1"/>
    <col min="14913" max="14916" width="20.85546875" style="472" bestFit="1" customWidth="1"/>
    <col min="14917" max="14918" width="16.140625" style="472" bestFit="1" customWidth="1"/>
    <col min="14919" max="14919" width="10" style="472" bestFit="1" customWidth="1"/>
    <col min="14920" max="14920" width="9" style="472" bestFit="1" customWidth="1"/>
    <col min="14921" max="14921" width="10" style="472" bestFit="1" customWidth="1"/>
    <col min="14922" max="14922" width="9" style="472" customWidth="1"/>
    <col min="14923" max="14923" width="16.42578125" style="472" bestFit="1" customWidth="1"/>
    <col min="14924" max="14924" width="17" style="472" bestFit="1" customWidth="1"/>
    <col min="14925" max="14925" width="17.7109375" style="472" bestFit="1" customWidth="1"/>
    <col min="14926" max="14926" width="8.85546875" style="472" customWidth="1"/>
    <col min="14927" max="14927" width="14.42578125" style="472" bestFit="1" customWidth="1"/>
    <col min="14928" max="14928" width="15.42578125" style="472" bestFit="1" customWidth="1"/>
    <col min="14929" max="14929" width="10" style="472" bestFit="1" customWidth="1"/>
    <col min="14930" max="14931" width="11.7109375" style="472" bestFit="1" customWidth="1"/>
    <col min="14932" max="14932" width="14.85546875" style="472" bestFit="1" customWidth="1"/>
    <col min="14933" max="14933" width="8" style="472" bestFit="1" customWidth="1"/>
    <col min="14934" max="15104" width="11.42578125" style="472" customWidth="1"/>
    <col min="15105" max="15105" width="35" style="472" bestFit="1" customWidth="1"/>
    <col min="15106" max="15106" width="64.28515625" style="472" bestFit="1" customWidth="1"/>
    <col min="15107" max="15107" width="52.140625" style="472" bestFit="1" customWidth="1"/>
    <col min="15108" max="15108" width="43.7109375" style="472" bestFit="1" customWidth="1"/>
    <col min="15109" max="15109" width="12.42578125" style="472" bestFit="1" customWidth="1"/>
    <col min="15110" max="15110" width="23.85546875" style="472" bestFit="1" customWidth="1"/>
    <col min="15111" max="15115" width="22.28515625" style="472" bestFit="1" customWidth="1"/>
    <col min="15116" max="15116" width="22.28515625" style="472" customWidth="1"/>
    <col min="15117" max="15117" width="25.42578125" style="472" bestFit="1" customWidth="1"/>
    <col min="15118" max="15119" width="29.140625" style="472" bestFit="1" customWidth="1"/>
    <col min="15120" max="15121" width="21.140625" style="472" bestFit="1" customWidth="1"/>
    <col min="15122" max="15122" width="22.28515625" style="472" bestFit="1" customWidth="1"/>
    <col min="15123" max="15123" width="53.42578125" style="472" bestFit="1" customWidth="1"/>
    <col min="15124" max="15124" width="20.140625" style="472" bestFit="1" customWidth="1"/>
    <col min="15125" max="15127" width="35.28515625" style="472" bestFit="1" customWidth="1"/>
    <col min="15128" max="15129" width="45" style="472" bestFit="1" customWidth="1"/>
    <col min="15130" max="15130" width="45" style="472" customWidth="1"/>
    <col min="15131" max="15131" width="45" style="472" bestFit="1" customWidth="1"/>
    <col min="15132" max="15132" width="40.42578125" style="472" bestFit="1" customWidth="1"/>
    <col min="15133" max="15133" width="22.28515625" style="472" bestFit="1" customWidth="1"/>
    <col min="15134" max="15134" width="21.140625" style="472" bestFit="1" customWidth="1"/>
    <col min="15135" max="15135" width="22.28515625" style="472" bestFit="1" customWidth="1"/>
    <col min="15136" max="15136" width="20.28515625" style="472" bestFit="1" customWidth="1"/>
    <col min="15137" max="15137" width="27.28515625" style="472" bestFit="1" customWidth="1"/>
    <col min="15138" max="15139" width="22.28515625" style="472" bestFit="1" customWidth="1"/>
    <col min="15140" max="15141" width="21.140625" style="472" bestFit="1" customWidth="1"/>
    <col min="15142" max="15143" width="29.42578125" style="472" bestFit="1" customWidth="1"/>
    <col min="15144" max="15145" width="30.42578125" style="472" bestFit="1" customWidth="1"/>
    <col min="15146" max="15147" width="26.28515625" style="472" bestFit="1" customWidth="1"/>
    <col min="15148" max="15149" width="23.85546875" style="472" bestFit="1" customWidth="1"/>
    <col min="15150" max="15150" width="21.140625" style="472" bestFit="1" customWidth="1"/>
    <col min="15151" max="15153" width="20.85546875" style="472" bestFit="1" customWidth="1"/>
    <col min="15154" max="15155" width="23.85546875" style="472" bestFit="1" customWidth="1"/>
    <col min="15156" max="15156" width="22" style="472" bestFit="1" customWidth="1"/>
    <col min="15157" max="15158" width="21.140625" style="472" bestFit="1" customWidth="1"/>
    <col min="15159" max="15159" width="18.42578125" style="472" bestFit="1" customWidth="1"/>
    <col min="15160" max="15161" width="22.28515625" style="472" bestFit="1" customWidth="1"/>
    <col min="15162" max="15162" width="21.140625" style="472" bestFit="1" customWidth="1"/>
    <col min="15163" max="15164" width="22.28515625" style="472" bestFit="1" customWidth="1"/>
    <col min="15165" max="15165" width="20.140625" style="472" bestFit="1" customWidth="1"/>
    <col min="15166" max="15167" width="22.28515625" style="472" bestFit="1" customWidth="1"/>
    <col min="15168" max="15168" width="19.7109375" style="472" bestFit="1" customWidth="1"/>
    <col min="15169" max="15172" width="20.85546875" style="472" bestFit="1" customWidth="1"/>
    <col min="15173" max="15174" width="16.140625" style="472" bestFit="1" customWidth="1"/>
    <col min="15175" max="15175" width="10" style="472" bestFit="1" customWidth="1"/>
    <col min="15176" max="15176" width="9" style="472" bestFit="1" customWidth="1"/>
    <col min="15177" max="15177" width="10" style="472" bestFit="1" customWidth="1"/>
    <col min="15178" max="15178" width="9" style="472" customWidth="1"/>
    <col min="15179" max="15179" width="16.42578125" style="472" bestFit="1" customWidth="1"/>
    <col min="15180" max="15180" width="17" style="472" bestFit="1" customWidth="1"/>
    <col min="15181" max="15181" width="17.7109375" style="472" bestFit="1" customWidth="1"/>
    <col min="15182" max="15182" width="8.85546875" style="472" customWidth="1"/>
    <col min="15183" max="15183" width="14.42578125" style="472" bestFit="1" customWidth="1"/>
    <col min="15184" max="15184" width="15.42578125" style="472" bestFit="1" customWidth="1"/>
    <col min="15185" max="15185" width="10" style="472" bestFit="1" customWidth="1"/>
    <col min="15186" max="15187" width="11.7109375" style="472" bestFit="1" customWidth="1"/>
    <col min="15188" max="15188" width="14.85546875" style="472" bestFit="1" customWidth="1"/>
    <col min="15189" max="15189" width="8" style="472" bestFit="1" customWidth="1"/>
    <col min="15190" max="15360" width="11.42578125" style="472" customWidth="1"/>
    <col min="15361" max="15361" width="35" style="472" bestFit="1" customWidth="1"/>
    <col min="15362" max="15362" width="64.28515625" style="472" bestFit="1" customWidth="1"/>
    <col min="15363" max="15363" width="52.140625" style="472" bestFit="1" customWidth="1"/>
    <col min="15364" max="15364" width="43.7109375" style="472" bestFit="1" customWidth="1"/>
    <col min="15365" max="15365" width="12.42578125" style="472" bestFit="1" customWidth="1"/>
    <col min="15366" max="15366" width="23.85546875" style="472" bestFit="1" customWidth="1"/>
    <col min="15367" max="15371" width="22.28515625" style="472" bestFit="1" customWidth="1"/>
    <col min="15372" max="15372" width="22.28515625" style="472" customWidth="1"/>
    <col min="15373" max="15373" width="25.42578125" style="472" bestFit="1" customWidth="1"/>
    <col min="15374" max="15375" width="29.140625" style="472" bestFit="1" customWidth="1"/>
    <col min="15376" max="15377" width="21.140625" style="472" bestFit="1" customWidth="1"/>
    <col min="15378" max="15378" width="22.28515625" style="472" bestFit="1" customWidth="1"/>
    <col min="15379" max="15379" width="53.42578125" style="472" bestFit="1" customWidth="1"/>
    <col min="15380" max="15380" width="20.140625" style="472" bestFit="1" customWidth="1"/>
    <col min="15381" max="15383" width="35.28515625" style="472" bestFit="1" customWidth="1"/>
    <col min="15384" max="15385" width="45" style="472" bestFit="1" customWidth="1"/>
    <col min="15386" max="15386" width="45" style="472" customWidth="1"/>
    <col min="15387" max="15387" width="45" style="472" bestFit="1" customWidth="1"/>
    <col min="15388" max="15388" width="40.42578125" style="472" bestFit="1" customWidth="1"/>
    <col min="15389" max="15389" width="22.28515625" style="472" bestFit="1" customWidth="1"/>
    <col min="15390" max="15390" width="21.140625" style="472" bestFit="1" customWidth="1"/>
    <col min="15391" max="15391" width="22.28515625" style="472" bestFit="1" customWidth="1"/>
    <col min="15392" max="15392" width="20.28515625" style="472" bestFit="1" customWidth="1"/>
    <col min="15393" max="15393" width="27.28515625" style="472" bestFit="1" customWidth="1"/>
    <col min="15394" max="15395" width="22.28515625" style="472" bestFit="1" customWidth="1"/>
    <col min="15396" max="15397" width="21.140625" style="472" bestFit="1" customWidth="1"/>
    <col min="15398" max="15399" width="29.42578125" style="472" bestFit="1" customWidth="1"/>
    <col min="15400" max="15401" width="30.42578125" style="472" bestFit="1" customWidth="1"/>
    <col min="15402" max="15403" width="26.28515625" style="472" bestFit="1" customWidth="1"/>
    <col min="15404" max="15405" width="23.85546875" style="472" bestFit="1" customWidth="1"/>
    <col min="15406" max="15406" width="21.140625" style="472" bestFit="1" customWidth="1"/>
    <col min="15407" max="15409" width="20.85546875" style="472" bestFit="1" customWidth="1"/>
    <col min="15410" max="15411" width="23.85546875" style="472" bestFit="1" customWidth="1"/>
    <col min="15412" max="15412" width="22" style="472" bestFit="1" customWidth="1"/>
    <col min="15413" max="15414" width="21.140625" style="472" bestFit="1" customWidth="1"/>
    <col min="15415" max="15415" width="18.42578125" style="472" bestFit="1" customWidth="1"/>
    <col min="15416" max="15417" width="22.28515625" style="472" bestFit="1" customWidth="1"/>
    <col min="15418" max="15418" width="21.140625" style="472" bestFit="1" customWidth="1"/>
    <col min="15419" max="15420" width="22.28515625" style="472" bestFit="1" customWidth="1"/>
    <col min="15421" max="15421" width="20.140625" style="472" bestFit="1" customWidth="1"/>
    <col min="15422" max="15423" width="22.28515625" style="472" bestFit="1" customWidth="1"/>
    <col min="15424" max="15424" width="19.7109375" style="472" bestFit="1" customWidth="1"/>
    <col min="15425" max="15428" width="20.85546875" style="472" bestFit="1" customWidth="1"/>
    <col min="15429" max="15430" width="16.140625" style="472" bestFit="1" customWidth="1"/>
    <col min="15431" max="15431" width="10" style="472" bestFit="1" customWidth="1"/>
    <col min="15432" max="15432" width="9" style="472" bestFit="1" customWidth="1"/>
    <col min="15433" max="15433" width="10" style="472" bestFit="1" customWidth="1"/>
    <col min="15434" max="15434" width="9" style="472" customWidth="1"/>
    <col min="15435" max="15435" width="16.42578125" style="472" bestFit="1" customWidth="1"/>
    <col min="15436" max="15436" width="17" style="472" bestFit="1" customWidth="1"/>
    <col min="15437" max="15437" width="17.7109375" style="472" bestFit="1" customWidth="1"/>
    <col min="15438" max="15438" width="8.85546875" style="472" customWidth="1"/>
    <col min="15439" max="15439" width="14.42578125" style="472" bestFit="1" customWidth="1"/>
    <col min="15440" max="15440" width="15.42578125" style="472" bestFit="1" customWidth="1"/>
    <col min="15441" max="15441" width="10" style="472" bestFit="1" customWidth="1"/>
    <col min="15442" max="15443" width="11.7109375" style="472" bestFit="1" customWidth="1"/>
    <col min="15444" max="15444" width="14.85546875" style="472" bestFit="1" customWidth="1"/>
    <col min="15445" max="15445" width="8" style="472" bestFit="1" customWidth="1"/>
    <col min="15446" max="15616" width="11.42578125" style="472" customWidth="1"/>
    <col min="15617" max="15617" width="35" style="472" bestFit="1" customWidth="1"/>
    <col min="15618" max="15618" width="64.28515625" style="472" bestFit="1" customWidth="1"/>
    <col min="15619" max="15619" width="52.140625" style="472" bestFit="1" customWidth="1"/>
    <col min="15620" max="15620" width="43.7109375" style="472" bestFit="1" customWidth="1"/>
    <col min="15621" max="15621" width="12.42578125" style="472" bestFit="1" customWidth="1"/>
    <col min="15622" max="15622" width="23.85546875" style="472" bestFit="1" customWidth="1"/>
    <col min="15623" max="15627" width="22.28515625" style="472" bestFit="1" customWidth="1"/>
    <col min="15628" max="15628" width="22.28515625" style="472" customWidth="1"/>
    <col min="15629" max="15629" width="25.42578125" style="472" bestFit="1" customWidth="1"/>
    <col min="15630" max="15631" width="29.140625" style="472" bestFit="1" customWidth="1"/>
    <col min="15632" max="15633" width="21.140625" style="472" bestFit="1" customWidth="1"/>
    <col min="15634" max="15634" width="22.28515625" style="472" bestFit="1" customWidth="1"/>
    <col min="15635" max="15635" width="53.42578125" style="472" bestFit="1" customWidth="1"/>
    <col min="15636" max="15636" width="20.140625" style="472" bestFit="1" customWidth="1"/>
    <col min="15637" max="15639" width="35.28515625" style="472" bestFit="1" customWidth="1"/>
    <col min="15640" max="15641" width="45" style="472" bestFit="1" customWidth="1"/>
    <col min="15642" max="15642" width="45" style="472" customWidth="1"/>
    <col min="15643" max="15643" width="45" style="472" bestFit="1" customWidth="1"/>
    <col min="15644" max="15644" width="40.42578125" style="472" bestFit="1" customWidth="1"/>
    <col min="15645" max="15645" width="22.28515625" style="472" bestFit="1" customWidth="1"/>
    <col min="15646" max="15646" width="21.140625" style="472" bestFit="1" customWidth="1"/>
    <col min="15647" max="15647" width="22.28515625" style="472" bestFit="1" customWidth="1"/>
    <col min="15648" max="15648" width="20.28515625" style="472" bestFit="1" customWidth="1"/>
    <col min="15649" max="15649" width="27.28515625" style="472" bestFit="1" customWidth="1"/>
    <col min="15650" max="15651" width="22.28515625" style="472" bestFit="1" customWidth="1"/>
    <col min="15652" max="15653" width="21.140625" style="472" bestFit="1" customWidth="1"/>
    <col min="15654" max="15655" width="29.42578125" style="472" bestFit="1" customWidth="1"/>
    <col min="15656" max="15657" width="30.42578125" style="472" bestFit="1" customWidth="1"/>
    <col min="15658" max="15659" width="26.28515625" style="472" bestFit="1" customWidth="1"/>
    <col min="15660" max="15661" width="23.85546875" style="472" bestFit="1" customWidth="1"/>
    <col min="15662" max="15662" width="21.140625" style="472" bestFit="1" customWidth="1"/>
    <col min="15663" max="15665" width="20.85546875" style="472" bestFit="1" customWidth="1"/>
    <col min="15666" max="15667" width="23.85546875" style="472" bestFit="1" customWidth="1"/>
    <col min="15668" max="15668" width="22" style="472" bestFit="1" customWidth="1"/>
    <col min="15669" max="15670" width="21.140625" style="472" bestFit="1" customWidth="1"/>
    <col min="15671" max="15671" width="18.42578125" style="472" bestFit="1" customWidth="1"/>
    <col min="15672" max="15673" width="22.28515625" style="472" bestFit="1" customWidth="1"/>
    <col min="15674" max="15674" width="21.140625" style="472" bestFit="1" customWidth="1"/>
    <col min="15675" max="15676" width="22.28515625" style="472" bestFit="1" customWidth="1"/>
    <col min="15677" max="15677" width="20.140625" style="472" bestFit="1" customWidth="1"/>
    <col min="15678" max="15679" width="22.28515625" style="472" bestFit="1" customWidth="1"/>
    <col min="15680" max="15680" width="19.7109375" style="472" bestFit="1" customWidth="1"/>
    <col min="15681" max="15684" width="20.85546875" style="472" bestFit="1" customWidth="1"/>
    <col min="15685" max="15686" width="16.140625" style="472" bestFit="1" customWidth="1"/>
    <col min="15687" max="15687" width="10" style="472" bestFit="1" customWidth="1"/>
    <col min="15688" max="15688" width="9" style="472" bestFit="1" customWidth="1"/>
    <col min="15689" max="15689" width="10" style="472" bestFit="1" customWidth="1"/>
    <col min="15690" max="15690" width="9" style="472" customWidth="1"/>
    <col min="15691" max="15691" width="16.42578125" style="472" bestFit="1" customWidth="1"/>
    <col min="15692" max="15692" width="17" style="472" bestFit="1" customWidth="1"/>
    <col min="15693" max="15693" width="17.7109375" style="472" bestFit="1" customWidth="1"/>
    <col min="15694" max="15694" width="8.85546875" style="472" customWidth="1"/>
    <col min="15695" max="15695" width="14.42578125" style="472" bestFit="1" customWidth="1"/>
    <col min="15696" max="15696" width="15.42578125" style="472" bestFit="1" customWidth="1"/>
    <col min="15697" max="15697" width="10" style="472" bestFit="1" customWidth="1"/>
    <col min="15698" max="15699" width="11.7109375" style="472" bestFit="1" customWidth="1"/>
    <col min="15700" max="15700" width="14.85546875" style="472" bestFit="1" customWidth="1"/>
    <col min="15701" max="15701" width="8" style="472" bestFit="1" customWidth="1"/>
    <col min="15702" max="15872" width="11.42578125" style="472" customWidth="1"/>
    <col min="15873" max="15873" width="35" style="472" bestFit="1" customWidth="1"/>
    <col min="15874" max="15874" width="64.28515625" style="472" bestFit="1" customWidth="1"/>
    <col min="15875" max="15875" width="52.140625" style="472" bestFit="1" customWidth="1"/>
    <col min="15876" max="15876" width="43.7109375" style="472" bestFit="1" customWidth="1"/>
    <col min="15877" max="15877" width="12.42578125" style="472" bestFit="1" customWidth="1"/>
    <col min="15878" max="15878" width="23.85546875" style="472" bestFit="1" customWidth="1"/>
    <col min="15879" max="15883" width="22.28515625" style="472" bestFit="1" customWidth="1"/>
    <col min="15884" max="15884" width="22.28515625" style="472" customWidth="1"/>
    <col min="15885" max="15885" width="25.42578125" style="472" bestFit="1" customWidth="1"/>
    <col min="15886" max="15887" width="29.140625" style="472" bestFit="1" customWidth="1"/>
    <col min="15888" max="15889" width="21.140625" style="472" bestFit="1" customWidth="1"/>
    <col min="15890" max="15890" width="22.28515625" style="472" bestFit="1" customWidth="1"/>
    <col min="15891" max="15891" width="53.42578125" style="472" bestFit="1" customWidth="1"/>
    <col min="15892" max="15892" width="20.140625" style="472" bestFit="1" customWidth="1"/>
    <col min="15893" max="15895" width="35.28515625" style="472" bestFit="1" customWidth="1"/>
    <col min="15896" max="15897" width="45" style="472" bestFit="1" customWidth="1"/>
    <col min="15898" max="15898" width="45" style="472" customWidth="1"/>
    <col min="15899" max="15899" width="45" style="472" bestFit="1" customWidth="1"/>
    <col min="15900" max="15900" width="40.42578125" style="472" bestFit="1" customWidth="1"/>
    <col min="15901" max="15901" width="22.28515625" style="472" bestFit="1" customWidth="1"/>
    <col min="15902" max="15902" width="21.140625" style="472" bestFit="1" customWidth="1"/>
    <col min="15903" max="15903" width="22.28515625" style="472" bestFit="1" customWidth="1"/>
    <col min="15904" max="15904" width="20.28515625" style="472" bestFit="1" customWidth="1"/>
    <col min="15905" max="15905" width="27.28515625" style="472" bestFit="1" customWidth="1"/>
    <col min="15906" max="15907" width="22.28515625" style="472" bestFit="1" customWidth="1"/>
    <col min="15908" max="15909" width="21.140625" style="472" bestFit="1" customWidth="1"/>
    <col min="15910" max="15911" width="29.42578125" style="472" bestFit="1" customWidth="1"/>
    <col min="15912" max="15913" width="30.42578125" style="472" bestFit="1" customWidth="1"/>
    <col min="15914" max="15915" width="26.28515625" style="472" bestFit="1" customWidth="1"/>
    <col min="15916" max="15917" width="23.85546875" style="472" bestFit="1" customWidth="1"/>
    <col min="15918" max="15918" width="21.140625" style="472" bestFit="1" customWidth="1"/>
    <col min="15919" max="15921" width="20.85546875" style="472" bestFit="1" customWidth="1"/>
    <col min="15922" max="15923" width="23.85546875" style="472" bestFit="1" customWidth="1"/>
    <col min="15924" max="15924" width="22" style="472" bestFit="1" customWidth="1"/>
    <col min="15925" max="15926" width="21.140625" style="472" bestFit="1" customWidth="1"/>
    <col min="15927" max="15927" width="18.42578125" style="472" bestFit="1" customWidth="1"/>
    <col min="15928" max="15929" width="22.28515625" style="472" bestFit="1" customWidth="1"/>
    <col min="15930" max="15930" width="21.140625" style="472" bestFit="1" customWidth="1"/>
    <col min="15931" max="15932" width="22.28515625" style="472" bestFit="1" customWidth="1"/>
    <col min="15933" max="15933" width="20.140625" style="472" bestFit="1" customWidth="1"/>
    <col min="15934" max="15935" width="22.28515625" style="472" bestFit="1" customWidth="1"/>
    <col min="15936" max="15936" width="19.7109375" style="472" bestFit="1" customWidth="1"/>
    <col min="15937" max="15940" width="20.85546875" style="472" bestFit="1" customWidth="1"/>
    <col min="15941" max="15942" width="16.140625" style="472" bestFit="1" customWidth="1"/>
    <col min="15943" max="15943" width="10" style="472" bestFit="1" customWidth="1"/>
    <col min="15944" max="15944" width="9" style="472" bestFit="1" customWidth="1"/>
    <col min="15945" max="15945" width="10" style="472" bestFit="1" customWidth="1"/>
    <col min="15946" max="15946" width="9" style="472" customWidth="1"/>
    <col min="15947" max="15947" width="16.42578125" style="472" bestFit="1" customWidth="1"/>
    <col min="15948" max="15948" width="17" style="472" bestFit="1" customWidth="1"/>
    <col min="15949" max="15949" width="17.7109375" style="472" bestFit="1" customWidth="1"/>
    <col min="15950" max="15950" width="8.85546875" style="472" customWidth="1"/>
    <col min="15951" max="15951" width="14.42578125" style="472" bestFit="1" customWidth="1"/>
    <col min="15952" max="15952" width="15.42578125" style="472" bestFit="1" customWidth="1"/>
    <col min="15953" max="15953" width="10" style="472" bestFit="1" customWidth="1"/>
    <col min="15954" max="15955" width="11.7109375" style="472" bestFit="1" customWidth="1"/>
    <col min="15956" max="15956" width="14.85546875" style="472" bestFit="1" customWidth="1"/>
    <col min="15957" max="15957" width="8" style="472" bestFit="1" customWidth="1"/>
    <col min="15958" max="16128" width="11.42578125" style="472" customWidth="1"/>
    <col min="16129" max="16129" width="35" style="472" bestFit="1" customWidth="1"/>
    <col min="16130" max="16130" width="64.28515625" style="472" bestFit="1" customWidth="1"/>
    <col min="16131" max="16131" width="52.140625" style="472" bestFit="1" customWidth="1"/>
    <col min="16132" max="16132" width="43.7109375" style="472" bestFit="1" customWidth="1"/>
    <col min="16133" max="16133" width="12.42578125" style="472" bestFit="1" customWidth="1"/>
    <col min="16134" max="16134" width="23.85546875" style="472" bestFit="1" customWidth="1"/>
    <col min="16135" max="16139" width="22.28515625" style="472" bestFit="1" customWidth="1"/>
    <col min="16140" max="16140" width="22.28515625" style="472" customWidth="1"/>
    <col min="16141" max="16141" width="25.42578125" style="472" bestFit="1" customWidth="1"/>
    <col min="16142" max="16143" width="29.140625" style="472" bestFit="1" customWidth="1"/>
    <col min="16144" max="16145" width="21.140625" style="472" bestFit="1" customWidth="1"/>
    <col min="16146" max="16146" width="22.28515625" style="472" bestFit="1" customWidth="1"/>
    <col min="16147" max="16147" width="53.42578125" style="472" bestFit="1" customWidth="1"/>
    <col min="16148" max="16148" width="20.140625" style="472" bestFit="1" customWidth="1"/>
    <col min="16149" max="16151" width="35.28515625" style="472" bestFit="1" customWidth="1"/>
    <col min="16152" max="16153" width="45" style="472" bestFit="1" customWidth="1"/>
    <col min="16154" max="16154" width="45" style="472" customWidth="1"/>
    <col min="16155" max="16155" width="45" style="472" bestFit="1" customWidth="1"/>
    <col min="16156" max="16156" width="40.42578125" style="472" bestFit="1" customWidth="1"/>
    <col min="16157" max="16157" width="22.28515625" style="472" bestFit="1" customWidth="1"/>
    <col min="16158" max="16158" width="21.140625" style="472" bestFit="1" customWidth="1"/>
    <col min="16159" max="16159" width="22.28515625" style="472" bestFit="1" customWidth="1"/>
    <col min="16160" max="16160" width="20.28515625" style="472" bestFit="1" customWidth="1"/>
    <col min="16161" max="16161" width="27.28515625" style="472" bestFit="1" customWidth="1"/>
    <col min="16162" max="16163" width="22.28515625" style="472" bestFit="1" customWidth="1"/>
    <col min="16164" max="16165" width="21.140625" style="472" bestFit="1" customWidth="1"/>
    <col min="16166" max="16167" width="29.42578125" style="472" bestFit="1" customWidth="1"/>
    <col min="16168" max="16169" width="30.42578125" style="472" bestFit="1" customWidth="1"/>
    <col min="16170" max="16171" width="26.28515625" style="472" bestFit="1" customWidth="1"/>
    <col min="16172" max="16173" width="23.85546875" style="472" bestFit="1" customWidth="1"/>
    <col min="16174" max="16174" width="21.140625" style="472" bestFit="1" customWidth="1"/>
    <col min="16175" max="16177" width="20.85546875" style="472" bestFit="1" customWidth="1"/>
    <col min="16178" max="16179" width="23.85546875" style="472" bestFit="1" customWidth="1"/>
    <col min="16180" max="16180" width="22" style="472" bestFit="1" customWidth="1"/>
    <col min="16181" max="16182" width="21.140625" style="472" bestFit="1" customWidth="1"/>
    <col min="16183" max="16183" width="18.42578125" style="472" bestFit="1" customWidth="1"/>
    <col min="16184" max="16185" width="22.28515625" style="472" bestFit="1" customWidth="1"/>
    <col min="16186" max="16186" width="21.140625" style="472" bestFit="1" customWidth="1"/>
    <col min="16187" max="16188" width="22.28515625" style="472" bestFit="1" customWidth="1"/>
    <col min="16189" max="16189" width="20.140625" style="472" bestFit="1" customWidth="1"/>
    <col min="16190" max="16191" width="22.28515625" style="472" bestFit="1" customWidth="1"/>
    <col min="16192" max="16192" width="19.7109375" style="472" bestFit="1" customWidth="1"/>
    <col min="16193" max="16196" width="20.85546875" style="472" bestFit="1" customWidth="1"/>
    <col min="16197" max="16198" width="16.140625" style="472" bestFit="1" customWidth="1"/>
    <col min="16199" max="16199" width="10" style="472" bestFit="1" customWidth="1"/>
    <col min="16200" max="16200" width="9" style="472" bestFit="1" customWidth="1"/>
    <col min="16201" max="16201" width="10" style="472" bestFit="1" customWidth="1"/>
    <col min="16202" max="16202" width="9" style="472" customWidth="1"/>
    <col min="16203" max="16203" width="16.42578125" style="472" bestFit="1" customWidth="1"/>
    <col min="16204" max="16204" width="17" style="472" bestFit="1" customWidth="1"/>
    <col min="16205" max="16205" width="17.7109375" style="472" bestFit="1" customWidth="1"/>
    <col min="16206" max="16206" width="8.85546875" style="472" customWidth="1"/>
    <col min="16207" max="16207" width="14.42578125" style="472" bestFit="1" customWidth="1"/>
    <col min="16208" max="16208" width="15.42578125" style="472" bestFit="1" customWidth="1"/>
    <col min="16209" max="16209" width="10" style="472" bestFit="1" customWidth="1"/>
    <col min="16210" max="16211" width="11.7109375" style="472" bestFit="1" customWidth="1"/>
    <col min="16212" max="16212" width="14.85546875" style="472" bestFit="1" customWidth="1"/>
    <col min="16213" max="16213" width="8" style="472" bestFit="1" customWidth="1"/>
    <col min="16214" max="16384" width="11.42578125" style="472" customWidth="1"/>
  </cols>
  <sheetData>
    <row r="1" spans="1:86" x14ac:dyDescent="0.25">
      <c r="A1" s="472" t="s">
        <v>813</v>
      </c>
      <c r="B1" s="473">
        <v>39813</v>
      </c>
      <c r="C1" s="472">
        <v>0</v>
      </c>
      <c r="D1" s="472">
        <v>0</v>
      </c>
      <c r="E1" s="472" t="s">
        <v>810</v>
      </c>
      <c r="F1" s="474"/>
      <c r="G1" s="474"/>
      <c r="H1" s="474"/>
      <c r="I1" s="474"/>
      <c r="J1" s="474"/>
      <c r="K1" s="474"/>
      <c r="L1" s="474"/>
      <c r="M1" s="474"/>
      <c r="N1" s="474"/>
      <c r="O1" s="474"/>
      <c r="P1" s="474"/>
      <c r="Q1" s="474"/>
      <c r="R1" s="474"/>
      <c r="S1" s="474"/>
      <c r="T1" s="474"/>
      <c r="U1" s="474"/>
      <c r="V1" s="474"/>
      <c r="W1" s="474"/>
      <c r="X1" s="474"/>
      <c r="Y1" s="474"/>
      <c r="Z1" s="474"/>
      <c r="AA1" s="474"/>
      <c r="AB1" s="474"/>
      <c r="AC1" s="474"/>
      <c r="AD1" s="474"/>
      <c r="AE1" s="474"/>
      <c r="AF1" s="474"/>
      <c r="AG1" s="474"/>
      <c r="AH1" s="474"/>
      <c r="AI1" s="474"/>
      <c r="AJ1" s="474"/>
      <c r="AK1" s="474"/>
      <c r="AL1" s="474"/>
      <c r="AM1" s="474"/>
      <c r="AN1" s="474"/>
      <c r="AO1" s="474"/>
      <c r="AP1" s="474"/>
      <c r="AQ1" s="474"/>
      <c r="AR1" s="474"/>
      <c r="AS1" s="474"/>
      <c r="AT1" s="474"/>
      <c r="AU1" s="474"/>
      <c r="AV1" s="474"/>
      <c r="AW1" s="474"/>
      <c r="AX1" s="474"/>
      <c r="AY1" s="474"/>
      <c r="AZ1" s="474"/>
      <c r="BA1" s="474"/>
      <c r="BB1" s="474"/>
    </row>
    <row r="2" spans="1:86" x14ac:dyDescent="0.25">
      <c r="E2" s="472" t="s">
        <v>809</v>
      </c>
      <c r="F2" s="474"/>
      <c r="G2" s="474"/>
      <c r="H2" s="474"/>
      <c r="I2" s="474"/>
      <c r="J2" s="474"/>
      <c r="K2" s="474"/>
      <c r="L2" s="474"/>
      <c r="N2" s="474"/>
      <c r="O2" s="474"/>
      <c r="P2" s="474"/>
      <c r="Q2" s="474"/>
      <c r="R2" s="474"/>
      <c r="S2" s="474"/>
      <c r="T2" s="474"/>
      <c r="V2" s="474"/>
      <c r="W2" s="474"/>
      <c r="Y2" s="474"/>
      <c r="Z2" s="474"/>
      <c r="AA2" s="474"/>
      <c r="AB2" s="474"/>
      <c r="AC2" s="474"/>
      <c r="AD2" s="474"/>
      <c r="AE2" s="474"/>
      <c r="AF2" s="474"/>
      <c r="AG2" s="474"/>
      <c r="AH2" s="474"/>
      <c r="AI2" s="474"/>
      <c r="AJ2" s="474"/>
      <c r="AK2" s="474"/>
      <c r="AL2" s="474"/>
      <c r="AM2" s="474"/>
      <c r="AN2" s="474"/>
      <c r="AO2" s="474"/>
      <c r="AP2" s="474"/>
      <c r="AQ2" s="474"/>
      <c r="AR2" s="474"/>
      <c r="AS2" s="474"/>
      <c r="AT2" s="474"/>
      <c r="AU2" s="474"/>
      <c r="AV2" s="474"/>
      <c r="AW2" s="474"/>
      <c r="AX2" s="474"/>
      <c r="AY2" s="474"/>
      <c r="AZ2" s="474"/>
      <c r="BA2" s="474"/>
      <c r="BB2" s="474"/>
    </row>
    <row r="3" spans="1:86" ht="15.75" thickBot="1" x14ac:dyDescent="0.3">
      <c r="A3" s="472" t="s">
        <v>814</v>
      </c>
      <c r="B3" s="472" t="s">
        <v>815</v>
      </c>
      <c r="C3" s="472" t="s">
        <v>816</v>
      </c>
      <c r="D3" s="472" t="s">
        <v>817</v>
      </c>
    </row>
    <row r="4" spans="1:86" x14ac:dyDescent="0.25">
      <c r="A4" s="475"/>
      <c r="B4" s="475"/>
      <c r="C4" s="475"/>
      <c r="D4" s="476"/>
      <c r="F4" s="477"/>
      <c r="G4" s="477"/>
      <c r="H4" s="477"/>
      <c r="I4" s="477"/>
      <c r="J4" s="477"/>
      <c r="K4" s="477"/>
      <c r="L4" s="477"/>
      <c r="M4" s="477"/>
      <c r="N4" s="477"/>
      <c r="O4" s="477"/>
      <c r="P4" s="477"/>
      <c r="Q4" s="477"/>
      <c r="R4" s="477"/>
      <c r="S4" s="477"/>
      <c r="T4" s="477"/>
      <c r="U4" s="477"/>
      <c r="V4" s="477"/>
      <c r="W4" s="477"/>
      <c r="X4" s="477"/>
      <c r="Y4" s="477"/>
      <c r="Z4" s="477"/>
      <c r="AA4" s="477"/>
      <c r="AB4" s="477"/>
      <c r="AC4" s="477"/>
      <c r="AD4" s="477"/>
      <c r="AE4" s="477"/>
      <c r="AF4" s="477"/>
      <c r="AG4" s="477"/>
      <c r="AH4" s="477"/>
      <c r="AI4" s="477"/>
      <c r="AJ4" s="477"/>
      <c r="AK4" s="477"/>
      <c r="AL4" s="477"/>
      <c r="AM4" s="477"/>
      <c r="AN4" s="478"/>
      <c r="AO4" s="478"/>
      <c r="AP4" s="478"/>
      <c r="AQ4" s="478"/>
      <c r="AR4" s="478"/>
      <c r="AS4" s="478"/>
      <c r="AT4" s="478"/>
      <c r="AU4" s="478"/>
      <c r="AV4" s="478"/>
      <c r="AW4" s="478"/>
      <c r="AX4" s="478"/>
      <c r="AY4" s="478"/>
      <c r="AZ4" s="478"/>
      <c r="BA4" s="478"/>
      <c r="BB4" s="478"/>
      <c r="BC4" s="478"/>
      <c r="BD4" s="478"/>
      <c r="BE4" s="478"/>
      <c r="BF4" s="478"/>
      <c r="BG4" s="478"/>
      <c r="BH4" s="477"/>
      <c r="BI4" s="477"/>
      <c r="BJ4" s="477"/>
      <c r="BK4" s="477"/>
      <c r="BL4" s="477"/>
      <c r="BM4" s="478"/>
      <c r="BN4" s="478"/>
      <c r="BO4" s="478"/>
      <c r="BP4" s="478"/>
      <c r="BQ4" s="478"/>
      <c r="BR4" s="478"/>
      <c r="BS4" s="478"/>
      <c r="BT4" s="478"/>
      <c r="BU4" s="478"/>
      <c r="BV4" s="478"/>
      <c r="BW4" s="478"/>
      <c r="BX4" s="478"/>
      <c r="BY4" s="478"/>
      <c r="BZ4" s="478"/>
      <c r="CA4" s="478"/>
      <c r="CB4" s="478"/>
      <c r="CC4" s="478"/>
      <c r="CD4" s="478"/>
      <c r="CE4" s="478"/>
      <c r="CF4" s="478"/>
      <c r="CG4" s="478"/>
      <c r="CH4" s="479"/>
    </row>
    <row r="5" spans="1:86" x14ac:dyDescent="0.25">
      <c r="A5" s="480"/>
      <c r="B5" s="480"/>
      <c r="C5" s="480"/>
      <c r="D5" s="481"/>
      <c r="F5" s="482"/>
      <c r="G5" s="474"/>
      <c r="H5" s="474"/>
      <c r="I5" s="474"/>
      <c r="J5" s="474"/>
      <c r="K5" s="474"/>
      <c r="L5" s="474"/>
      <c r="M5" s="474"/>
      <c r="N5" s="474"/>
      <c r="O5" s="474"/>
      <c r="P5" s="474"/>
      <c r="Q5" s="474"/>
      <c r="R5" s="474"/>
      <c r="S5" s="474"/>
      <c r="T5" s="474"/>
      <c r="U5" s="474"/>
      <c r="V5" s="474"/>
      <c r="W5" s="474"/>
      <c r="X5" s="474"/>
      <c r="Y5" s="474"/>
      <c r="Z5" s="474"/>
      <c r="AA5" s="474"/>
      <c r="AB5" s="474"/>
      <c r="AC5" s="474"/>
      <c r="AD5" s="474"/>
      <c r="AE5" s="474"/>
      <c r="AF5" s="474"/>
      <c r="AG5" s="474"/>
      <c r="AH5" s="474"/>
      <c r="AI5" s="474"/>
      <c r="AJ5" s="474"/>
      <c r="AK5" s="474"/>
      <c r="AL5" s="474"/>
      <c r="AM5" s="474"/>
      <c r="BH5" s="474"/>
      <c r="BI5" s="474"/>
      <c r="BJ5" s="474"/>
      <c r="BK5" s="474"/>
      <c r="BL5" s="474"/>
      <c r="CH5" s="483"/>
    </row>
    <row r="6" spans="1:86" x14ac:dyDescent="0.25">
      <c r="A6" s="480"/>
      <c r="B6" s="480"/>
      <c r="C6" s="480"/>
      <c r="D6" s="481"/>
      <c r="F6" s="482"/>
      <c r="G6" s="474"/>
      <c r="H6" s="474"/>
      <c r="I6" s="474"/>
      <c r="J6" s="474"/>
      <c r="K6" s="474"/>
      <c r="L6" s="474"/>
      <c r="M6" s="474"/>
      <c r="N6" s="474"/>
      <c r="O6" s="474"/>
      <c r="P6" s="474"/>
      <c r="Q6" s="474"/>
      <c r="R6" s="474"/>
      <c r="S6" s="474"/>
      <c r="T6" s="474"/>
      <c r="U6" s="474"/>
      <c r="V6" s="474"/>
      <c r="W6" s="474"/>
      <c r="X6" s="474"/>
      <c r="Y6" s="474"/>
      <c r="Z6" s="474"/>
      <c r="AA6" s="474"/>
      <c r="AB6" s="474"/>
      <c r="AC6" s="474"/>
      <c r="AD6" s="474"/>
      <c r="AE6" s="474"/>
      <c r="AF6" s="474"/>
      <c r="AG6" s="474"/>
      <c r="AH6" s="474"/>
      <c r="AI6" s="474"/>
      <c r="AJ6" s="474"/>
      <c r="AK6" s="474"/>
      <c r="AL6" s="474"/>
      <c r="AM6" s="474"/>
      <c r="BH6" s="474"/>
      <c r="BI6" s="474"/>
      <c r="BJ6" s="474"/>
      <c r="BK6" s="474"/>
      <c r="BL6" s="474"/>
      <c r="CH6" s="483"/>
    </row>
    <row r="7" spans="1:86" x14ac:dyDescent="0.25">
      <c r="A7" s="480"/>
      <c r="B7" s="480"/>
      <c r="C7" s="480"/>
      <c r="D7" s="481"/>
      <c r="F7" s="482"/>
      <c r="G7" s="474"/>
      <c r="H7" s="474"/>
      <c r="I7" s="474"/>
      <c r="J7" s="474"/>
      <c r="K7" s="474"/>
      <c r="L7" s="474"/>
      <c r="M7" s="474"/>
      <c r="N7" s="474"/>
      <c r="O7" s="474"/>
      <c r="P7" s="474"/>
      <c r="Q7" s="474"/>
      <c r="R7" s="474"/>
      <c r="S7" s="474"/>
      <c r="T7" s="474"/>
      <c r="U7" s="474"/>
      <c r="V7" s="474"/>
      <c r="W7" s="474"/>
      <c r="X7" s="474"/>
      <c r="Y7" s="474"/>
      <c r="Z7" s="474"/>
      <c r="AA7" s="474"/>
      <c r="AB7" s="474"/>
      <c r="AC7" s="474"/>
      <c r="AD7" s="474"/>
      <c r="AE7" s="474"/>
      <c r="AF7" s="474"/>
      <c r="AG7" s="474"/>
      <c r="AH7" s="474"/>
      <c r="AI7" s="474"/>
      <c r="AJ7" s="474"/>
      <c r="AK7" s="474"/>
      <c r="AL7" s="474"/>
      <c r="AM7" s="474"/>
      <c r="BH7" s="474"/>
      <c r="BI7" s="474"/>
      <c r="BJ7" s="474"/>
      <c r="BK7" s="474"/>
      <c r="BL7" s="474"/>
      <c r="CH7" s="483"/>
    </row>
    <row r="8" spans="1:86" x14ac:dyDescent="0.25">
      <c r="A8" s="480"/>
      <c r="B8" s="480"/>
      <c r="C8" s="480"/>
      <c r="D8" s="481"/>
      <c r="F8" s="482"/>
      <c r="G8" s="474"/>
      <c r="H8" s="474"/>
      <c r="I8" s="474"/>
      <c r="J8" s="474"/>
      <c r="K8" s="474"/>
      <c r="L8" s="474"/>
      <c r="M8" s="474"/>
      <c r="N8" s="474"/>
      <c r="O8" s="474"/>
      <c r="P8" s="474"/>
      <c r="Q8" s="474"/>
      <c r="R8" s="474"/>
      <c r="S8" s="474"/>
      <c r="T8" s="474"/>
      <c r="U8" s="474"/>
      <c r="V8" s="474"/>
      <c r="W8" s="474"/>
      <c r="X8" s="474"/>
      <c r="Y8" s="474"/>
      <c r="Z8" s="474"/>
      <c r="AA8" s="474"/>
      <c r="AB8" s="474"/>
      <c r="AC8" s="474"/>
      <c r="AD8" s="474"/>
      <c r="AE8" s="474"/>
      <c r="AF8" s="474"/>
      <c r="AG8" s="474"/>
      <c r="AH8" s="474"/>
      <c r="AI8" s="474"/>
      <c r="AJ8" s="474"/>
      <c r="AK8" s="474"/>
      <c r="AL8" s="474"/>
      <c r="AM8" s="474"/>
      <c r="BH8" s="474"/>
      <c r="BI8" s="474"/>
      <c r="BJ8" s="474"/>
      <c r="BK8" s="474"/>
      <c r="BL8" s="474"/>
      <c r="CH8" s="483"/>
    </row>
    <row r="9" spans="1:86" x14ac:dyDescent="0.25">
      <c r="A9" s="480"/>
      <c r="B9" s="480"/>
      <c r="C9" s="480"/>
      <c r="D9" s="481"/>
      <c r="F9" s="482"/>
      <c r="G9" s="474"/>
      <c r="H9" s="474"/>
      <c r="I9" s="474"/>
      <c r="J9" s="474"/>
      <c r="K9" s="474"/>
      <c r="L9" s="474"/>
      <c r="M9" s="474"/>
      <c r="N9" s="474"/>
      <c r="O9" s="474"/>
      <c r="P9" s="474"/>
      <c r="Q9" s="474"/>
      <c r="R9" s="474"/>
      <c r="S9" s="474"/>
      <c r="T9" s="474"/>
      <c r="U9" s="474"/>
      <c r="V9" s="474"/>
      <c r="W9" s="474"/>
      <c r="X9" s="474"/>
      <c r="Y9" s="474"/>
      <c r="Z9" s="474"/>
      <c r="AA9" s="474"/>
      <c r="AB9" s="474"/>
      <c r="AC9" s="474"/>
      <c r="AD9" s="474"/>
      <c r="AE9" s="474"/>
      <c r="AF9" s="474"/>
      <c r="AG9" s="474"/>
      <c r="AH9" s="474"/>
      <c r="AI9" s="474"/>
      <c r="AJ9" s="474"/>
      <c r="AK9" s="474"/>
      <c r="AL9" s="474"/>
      <c r="AM9" s="474"/>
      <c r="BH9" s="474"/>
      <c r="BI9" s="474"/>
      <c r="BJ9" s="474"/>
      <c r="BK9" s="474"/>
      <c r="BL9" s="474"/>
      <c r="CH9" s="483"/>
    </row>
    <row r="10" spans="1:86" x14ac:dyDescent="0.25">
      <c r="A10" s="480"/>
      <c r="B10" s="480"/>
      <c r="C10" s="480"/>
      <c r="D10" s="481"/>
      <c r="F10" s="482"/>
      <c r="G10" s="474"/>
      <c r="H10" s="474"/>
      <c r="I10" s="474"/>
      <c r="J10" s="474"/>
      <c r="K10" s="474"/>
      <c r="L10" s="474"/>
      <c r="M10" s="474"/>
      <c r="N10" s="474"/>
      <c r="O10" s="474"/>
      <c r="P10" s="474"/>
      <c r="Q10" s="474"/>
      <c r="R10" s="474"/>
      <c r="S10" s="474"/>
      <c r="T10" s="474"/>
      <c r="U10" s="474"/>
      <c r="V10" s="474"/>
      <c r="W10" s="474"/>
      <c r="X10" s="474"/>
      <c r="Y10" s="474"/>
      <c r="Z10" s="474"/>
      <c r="AA10" s="474"/>
      <c r="AB10" s="474"/>
      <c r="AC10" s="474"/>
      <c r="AD10" s="474"/>
      <c r="AE10" s="474"/>
      <c r="AF10" s="474"/>
      <c r="AG10" s="474"/>
      <c r="AH10" s="474"/>
      <c r="AI10" s="474"/>
      <c r="AJ10" s="474"/>
      <c r="AK10" s="474"/>
      <c r="AL10" s="474"/>
      <c r="AM10" s="474"/>
      <c r="BH10" s="474"/>
      <c r="BI10" s="474"/>
      <c r="BJ10" s="474"/>
      <c r="BK10" s="474"/>
      <c r="BL10" s="474"/>
      <c r="CH10" s="483"/>
    </row>
    <row r="11" spans="1:86" x14ac:dyDescent="0.25">
      <c r="A11" s="480"/>
      <c r="B11" s="480"/>
      <c r="C11" s="480"/>
      <c r="D11" s="481"/>
      <c r="F11" s="482"/>
      <c r="G11" s="474"/>
      <c r="H11" s="474"/>
      <c r="I11" s="474"/>
      <c r="J11" s="474"/>
      <c r="K11" s="474"/>
      <c r="L11" s="474"/>
      <c r="M11" s="474"/>
      <c r="N11" s="474"/>
      <c r="O11" s="474"/>
      <c r="P11" s="474"/>
      <c r="Q11" s="474"/>
      <c r="R11" s="474"/>
      <c r="S11" s="474"/>
      <c r="T11" s="474"/>
      <c r="U11" s="474"/>
      <c r="V11" s="474"/>
      <c r="W11" s="474"/>
      <c r="X11" s="474"/>
      <c r="Y11" s="474"/>
      <c r="Z11" s="474"/>
      <c r="AA11" s="474"/>
      <c r="AB11" s="474"/>
      <c r="AC11" s="474"/>
      <c r="AD11" s="474"/>
      <c r="AE11" s="474"/>
      <c r="AF11" s="474"/>
      <c r="AG11" s="474"/>
      <c r="AH11" s="474"/>
      <c r="AI11" s="474"/>
      <c r="AJ11" s="474"/>
      <c r="AK11" s="474"/>
      <c r="AL11" s="474"/>
      <c r="AM11" s="474"/>
      <c r="BH11" s="474"/>
      <c r="BI11" s="474"/>
      <c r="BJ11" s="474"/>
      <c r="BK11" s="474"/>
      <c r="BL11" s="474"/>
      <c r="CH11" s="483"/>
    </row>
    <row r="12" spans="1:86" x14ac:dyDescent="0.25">
      <c r="A12" s="480"/>
      <c r="B12" s="480"/>
      <c r="C12" s="480"/>
      <c r="D12" s="481"/>
      <c r="F12" s="482"/>
      <c r="G12" s="474"/>
      <c r="H12" s="474"/>
      <c r="I12" s="474"/>
      <c r="J12" s="474"/>
      <c r="K12" s="474"/>
      <c r="L12" s="474"/>
      <c r="M12" s="474"/>
      <c r="N12" s="474"/>
      <c r="O12" s="474"/>
      <c r="P12" s="474"/>
      <c r="Q12" s="474"/>
      <c r="R12" s="474"/>
      <c r="S12" s="474"/>
      <c r="T12" s="474"/>
      <c r="U12" s="474"/>
      <c r="V12" s="474"/>
      <c r="W12" s="474"/>
      <c r="X12" s="474"/>
      <c r="Y12" s="474"/>
      <c r="Z12" s="474"/>
      <c r="AA12" s="474"/>
      <c r="AB12" s="474"/>
      <c r="AC12" s="474"/>
      <c r="AD12" s="474"/>
      <c r="AE12" s="474"/>
      <c r="AF12" s="474"/>
      <c r="AG12" s="474"/>
      <c r="AH12" s="474"/>
      <c r="AI12" s="474"/>
      <c r="AJ12" s="474"/>
      <c r="AK12" s="474"/>
      <c r="AL12" s="474"/>
      <c r="AM12" s="474"/>
      <c r="BH12" s="474"/>
      <c r="BI12" s="474"/>
      <c r="BJ12" s="474"/>
      <c r="BK12" s="474"/>
      <c r="BL12" s="474"/>
      <c r="CH12" s="483"/>
    </row>
    <row r="13" spans="1:86" x14ac:dyDescent="0.25">
      <c r="A13" s="480"/>
      <c r="B13" s="480"/>
      <c r="C13" s="480"/>
      <c r="D13" s="481"/>
      <c r="F13" s="482"/>
      <c r="G13" s="474"/>
      <c r="H13" s="474"/>
      <c r="I13" s="474"/>
      <c r="J13" s="474"/>
      <c r="K13" s="474"/>
      <c r="L13" s="474"/>
      <c r="M13" s="474"/>
      <c r="N13" s="474"/>
      <c r="O13" s="474"/>
      <c r="P13" s="474"/>
      <c r="Q13" s="474"/>
      <c r="R13" s="474"/>
      <c r="S13" s="474"/>
      <c r="T13" s="474"/>
      <c r="U13" s="474"/>
      <c r="V13" s="474"/>
      <c r="W13" s="474"/>
      <c r="X13" s="474"/>
      <c r="Y13" s="474"/>
      <c r="Z13" s="474"/>
      <c r="AA13" s="474"/>
      <c r="AB13" s="474"/>
      <c r="AC13" s="474"/>
      <c r="AD13" s="474"/>
      <c r="AE13" s="474"/>
      <c r="AF13" s="474"/>
      <c r="AG13" s="474"/>
      <c r="AH13" s="474"/>
      <c r="AI13" s="474"/>
      <c r="AJ13" s="474"/>
      <c r="AK13" s="474"/>
      <c r="AL13" s="474"/>
      <c r="AM13" s="474"/>
      <c r="BH13" s="474"/>
      <c r="BI13" s="474"/>
      <c r="BJ13" s="474"/>
      <c r="BK13" s="474"/>
      <c r="BL13" s="474"/>
      <c r="CH13" s="483"/>
    </row>
    <row r="14" spans="1:86" x14ac:dyDescent="0.25">
      <c r="A14" s="480"/>
      <c r="B14" s="480"/>
      <c r="C14" s="480"/>
      <c r="D14" s="481"/>
      <c r="F14" s="482"/>
      <c r="G14" s="474"/>
      <c r="H14" s="474"/>
      <c r="I14" s="474"/>
      <c r="J14" s="474"/>
      <c r="K14" s="474"/>
      <c r="L14" s="474"/>
      <c r="M14" s="474"/>
      <c r="N14" s="474"/>
      <c r="O14" s="474"/>
      <c r="P14" s="474"/>
      <c r="Q14" s="474"/>
      <c r="R14" s="474"/>
      <c r="S14" s="474"/>
      <c r="T14" s="474"/>
      <c r="U14" s="474"/>
      <c r="V14" s="474"/>
      <c r="W14" s="474"/>
      <c r="X14" s="474"/>
      <c r="Y14" s="474"/>
      <c r="Z14" s="474"/>
      <c r="AA14" s="474"/>
      <c r="AB14" s="474"/>
      <c r="AC14" s="474"/>
      <c r="AD14" s="474"/>
      <c r="AE14" s="474"/>
      <c r="AF14" s="474"/>
      <c r="AG14" s="474"/>
      <c r="AH14" s="474"/>
      <c r="AI14" s="474"/>
      <c r="AJ14" s="474"/>
      <c r="AK14" s="474"/>
      <c r="AL14" s="474"/>
      <c r="AM14" s="474"/>
      <c r="BH14" s="474"/>
      <c r="BI14" s="474"/>
      <c r="BJ14" s="474"/>
      <c r="BK14" s="474"/>
      <c r="BL14" s="474"/>
      <c r="CH14" s="483"/>
    </row>
    <row r="15" spans="1:86" x14ac:dyDescent="0.25">
      <c r="A15" s="480"/>
      <c r="B15" s="480"/>
      <c r="C15" s="480"/>
      <c r="D15" s="481"/>
      <c r="F15" s="482"/>
      <c r="G15" s="474"/>
      <c r="H15" s="474"/>
      <c r="I15" s="474"/>
      <c r="J15" s="474"/>
      <c r="K15" s="474"/>
      <c r="L15" s="474"/>
      <c r="M15" s="474"/>
      <c r="N15" s="474"/>
      <c r="O15" s="474"/>
      <c r="P15" s="474"/>
      <c r="Q15" s="474"/>
      <c r="R15" s="474"/>
      <c r="S15" s="474"/>
      <c r="T15" s="474"/>
      <c r="U15" s="474"/>
      <c r="V15" s="474"/>
      <c r="W15" s="474"/>
      <c r="X15" s="474"/>
      <c r="Y15" s="474"/>
      <c r="Z15" s="474"/>
      <c r="AA15" s="474"/>
      <c r="AB15" s="474"/>
      <c r="AC15" s="474"/>
      <c r="AD15" s="474"/>
      <c r="AE15" s="474"/>
      <c r="AF15" s="474"/>
      <c r="AG15" s="474"/>
      <c r="AH15" s="474"/>
      <c r="AI15" s="474"/>
      <c r="AJ15" s="474"/>
      <c r="AK15" s="474"/>
      <c r="AL15" s="474"/>
      <c r="AM15" s="474"/>
      <c r="BH15" s="474"/>
      <c r="BI15" s="474"/>
      <c r="BJ15" s="474"/>
      <c r="BK15" s="474"/>
      <c r="BL15" s="474"/>
      <c r="CH15" s="483"/>
    </row>
    <row r="16" spans="1:86" x14ac:dyDescent="0.25">
      <c r="A16" s="484"/>
      <c r="B16" s="480"/>
      <c r="C16" s="480"/>
      <c r="D16" s="481"/>
      <c r="F16" s="482"/>
      <c r="G16" s="474"/>
      <c r="H16" s="474"/>
      <c r="I16" s="474"/>
      <c r="J16" s="474"/>
      <c r="K16" s="474"/>
      <c r="L16" s="474"/>
      <c r="M16" s="474"/>
      <c r="N16" s="474"/>
      <c r="O16" s="474"/>
      <c r="P16" s="474"/>
      <c r="Q16" s="474"/>
      <c r="R16" s="474"/>
      <c r="S16" s="474"/>
      <c r="T16" s="474"/>
      <c r="U16" s="474"/>
      <c r="V16" s="474"/>
      <c r="W16" s="474"/>
      <c r="X16" s="474"/>
      <c r="Y16" s="474"/>
      <c r="Z16" s="474"/>
      <c r="AA16" s="474"/>
      <c r="AB16" s="474"/>
      <c r="AC16" s="474"/>
      <c r="AD16" s="474"/>
      <c r="AE16" s="474"/>
      <c r="AF16" s="474"/>
      <c r="AG16" s="474"/>
      <c r="AH16" s="474"/>
      <c r="AI16" s="474"/>
      <c r="AJ16" s="474"/>
      <c r="AK16" s="474"/>
      <c r="AL16" s="474"/>
      <c r="AM16" s="474"/>
      <c r="AN16" s="474"/>
      <c r="AO16" s="474"/>
      <c r="AP16" s="474"/>
      <c r="AQ16" s="474"/>
      <c r="AR16" s="474"/>
      <c r="AS16" s="474"/>
      <c r="AT16" s="474"/>
      <c r="AU16" s="474"/>
      <c r="AV16" s="474"/>
      <c r="AW16" s="474"/>
      <c r="AX16" s="474"/>
      <c r="AY16" s="474"/>
      <c r="AZ16" s="474"/>
      <c r="BA16" s="474"/>
      <c r="BB16" s="474"/>
      <c r="BC16" s="474"/>
      <c r="BD16" s="474"/>
      <c r="BE16" s="474"/>
      <c r="BF16" s="474"/>
      <c r="BG16" s="474"/>
      <c r="BH16" s="474"/>
      <c r="BI16" s="474"/>
      <c r="BJ16" s="474"/>
      <c r="BK16" s="474"/>
      <c r="BL16" s="474"/>
      <c r="CH16" s="483"/>
    </row>
    <row r="17" spans="1:86" x14ac:dyDescent="0.25">
      <c r="A17" s="484"/>
      <c r="B17" s="480"/>
      <c r="C17" s="480"/>
      <c r="D17" s="481"/>
      <c r="F17" s="482"/>
      <c r="G17" s="474"/>
      <c r="H17" s="474"/>
      <c r="I17" s="474"/>
      <c r="J17" s="474"/>
      <c r="K17" s="474"/>
      <c r="L17" s="474"/>
      <c r="M17" s="474"/>
      <c r="N17" s="474"/>
      <c r="O17" s="474"/>
      <c r="P17" s="474"/>
      <c r="Q17" s="474"/>
      <c r="R17" s="474"/>
      <c r="S17" s="474"/>
      <c r="T17" s="474"/>
      <c r="U17" s="474"/>
      <c r="V17" s="474"/>
      <c r="W17" s="474"/>
      <c r="X17" s="474"/>
      <c r="Y17" s="474"/>
      <c r="Z17" s="474"/>
      <c r="AA17" s="474"/>
      <c r="AB17" s="474"/>
      <c r="AC17" s="474"/>
      <c r="AD17" s="474"/>
      <c r="AE17" s="474"/>
      <c r="AF17" s="474"/>
      <c r="AG17" s="474"/>
      <c r="AH17" s="474"/>
      <c r="AI17" s="474"/>
      <c r="AJ17" s="474"/>
      <c r="AK17" s="474"/>
      <c r="AL17" s="474"/>
      <c r="AM17" s="474"/>
      <c r="AN17" s="474"/>
      <c r="AO17" s="474"/>
      <c r="AP17" s="474"/>
      <c r="AQ17" s="474"/>
      <c r="AR17" s="474"/>
      <c r="AS17" s="474"/>
      <c r="AT17" s="474"/>
      <c r="AU17" s="474"/>
      <c r="AV17" s="474"/>
      <c r="AW17" s="474"/>
      <c r="AX17" s="474"/>
      <c r="AY17" s="474"/>
      <c r="AZ17" s="474"/>
      <c r="BA17" s="474"/>
      <c r="BB17" s="474"/>
      <c r="BC17" s="474"/>
      <c r="BD17" s="474"/>
      <c r="BE17" s="474"/>
      <c r="BF17" s="474"/>
      <c r="BG17" s="474"/>
      <c r="BH17" s="474"/>
      <c r="BI17" s="474"/>
      <c r="BJ17" s="474"/>
      <c r="BK17" s="474"/>
      <c r="BL17" s="474"/>
      <c r="CH17" s="483"/>
    </row>
    <row r="18" spans="1:86" x14ac:dyDescent="0.25">
      <c r="A18" s="484"/>
      <c r="B18" s="480"/>
      <c r="C18" s="480"/>
      <c r="D18" s="481"/>
      <c r="F18" s="482"/>
      <c r="G18" s="474"/>
      <c r="H18" s="474"/>
      <c r="I18" s="474"/>
      <c r="J18" s="474"/>
      <c r="K18" s="474"/>
      <c r="L18" s="474"/>
      <c r="M18" s="474"/>
      <c r="N18" s="474"/>
      <c r="O18" s="474"/>
      <c r="P18" s="474"/>
      <c r="Q18" s="474"/>
      <c r="R18" s="474"/>
      <c r="S18" s="474"/>
      <c r="T18" s="474"/>
      <c r="U18" s="474"/>
      <c r="V18" s="474"/>
      <c r="W18" s="474"/>
      <c r="X18" s="474"/>
      <c r="Y18" s="474"/>
      <c r="Z18" s="474"/>
      <c r="AA18" s="474"/>
      <c r="AB18" s="474"/>
      <c r="AC18" s="474"/>
      <c r="AD18" s="474"/>
      <c r="AE18" s="474"/>
      <c r="AF18" s="474"/>
      <c r="AG18" s="474"/>
      <c r="AH18" s="474"/>
      <c r="AI18" s="474"/>
      <c r="AJ18" s="474"/>
      <c r="AK18" s="474"/>
      <c r="AL18" s="474"/>
      <c r="AM18" s="474"/>
      <c r="AN18" s="474"/>
      <c r="AO18" s="474"/>
      <c r="AP18" s="474"/>
      <c r="AQ18" s="474"/>
      <c r="AR18" s="474"/>
      <c r="AS18" s="474"/>
      <c r="AT18" s="474"/>
      <c r="AU18" s="474"/>
      <c r="AV18" s="474"/>
      <c r="AW18" s="474"/>
      <c r="AX18" s="474"/>
      <c r="AY18" s="474"/>
      <c r="AZ18" s="474"/>
      <c r="BA18" s="474"/>
      <c r="BB18" s="474"/>
      <c r="BC18" s="474"/>
      <c r="BD18" s="474"/>
      <c r="BE18" s="474"/>
      <c r="BF18" s="474"/>
      <c r="BG18" s="474"/>
      <c r="BH18" s="474"/>
      <c r="BI18" s="474"/>
      <c r="BJ18" s="474"/>
      <c r="BK18" s="474"/>
      <c r="BL18" s="474"/>
      <c r="CH18" s="483"/>
    </row>
    <row r="19" spans="1:86" x14ac:dyDescent="0.25">
      <c r="A19" s="484"/>
      <c r="B19" s="480"/>
      <c r="C19" s="480"/>
      <c r="D19" s="481"/>
      <c r="F19" s="482"/>
      <c r="G19" s="474"/>
      <c r="H19" s="474"/>
      <c r="I19" s="474"/>
      <c r="J19" s="474"/>
      <c r="K19" s="474"/>
      <c r="L19" s="474"/>
      <c r="M19" s="474"/>
      <c r="N19" s="474"/>
      <c r="O19" s="474"/>
      <c r="P19" s="474"/>
      <c r="Q19" s="474"/>
      <c r="R19" s="474"/>
      <c r="S19" s="474"/>
      <c r="T19" s="474"/>
      <c r="U19" s="474"/>
      <c r="V19" s="474"/>
      <c r="W19" s="474"/>
      <c r="X19" s="474"/>
      <c r="Y19" s="474"/>
      <c r="Z19" s="474"/>
      <c r="AA19" s="474"/>
      <c r="AB19" s="474"/>
      <c r="AC19" s="474"/>
      <c r="AD19" s="474"/>
      <c r="AE19" s="474"/>
      <c r="AF19" s="474"/>
      <c r="AG19" s="474"/>
      <c r="AH19" s="474"/>
      <c r="AI19" s="474"/>
      <c r="AJ19" s="474"/>
      <c r="AK19" s="474"/>
      <c r="AL19" s="474"/>
      <c r="AM19" s="474"/>
      <c r="AN19" s="474"/>
      <c r="AO19" s="474"/>
      <c r="AP19" s="474"/>
      <c r="AQ19" s="474"/>
      <c r="AR19" s="474"/>
      <c r="AS19" s="474"/>
      <c r="AT19" s="474"/>
      <c r="AU19" s="474"/>
      <c r="AV19" s="474"/>
      <c r="AW19" s="474"/>
      <c r="AX19" s="474"/>
      <c r="AY19" s="474"/>
      <c r="AZ19" s="474"/>
      <c r="BA19" s="474"/>
      <c r="BB19" s="474"/>
      <c r="BC19" s="474"/>
      <c r="BD19" s="474"/>
      <c r="BE19" s="474"/>
      <c r="BF19" s="474"/>
      <c r="BG19" s="474"/>
      <c r="BH19" s="474"/>
      <c r="BI19" s="474"/>
      <c r="BJ19" s="474"/>
      <c r="BK19" s="474"/>
      <c r="BL19" s="474"/>
      <c r="CH19" s="483"/>
    </row>
    <row r="20" spans="1:86" x14ac:dyDescent="0.25">
      <c r="A20" s="484"/>
      <c r="B20" s="480"/>
      <c r="C20" s="480"/>
      <c r="D20" s="481"/>
      <c r="F20" s="482"/>
      <c r="G20" s="474"/>
      <c r="H20" s="474"/>
      <c r="I20" s="474"/>
      <c r="J20" s="474"/>
      <c r="K20" s="474"/>
      <c r="L20" s="474"/>
      <c r="M20" s="474"/>
      <c r="N20" s="474"/>
      <c r="O20" s="474"/>
      <c r="P20" s="474"/>
      <c r="Q20" s="474"/>
      <c r="R20" s="474"/>
      <c r="S20" s="474"/>
      <c r="T20" s="474"/>
      <c r="U20" s="474"/>
      <c r="V20" s="474"/>
      <c r="W20" s="474"/>
      <c r="X20" s="474"/>
      <c r="Y20" s="474"/>
      <c r="Z20" s="474"/>
      <c r="AA20" s="474"/>
      <c r="AB20" s="474"/>
      <c r="AC20" s="474"/>
      <c r="AD20" s="474"/>
      <c r="AE20" s="474"/>
      <c r="AF20" s="474"/>
      <c r="AG20" s="474"/>
      <c r="AH20" s="474"/>
      <c r="AI20" s="474"/>
      <c r="AJ20" s="474"/>
      <c r="AK20" s="474"/>
      <c r="AL20" s="474"/>
      <c r="AM20" s="474"/>
      <c r="AN20" s="474"/>
      <c r="AO20" s="474"/>
      <c r="AP20" s="474"/>
      <c r="AQ20" s="474"/>
      <c r="AR20" s="474"/>
      <c r="AS20" s="474"/>
      <c r="AT20" s="474"/>
      <c r="AU20" s="474"/>
      <c r="AV20" s="474"/>
      <c r="AW20" s="474"/>
      <c r="AX20" s="474"/>
      <c r="AY20" s="474"/>
      <c r="AZ20" s="474"/>
      <c r="BA20" s="474"/>
      <c r="BB20" s="474"/>
      <c r="BC20" s="474"/>
      <c r="BD20" s="474"/>
      <c r="BE20" s="474"/>
      <c r="BF20" s="474"/>
      <c r="BG20" s="474"/>
      <c r="BH20" s="474"/>
      <c r="BI20" s="474"/>
      <c r="BJ20" s="474"/>
      <c r="BK20" s="474"/>
      <c r="BL20" s="474"/>
      <c r="CH20" s="483"/>
    </row>
    <row r="21" spans="1:86" x14ac:dyDescent="0.25">
      <c r="A21" s="484"/>
      <c r="B21" s="480"/>
      <c r="C21" s="480"/>
      <c r="D21" s="481"/>
      <c r="F21" s="482"/>
      <c r="G21" s="474"/>
      <c r="H21" s="474"/>
      <c r="I21" s="474"/>
      <c r="J21" s="474"/>
      <c r="K21" s="474"/>
      <c r="L21" s="474"/>
      <c r="M21" s="474"/>
      <c r="N21" s="474"/>
      <c r="O21" s="474"/>
      <c r="P21" s="474"/>
      <c r="Q21" s="474"/>
      <c r="R21" s="474"/>
      <c r="S21" s="474"/>
      <c r="T21" s="474"/>
      <c r="U21" s="474"/>
      <c r="V21" s="474"/>
      <c r="W21" s="474"/>
      <c r="X21" s="474"/>
      <c r="Y21" s="474"/>
      <c r="Z21" s="474"/>
      <c r="AA21" s="474"/>
      <c r="AB21" s="474"/>
      <c r="AC21" s="474"/>
      <c r="AD21" s="474"/>
      <c r="AE21" s="474"/>
      <c r="AF21" s="474"/>
      <c r="AG21" s="474"/>
      <c r="AH21" s="474"/>
      <c r="AI21" s="474"/>
      <c r="AJ21" s="474"/>
      <c r="AK21" s="474"/>
      <c r="AL21" s="474"/>
      <c r="AM21" s="474"/>
      <c r="AN21" s="474"/>
      <c r="AO21" s="474"/>
      <c r="AP21" s="474"/>
      <c r="AQ21" s="474"/>
      <c r="AR21" s="474"/>
      <c r="AS21" s="474"/>
      <c r="AT21" s="474"/>
      <c r="AU21" s="474"/>
      <c r="AV21" s="474"/>
      <c r="AW21" s="474"/>
      <c r="AX21" s="474"/>
      <c r="AY21" s="474"/>
      <c r="AZ21" s="474"/>
      <c r="BA21" s="474"/>
      <c r="BB21" s="474"/>
      <c r="BC21" s="474"/>
      <c r="BD21" s="474"/>
      <c r="BE21" s="474"/>
      <c r="BF21" s="474"/>
      <c r="BG21" s="474"/>
      <c r="BH21" s="474"/>
      <c r="BI21" s="474"/>
      <c r="BJ21" s="474"/>
      <c r="BK21" s="474"/>
      <c r="BL21" s="474"/>
      <c r="CH21" s="483"/>
    </row>
    <row r="22" spans="1:86" x14ac:dyDescent="0.25">
      <c r="A22" s="484"/>
      <c r="B22" s="480"/>
      <c r="C22" s="480"/>
      <c r="D22" s="481"/>
      <c r="F22" s="482"/>
      <c r="G22" s="474"/>
      <c r="H22" s="474"/>
      <c r="I22" s="474"/>
      <c r="J22" s="474"/>
      <c r="K22" s="474"/>
      <c r="L22" s="474"/>
      <c r="M22" s="474"/>
      <c r="N22" s="474"/>
      <c r="O22" s="474"/>
      <c r="P22" s="474"/>
      <c r="Q22" s="474"/>
      <c r="R22" s="474"/>
      <c r="S22" s="474"/>
      <c r="T22" s="474"/>
      <c r="U22" s="474"/>
      <c r="V22" s="474"/>
      <c r="W22" s="474"/>
      <c r="X22" s="474"/>
      <c r="Y22" s="474"/>
      <c r="Z22" s="474"/>
      <c r="AA22" s="474"/>
      <c r="AB22" s="474"/>
      <c r="AC22" s="474"/>
      <c r="AD22" s="474"/>
      <c r="AE22" s="474"/>
      <c r="AF22" s="474"/>
      <c r="AG22" s="474"/>
      <c r="AH22" s="474"/>
      <c r="AI22" s="474"/>
      <c r="AJ22" s="474"/>
      <c r="AK22" s="474"/>
      <c r="AL22" s="474"/>
      <c r="AM22" s="474"/>
      <c r="AN22" s="474"/>
      <c r="AO22" s="474"/>
      <c r="AP22" s="474"/>
      <c r="AQ22" s="474"/>
      <c r="AR22" s="474"/>
      <c r="AS22" s="474"/>
      <c r="AT22" s="474"/>
      <c r="AU22" s="474"/>
      <c r="AV22" s="474"/>
      <c r="AW22" s="474"/>
      <c r="AX22" s="474"/>
      <c r="AY22" s="474"/>
      <c r="AZ22" s="474"/>
      <c r="BA22" s="474"/>
      <c r="BB22" s="474"/>
      <c r="BC22" s="474"/>
      <c r="BD22" s="474"/>
      <c r="BE22" s="474"/>
      <c r="BF22" s="474"/>
      <c r="BG22" s="474"/>
      <c r="BH22" s="474"/>
      <c r="BI22" s="474"/>
      <c r="BJ22" s="474"/>
      <c r="BK22" s="474"/>
      <c r="BL22" s="474"/>
      <c r="CH22" s="483"/>
    </row>
    <row r="23" spans="1:86" x14ac:dyDescent="0.25">
      <c r="A23" s="484"/>
      <c r="B23" s="480"/>
      <c r="C23" s="480"/>
      <c r="D23" s="481"/>
      <c r="F23" s="482"/>
      <c r="G23" s="474"/>
      <c r="H23" s="474"/>
      <c r="I23" s="474"/>
      <c r="J23" s="474"/>
      <c r="K23" s="474"/>
      <c r="L23" s="474"/>
      <c r="M23" s="474"/>
      <c r="N23" s="474"/>
      <c r="O23" s="474"/>
      <c r="P23" s="474"/>
      <c r="Q23" s="474"/>
      <c r="R23" s="474"/>
      <c r="S23" s="474"/>
      <c r="T23" s="474"/>
      <c r="U23" s="474"/>
      <c r="V23" s="474"/>
      <c r="W23" s="474"/>
      <c r="X23" s="474"/>
      <c r="Y23" s="474"/>
      <c r="Z23" s="474"/>
      <c r="AA23" s="474"/>
      <c r="AB23" s="474"/>
      <c r="AC23" s="474"/>
      <c r="AD23" s="474"/>
      <c r="AE23" s="474"/>
      <c r="AF23" s="474"/>
      <c r="AG23" s="474"/>
      <c r="AH23" s="474"/>
      <c r="AI23" s="474"/>
      <c r="AJ23" s="474"/>
      <c r="AK23" s="474"/>
      <c r="AL23" s="474"/>
      <c r="AM23" s="474"/>
      <c r="AN23" s="474"/>
      <c r="AO23" s="474"/>
      <c r="AP23" s="474"/>
      <c r="AQ23" s="474"/>
      <c r="AR23" s="474"/>
      <c r="AS23" s="474"/>
      <c r="AT23" s="474"/>
      <c r="AU23" s="474"/>
      <c r="AV23" s="474"/>
      <c r="AW23" s="474"/>
      <c r="AX23" s="474"/>
      <c r="AY23" s="474"/>
      <c r="AZ23" s="474"/>
      <c r="BA23" s="474"/>
      <c r="BB23" s="474"/>
      <c r="BC23" s="474"/>
      <c r="BD23" s="474"/>
      <c r="BE23" s="474"/>
      <c r="BF23" s="474"/>
      <c r="BG23" s="474"/>
      <c r="BH23" s="474"/>
      <c r="BI23" s="474"/>
      <c r="BJ23" s="474"/>
      <c r="BK23" s="474"/>
      <c r="BL23" s="474"/>
      <c r="CH23" s="483"/>
    </row>
    <row r="24" spans="1:86" x14ac:dyDescent="0.25">
      <c r="A24" s="484"/>
      <c r="B24" s="480"/>
      <c r="C24" s="480"/>
      <c r="D24" s="481"/>
      <c r="F24" s="482"/>
      <c r="G24" s="474"/>
      <c r="H24" s="474"/>
      <c r="I24" s="474"/>
      <c r="J24" s="474"/>
      <c r="K24" s="474"/>
      <c r="L24" s="474"/>
      <c r="M24" s="474"/>
      <c r="N24" s="474"/>
      <c r="O24" s="474"/>
      <c r="P24" s="474"/>
      <c r="Q24" s="474"/>
      <c r="R24" s="474"/>
      <c r="S24" s="474"/>
      <c r="T24" s="474"/>
      <c r="U24" s="474"/>
      <c r="V24" s="474"/>
      <c r="W24" s="474"/>
      <c r="X24" s="474"/>
      <c r="Y24" s="474"/>
      <c r="Z24" s="474"/>
      <c r="AA24" s="474"/>
      <c r="AB24" s="474"/>
      <c r="AC24" s="474"/>
      <c r="AD24" s="474"/>
      <c r="AE24" s="474"/>
      <c r="AF24" s="474"/>
      <c r="AG24" s="474"/>
      <c r="AH24" s="474"/>
      <c r="AI24" s="474"/>
      <c r="AJ24" s="474"/>
      <c r="AK24" s="474"/>
      <c r="AL24" s="474"/>
      <c r="AM24" s="474"/>
      <c r="AN24" s="474"/>
      <c r="AO24" s="474"/>
      <c r="AP24" s="474"/>
      <c r="AQ24" s="474"/>
      <c r="AR24" s="474"/>
      <c r="AS24" s="474"/>
      <c r="AT24" s="474"/>
      <c r="AU24" s="474"/>
      <c r="AV24" s="474"/>
      <c r="AW24" s="474"/>
      <c r="AX24" s="474"/>
      <c r="AY24" s="474"/>
      <c r="AZ24" s="474"/>
      <c r="BA24" s="474"/>
      <c r="BB24" s="474"/>
      <c r="BC24" s="474"/>
      <c r="BD24" s="474"/>
      <c r="BE24" s="474"/>
      <c r="BF24" s="474"/>
      <c r="BG24" s="474"/>
      <c r="BH24" s="474"/>
      <c r="BI24" s="474"/>
      <c r="BJ24" s="474"/>
      <c r="BK24" s="474"/>
      <c r="BL24" s="474"/>
      <c r="CH24" s="483"/>
    </row>
    <row r="25" spans="1:86" x14ac:dyDescent="0.25">
      <c r="A25" s="484"/>
      <c r="B25" s="480"/>
      <c r="C25" s="480"/>
      <c r="D25" s="481"/>
      <c r="F25" s="482"/>
      <c r="G25" s="474"/>
      <c r="H25" s="474"/>
      <c r="I25" s="474"/>
      <c r="J25" s="474"/>
      <c r="K25" s="474"/>
      <c r="L25" s="474"/>
      <c r="M25" s="474"/>
      <c r="N25" s="474"/>
      <c r="O25" s="474"/>
      <c r="P25" s="474"/>
      <c r="Q25" s="474"/>
      <c r="R25" s="474"/>
      <c r="S25" s="474"/>
      <c r="T25" s="474"/>
      <c r="U25" s="474"/>
      <c r="V25" s="474"/>
      <c r="W25" s="474"/>
      <c r="X25" s="474"/>
      <c r="Y25" s="474"/>
      <c r="Z25" s="474"/>
      <c r="AA25" s="474"/>
      <c r="AB25" s="474"/>
      <c r="AC25" s="474"/>
      <c r="AD25" s="474"/>
      <c r="AE25" s="474"/>
      <c r="AF25" s="474"/>
      <c r="AG25" s="474"/>
      <c r="AH25" s="474"/>
      <c r="AI25" s="474"/>
      <c r="AJ25" s="474"/>
      <c r="AK25" s="474"/>
      <c r="AL25" s="474"/>
      <c r="AM25" s="474"/>
      <c r="AN25" s="474"/>
      <c r="AO25" s="474"/>
      <c r="AP25" s="474"/>
      <c r="AQ25" s="474"/>
      <c r="AR25" s="474"/>
      <c r="AS25" s="474"/>
      <c r="AT25" s="474"/>
      <c r="AU25" s="474"/>
      <c r="AV25" s="474"/>
      <c r="AW25" s="474"/>
      <c r="AX25" s="474"/>
      <c r="AY25" s="474"/>
      <c r="AZ25" s="474"/>
      <c r="BA25" s="474"/>
      <c r="BB25" s="474"/>
      <c r="BC25" s="474"/>
      <c r="BD25" s="474"/>
      <c r="BE25" s="474"/>
      <c r="BF25" s="474"/>
      <c r="BG25" s="474"/>
      <c r="BH25" s="474"/>
      <c r="BI25" s="474"/>
      <c r="BJ25" s="474"/>
      <c r="BK25" s="474"/>
      <c r="BL25" s="474"/>
      <c r="CH25" s="483"/>
    </row>
    <row r="26" spans="1:86" x14ac:dyDescent="0.25">
      <c r="A26" s="484"/>
      <c r="C26" s="480"/>
      <c r="D26" s="481"/>
      <c r="F26" s="482"/>
      <c r="G26" s="474"/>
      <c r="H26" s="474"/>
      <c r="I26" s="474"/>
      <c r="J26" s="474"/>
      <c r="K26" s="474"/>
      <c r="L26" s="474"/>
      <c r="M26" s="474"/>
      <c r="N26" s="474"/>
      <c r="O26" s="474"/>
      <c r="P26" s="474"/>
      <c r="Q26" s="474"/>
      <c r="R26" s="474"/>
      <c r="S26" s="474"/>
      <c r="T26" s="474"/>
      <c r="U26" s="474"/>
      <c r="V26" s="474"/>
      <c r="W26" s="474"/>
      <c r="X26" s="474"/>
      <c r="Y26" s="474"/>
      <c r="Z26" s="474"/>
      <c r="AA26" s="474"/>
      <c r="AB26" s="474"/>
      <c r="AC26" s="474"/>
      <c r="AD26" s="474"/>
      <c r="AE26" s="474"/>
      <c r="AF26" s="474"/>
      <c r="AG26" s="474"/>
      <c r="AH26" s="474"/>
      <c r="AI26" s="474"/>
      <c r="AJ26" s="474"/>
      <c r="AK26" s="474"/>
      <c r="AL26" s="474"/>
      <c r="AM26" s="474"/>
      <c r="AN26" s="474"/>
      <c r="AO26" s="474"/>
      <c r="AP26" s="474"/>
      <c r="AQ26" s="474"/>
      <c r="AR26" s="474"/>
      <c r="AS26" s="474"/>
      <c r="AT26" s="474"/>
      <c r="AU26" s="474"/>
      <c r="AV26" s="474"/>
      <c r="AW26" s="474"/>
      <c r="AX26" s="474"/>
      <c r="AY26" s="474"/>
      <c r="AZ26" s="474"/>
      <c r="BA26" s="474"/>
      <c r="BB26" s="474"/>
      <c r="BC26" s="474"/>
      <c r="BD26" s="474"/>
      <c r="BE26" s="474"/>
      <c r="BF26" s="474"/>
      <c r="BG26" s="474"/>
      <c r="BH26" s="474"/>
      <c r="BI26" s="474"/>
      <c r="BJ26" s="474"/>
      <c r="BK26" s="474"/>
      <c r="BL26" s="474"/>
      <c r="CH26" s="483"/>
    </row>
    <row r="27" spans="1:86" x14ac:dyDescent="0.25">
      <c r="A27" s="480"/>
      <c r="B27" s="480"/>
      <c r="C27" s="480"/>
      <c r="D27" s="481"/>
      <c r="F27" s="482"/>
      <c r="G27" s="474"/>
      <c r="H27" s="474"/>
      <c r="I27" s="474"/>
      <c r="J27" s="474"/>
      <c r="K27" s="474"/>
      <c r="L27" s="474"/>
      <c r="M27" s="474"/>
      <c r="N27" s="474"/>
      <c r="O27" s="474"/>
      <c r="P27" s="474"/>
      <c r="Q27" s="474"/>
      <c r="R27" s="474"/>
      <c r="S27" s="474"/>
      <c r="T27" s="474"/>
      <c r="U27" s="474"/>
      <c r="V27" s="474"/>
      <c r="W27" s="474"/>
      <c r="X27" s="474"/>
      <c r="Y27" s="474"/>
      <c r="Z27" s="474"/>
      <c r="AA27" s="474"/>
      <c r="AB27" s="474"/>
      <c r="AC27" s="474"/>
      <c r="AD27" s="474"/>
      <c r="AE27" s="474"/>
      <c r="AF27" s="474"/>
      <c r="AG27" s="474"/>
      <c r="AH27" s="474"/>
      <c r="AI27" s="474"/>
      <c r="AJ27" s="474"/>
      <c r="AK27" s="474"/>
      <c r="AL27" s="474"/>
      <c r="AM27" s="474"/>
      <c r="AN27" s="474"/>
      <c r="AO27" s="474"/>
      <c r="AP27" s="474"/>
      <c r="AQ27" s="474"/>
      <c r="AR27" s="474"/>
      <c r="AS27" s="474"/>
      <c r="AT27" s="474"/>
      <c r="AU27" s="474"/>
      <c r="AV27" s="474"/>
      <c r="AW27" s="474"/>
      <c r="AX27" s="474"/>
      <c r="AY27" s="474"/>
      <c r="AZ27" s="474"/>
      <c r="BA27" s="474"/>
      <c r="BB27" s="474"/>
      <c r="BC27" s="474"/>
      <c r="BD27" s="474"/>
      <c r="BE27" s="474"/>
      <c r="BF27" s="474"/>
      <c r="BG27" s="474"/>
      <c r="BH27" s="474"/>
      <c r="BI27" s="474"/>
      <c r="BJ27" s="474"/>
      <c r="BK27" s="474"/>
      <c r="BL27" s="474"/>
      <c r="CH27" s="483"/>
    </row>
    <row r="28" spans="1:86" ht="15" customHeight="1" x14ac:dyDescent="0.25">
      <c r="A28" s="484"/>
      <c r="B28" s="480"/>
      <c r="C28" s="480"/>
      <c r="D28" s="481"/>
      <c r="F28" s="482"/>
      <c r="G28" s="474"/>
      <c r="H28" s="474"/>
      <c r="I28" s="474"/>
      <c r="J28" s="474"/>
      <c r="K28" s="474"/>
      <c r="L28" s="474"/>
      <c r="M28" s="474"/>
      <c r="N28" s="474"/>
      <c r="O28" s="474"/>
      <c r="P28" s="474"/>
      <c r="Q28" s="474"/>
      <c r="R28" s="474"/>
      <c r="S28" s="474"/>
      <c r="T28" s="474"/>
      <c r="U28" s="474"/>
      <c r="V28" s="474"/>
      <c r="W28" s="474"/>
      <c r="X28" s="474"/>
      <c r="Y28" s="474"/>
      <c r="Z28" s="474"/>
      <c r="AA28" s="474"/>
      <c r="AB28" s="474"/>
      <c r="AC28" s="474"/>
      <c r="AD28" s="474"/>
      <c r="AE28" s="474"/>
      <c r="AF28" s="474"/>
      <c r="AG28" s="474"/>
      <c r="AH28" s="474"/>
      <c r="AI28" s="474"/>
      <c r="AJ28" s="474"/>
      <c r="AK28" s="474"/>
      <c r="AL28" s="474"/>
      <c r="AM28" s="474"/>
      <c r="AN28" s="474"/>
      <c r="AO28" s="474"/>
      <c r="AP28" s="474"/>
      <c r="AQ28" s="474"/>
      <c r="AR28" s="474"/>
      <c r="AS28" s="474"/>
      <c r="AT28" s="474"/>
      <c r="AU28" s="474"/>
      <c r="AV28" s="474"/>
      <c r="AW28" s="474"/>
      <c r="AX28" s="474"/>
      <c r="AY28" s="474"/>
      <c r="AZ28" s="474"/>
      <c r="BA28" s="474"/>
      <c r="BB28" s="474"/>
      <c r="BC28" s="474"/>
      <c r="BD28" s="474"/>
      <c r="BE28" s="474"/>
      <c r="BF28" s="474"/>
      <c r="BG28" s="474"/>
      <c r="BH28" s="474"/>
      <c r="BI28" s="474"/>
      <c r="BJ28" s="474"/>
      <c r="BK28" s="474"/>
      <c r="BL28" s="474"/>
      <c r="CH28" s="483"/>
    </row>
    <row r="29" spans="1:86" ht="15" customHeight="1" x14ac:dyDescent="0.25">
      <c r="A29" s="484"/>
      <c r="B29" s="480"/>
      <c r="C29" s="480"/>
      <c r="D29" s="481"/>
      <c r="F29" s="482"/>
      <c r="G29" s="474"/>
      <c r="H29" s="474"/>
      <c r="I29" s="474"/>
      <c r="J29" s="474"/>
      <c r="K29" s="474"/>
      <c r="L29" s="474"/>
      <c r="M29" s="474"/>
      <c r="N29" s="474"/>
      <c r="O29" s="474"/>
      <c r="P29" s="474"/>
      <c r="Q29" s="474"/>
      <c r="R29" s="474"/>
      <c r="S29" s="474"/>
      <c r="T29" s="474"/>
      <c r="U29" s="474"/>
      <c r="V29" s="474"/>
      <c r="W29" s="474"/>
      <c r="X29" s="474"/>
      <c r="Y29" s="474"/>
      <c r="Z29" s="474"/>
      <c r="AA29" s="474"/>
      <c r="AB29" s="474"/>
      <c r="AC29" s="474"/>
      <c r="AD29" s="474"/>
      <c r="AE29" s="474"/>
      <c r="AF29" s="474"/>
      <c r="AG29" s="474"/>
      <c r="AH29" s="474"/>
      <c r="AI29" s="474"/>
      <c r="AJ29" s="474"/>
      <c r="AK29" s="474"/>
      <c r="AL29" s="474"/>
      <c r="AM29" s="474"/>
      <c r="AN29" s="474"/>
      <c r="AO29" s="474"/>
      <c r="AP29" s="474"/>
      <c r="AQ29" s="474"/>
      <c r="AR29" s="474"/>
      <c r="AS29" s="474"/>
      <c r="AT29" s="474"/>
      <c r="AU29" s="474"/>
      <c r="AV29" s="474"/>
      <c r="AW29" s="474"/>
      <c r="AX29" s="474"/>
      <c r="AY29" s="474"/>
      <c r="AZ29" s="474"/>
      <c r="BA29" s="474"/>
      <c r="BB29" s="474"/>
      <c r="BC29" s="474"/>
      <c r="BD29" s="474"/>
      <c r="BE29" s="474"/>
      <c r="BF29" s="474"/>
      <c r="BG29" s="474"/>
      <c r="BH29" s="474"/>
      <c r="BI29" s="474"/>
      <c r="BJ29" s="474"/>
      <c r="BK29" s="474"/>
      <c r="BL29" s="474"/>
      <c r="CH29" s="483"/>
    </row>
    <row r="30" spans="1:86" ht="15" customHeight="1" x14ac:dyDescent="0.25">
      <c r="A30" s="484"/>
      <c r="B30" s="480"/>
      <c r="C30" s="480"/>
      <c r="D30" s="481"/>
      <c r="F30" s="482"/>
      <c r="G30" s="474"/>
      <c r="H30" s="474"/>
      <c r="I30" s="474"/>
      <c r="J30" s="474"/>
      <c r="K30" s="474"/>
      <c r="L30" s="474"/>
      <c r="M30" s="474"/>
      <c r="N30" s="474"/>
      <c r="O30" s="474"/>
      <c r="P30" s="474"/>
      <c r="Q30" s="474"/>
      <c r="R30" s="474"/>
      <c r="S30" s="474"/>
      <c r="T30" s="474"/>
      <c r="U30" s="474"/>
      <c r="V30" s="474"/>
      <c r="W30" s="474"/>
      <c r="X30" s="474"/>
      <c r="Y30" s="474"/>
      <c r="Z30" s="474"/>
      <c r="AA30" s="474"/>
      <c r="AB30" s="474"/>
      <c r="AC30" s="474"/>
      <c r="AD30" s="474"/>
      <c r="AE30" s="474"/>
      <c r="AF30" s="474"/>
      <c r="AG30" s="474"/>
      <c r="AH30" s="474"/>
      <c r="AI30" s="474"/>
      <c r="AJ30" s="474"/>
      <c r="AK30" s="474"/>
      <c r="AL30" s="474"/>
      <c r="AM30" s="474"/>
      <c r="AN30" s="474"/>
      <c r="AO30" s="474"/>
      <c r="AP30" s="474"/>
      <c r="AQ30" s="474"/>
      <c r="AR30" s="474"/>
      <c r="AS30" s="474"/>
      <c r="AT30" s="474"/>
      <c r="AU30" s="474"/>
      <c r="AV30" s="474"/>
      <c r="AW30" s="474"/>
      <c r="AX30" s="474"/>
      <c r="AY30" s="474"/>
      <c r="AZ30" s="474"/>
      <c r="BA30" s="474"/>
      <c r="BB30" s="474"/>
      <c r="BC30" s="474"/>
      <c r="BD30" s="474"/>
      <c r="BE30" s="474"/>
      <c r="BF30" s="474"/>
      <c r="BG30" s="474"/>
      <c r="BH30" s="474"/>
      <c r="BI30" s="474"/>
      <c r="BJ30" s="474"/>
      <c r="BK30" s="474"/>
      <c r="BL30" s="474"/>
      <c r="CH30" s="483"/>
    </row>
    <row r="31" spans="1:86" ht="15" customHeight="1" x14ac:dyDescent="0.25">
      <c r="A31" s="484"/>
      <c r="B31" s="480"/>
      <c r="C31" s="480"/>
      <c r="D31" s="481"/>
      <c r="F31" s="482"/>
      <c r="G31" s="474"/>
      <c r="H31" s="474"/>
      <c r="I31" s="474"/>
      <c r="J31" s="474"/>
      <c r="K31" s="474"/>
      <c r="L31" s="474"/>
      <c r="M31" s="474"/>
      <c r="N31" s="474"/>
      <c r="O31" s="474"/>
      <c r="P31" s="474"/>
      <c r="Q31" s="474"/>
      <c r="R31" s="474"/>
      <c r="S31" s="474"/>
      <c r="T31" s="474"/>
      <c r="U31" s="474"/>
      <c r="V31" s="474"/>
      <c r="W31" s="474"/>
      <c r="X31" s="474"/>
      <c r="Y31" s="474"/>
      <c r="Z31" s="474"/>
      <c r="AA31" s="474"/>
      <c r="AB31" s="474"/>
      <c r="AC31" s="474"/>
      <c r="AD31" s="474"/>
      <c r="AE31" s="474"/>
      <c r="AF31" s="474"/>
      <c r="AG31" s="474"/>
      <c r="AH31" s="474"/>
      <c r="AI31" s="474"/>
      <c r="AJ31" s="474"/>
      <c r="AK31" s="474"/>
      <c r="AL31" s="474"/>
      <c r="AM31" s="474"/>
      <c r="AN31" s="474"/>
      <c r="AO31" s="474"/>
      <c r="AP31" s="474"/>
      <c r="AQ31" s="474"/>
      <c r="AR31" s="474"/>
      <c r="AS31" s="474"/>
      <c r="AT31" s="474"/>
      <c r="AU31" s="474"/>
      <c r="AV31" s="474"/>
      <c r="AW31" s="474"/>
      <c r="AX31" s="474"/>
      <c r="AY31" s="474"/>
      <c r="AZ31" s="474"/>
      <c r="BA31" s="474"/>
      <c r="BB31" s="474"/>
      <c r="BC31" s="474"/>
      <c r="BD31" s="474"/>
      <c r="BE31" s="474"/>
      <c r="BF31" s="474"/>
      <c r="BG31" s="474"/>
      <c r="BH31" s="474"/>
      <c r="BI31" s="474"/>
      <c r="BJ31" s="474"/>
      <c r="BK31" s="474"/>
      <c r="BL31" s="474"/>
      <c r="CH31" s="483"/>
    </row>
    <row r="32" spans="1:86" x14ac:dyDescent="0.25">
      <c r="A32" s="484"/>
      <c r="B32" s="480"/>
      <c r="C32" s="480"/>
      <c r="D32" s="481"/>
      <c r="F32" s="482"/>
      <c r="G32" s="474"/>
      <c r="H32" s="474"/>
      <c r="I32" s="474"/>
      <c r="J32" s="474"/>
      <c r="K32" s="474"/>
      <c r="L32" s="474"/>
      <c r="M32" s="474"/>
      <c r="N32" s="474"/>
      <c r="O32" s="474"/>
      <c r="P32" s="474"/>
      <c r="Q32" s="474"/>
      <c r="R32" s="474"/>
      <c r="S32" s="474"/>
      <c r="T32" s="474"/>
      <c r="U32" s="474"/>
      <c r="V32" s="474"/>
      <c r="W32" s="474"/>
      <c r="X32" s="474"/>
      <c r="Y32" s="474"/>
      <c r="Z32" s="474"/>
      <c r="AA32" s="474"/>
      <c r="AB32" s="474"/>
      <c r="AC32" s="474"/>
      <c r="AD32" s="474"/>
      <c r="AE32" s="474"/>
      <c r="AF32" s="474"/>
      <c r="AG32" s="474"/>
      <c r="AH32" s="474"/>
      <c r="AI32" s="474"/>
      <c r="AJ32" s="474"/>
      <c r="AK32" s="474"/>
      <c r="AL32" s="474"/>
      <c r="AM32" s="474"/>
      <c r="AN32" s="474"/>
      <c r="AO32" s="474"/>
      <c r="AP32" s="474"/>
      <c r="AQ32" s="474"/>
      <c r="AR32" s="474"/>
      <c r="AS32" s="474"/>
      <c r="AT32" s="474"/>
      <c r="AU32" s="474"/>
      <c r="AV32" s="474"/>
      <c r="AW32" s="474"/>
      <c r="AX32" s="474"/>
      <c r="AY32" s="474"/>
      <c r="AZ32" s="474"/>
      <c r="BA32" s="474"/>
      <c r="BB32" s="474"/>
      <c r="BC32" s="474"/>
      <c r="BD32" s="474"/>
      <c r="BE32" s="474"/>
      <c r="BF32" s="474"/>
      <c r="BG32" s="474"/>
      <c r="BH32" s="474"/>
      <c r="BI32" s="474"/>
      <c r="BJ32" s="474"/>
      <c r="BK32" s="474"/>
      <c r="BL32" s="474"/>
      <c r="CH32" s="483"/>
    </row>
    <row r="33" spans="1:86" x14ac:dyDescent="0.25">
      <c r="A33" s="484"/>
      <c r="B33" s="480"/>
      <c r="C33" s="480"/>
      <c r="D33" s="481"/>
      <c r="F33" s="482"/>
      <c r="G33" s="474"/>
      <c r="H33" s="474"/>
      <c r="I33" s="474"/>
      <c r="J33" s="474"/>
      <c r="K33" s="474"/>
      <c r="L33" s="474"/>
      <c r="M33" s="474"/>
      <c r="N33" s="474"/>
      <c r="O33" s="474"/>
      <c r="P33" s="474"/>
      <c r="Q33" s="474"/>
      <c r="R33" s="474"/>
      <c r="S33" s="474"/>
      <c r="T33" s="474"/>
      <c r="U33" s="474"/>
      <c r="V33" s="474"/>
      <c r="W33" s="474"/>
      <c r="X33" s="474"/>
      <c r="Y33" s="474"/>
      <c r="Z33" s="474"/>
      <c r="AA33" s="474"/>
      <c r="AB33" s="474"/>
      <c r="AC33" s="474"/>
      <c r="AD33" s="474"/>
      <c r="AE33" s="474"/>
      <c r="AF33" s="474"/>
      <c r="AG33" s="474"/>
      <c r="AH33" s="474"/>
      <c r="AI33" s="474"/>
      <c r="AJ33" s="474"/>
      <c r="AK33" s="474"/>
      <c r="AL33" s="474"/>
      <c r="AM33" s="474"/>
      <c r="AN33" s="474"/>
      <c r="AO33" s="474"/>
      <c r="AP33" s="474"/>
      <c r="AQ33" s="474"/>
      <c r="AR33" s="474"/>
      <c r="AS33" s="474"/>
      <c r="AT33" s="474"/>
      <c r="AU33" s="474"/>
      <c r="AV33" s="474"/>
      <c r="AW33" s="474"/>
      <c r="AX33" s="474"/>
      <c r="AY33" s="474"/>
      <c r="AZ33" s="474"/>
      <c r="BA33" s="474"/>
      <c r="BB33" s="474"/>
      <c r="BC33" s="474"/>
      <c r="BD33" s="474"/>
      <c r="BE33" s="474"/>
      <c r="BF33" s="474"/>
      <c r="BG33" s="474"/>
      <c r="BH33" s="474"/>
      <c r="BI33" s="474"/>
      <c r="BJ33" s="474"/>
      <c r="BK33" s="474"/>
      <c r="BL33" s="474"/>
      <c r="CH33" s="483"/>
    </row>
    <row r="34" spans="1:86" x14ac:dyDescent="0.25">
      <c r="A34" s="484"/>
      <c r="B34" s="480"/>
      <c r="C34" s="480"/>
      <c r="D34" s="481"/>
      <c r="F34" s="482"/>
      <c r="G34" s="474"/>
      <c r="H34" s="474"/>
      <c r="I34" s="474"/>
      <c r="J34" s="474"/>
      <c r="K34" s="474"/>
      <c r="L34" s="474"/>
      <c r="M34" s="474"/>
      <c r="N34" s="474"/>
      <c r="O34" s="474"/>
      <c r="P34" s="474"/>
      <c r="Q34" s="474"/>
      <c r="R34" s="474"/>
      <c r="S34" s="474"/>
      <c r="T34" s="474"/>
      <c r="U34" s="474"/>
      <c r="V34" s="474"/>
      <c r="W34" s="474"/>
      <c r="X34" s="474"/>
      <c r="Y34" s="474"/>
      <c r="Z34" s="474"/>
      <c r="AA34" s="474"/>
      <c r="AB34" s="474"/>
      <c r="AC34" s="474"/>
      <c r="AD34" s="474"/>
      <c r="AE34" s="474"/>
      <c r="AF34" s="474"/>
      <c r="AG34" s="474"/>
      <c r="AH34" s="474"/>
      <c r="AI34" s="474"/>
      <c r="AJ34" s="474"/>
      <c r="AK34" s="474"/>
      <c r="AL34" s="474"/>
      <c r="AM34" s="474"/>
      <c r="AN34" s="474"/>
      <c r="AO34" s="474"/>
      <c r="AP34" s="474"/>
      <c r="AQ34" s="474"/>
      <c r="AR34" s="474"/>
      <c r="AS34" s="474"/>
      <c r="AT34" s="474"/>
      <c r="AU34" s="474"/>
      <c r="AV34" s="474"/>
      <c r="AW34" s="474"/>
      <c r="AX34" s="474"/>
      <c r="AY34" s="474"/>
      <c r="AZ34" s="474"/>
      <c r="BA34" s="474"/>
      <c r="BB34" s="474"/>
      <c r="BC34" s="474"/>
      <c r="BD34" s="474"/>
      <c r="BE34" s="474"/>
      <c r="BF34" s="474"/>
      <c r="BG34" s="474"/>
      <c r="BH34" s="474"/>
      <c r="BI34" s="474"/>
      <c r="BJ34" s="474"/>
      <c r="BK34" s="474"/>
      <c r="BL34" s="474"/>
      <c r="CH34" s="483"/>
    </row>
    <row r="35" spans="1:86" x14ac:dyDescent="0.25">
      <c r="A35" s="484"/>
      <c r="B35" s="480"/>
      <c r="C35" s="480"/>
      <c r="D35" s="481"/>
      <c r="F35" s="482"/>
      <c r="G35" s="474"/>
      <c r="H35" s="474"/>
      <c r="I35" s="474"/>
      <c r="J35" s="474"/>
      <c r="K35" s="474"/>
      <c r="L35" s="474"/>
      <c r="M35" s="474"/>
      <c r="N35" s="474"/>
      <c r="O35" s="474"/>
      <c r="P35" s="474"/>
      <c r="Q35" s="474"/>
      <c r="R35" s="474"/>
      <c r="S35" s="474"/>
      <c r="T35" s="474"/>
      <c r="U35" s="474"/>
      <c r="V35" s="474"/>
      <c r="W35" s="474"/>
      <c r="X35" s="474"/>
      <c r="Y35" s="474"/>
      <c r="Z35" s="474"/>
      <c r="AA35" s="474"/>
      <c r="AB35" s="474"/>
      <c r="AC35" s="474"/>
      <c r="AD35" s="474"/>
      <c r="AE35" s="474"/>
      <c r="AF35" s="474"/>
      <c r="AG35" s="474"/>
      <c r="AH35" s="474"/>
      <c r="AI35" s="474"/>
      <c r="AJ35" s="474"/>
      <c r="AK35" s="474"/>
      <c r="AL35" s="474"/>
      <c r="AM35" s="474"/>
      <c r="AN35" s="474"/>
      <c r="AO35" s="474"/>
      <c r="AP35" s="474"/>
      <c r="AQ35" s="474"/>
      <c r="AR35" s="474"/>
      <c r="AS35" s="474"/>
      <c r="AT35" s="474"/>
      <c r="AU35" s="474"/>
      <c r="AV35" s="474"/>
      <c r="AW35" s="474"/>
      <c r="AX35" s="474"/>
      <c r="AY35" s="474"/>
      <c r="AZ35" s="474"/>
      <c r="BA35" s="474"/>
      <c r="BB35" s="474"/>
      <c r="BC35" s="474"/>
      <c r="BD35" s="474"/>
      <c r="BE35" s="474"/>
      <c r="BF35" s="474"/>
      <c r="BG35" s="474"/>
      <c r="BH35" s="474"/>
      <c r="BI35" s="474"/>
      <c r="BJ35" s="474"/>
      <c r="BK35" s="474"/>
      <c r="BL35" s="474"/>
      <c r="CH35" s="483"/>
    </row>
    <row r="36" spans="1:86" x14ac:dyDescent="0.25">
      <c r="A36" s="484"/>
      <c r="B36" s="480"/>
      <c r="C36" s="480"/>
      <c r="D36" s="481"/>
      <c r="F36" s="482"/>
      <c r="G36" s="474"/>
      <c r="H36" s="474"/>
      <c r="I36" s="474"/>
      <c r="J36" s="474"/>
      <c r="K36" s="474"/>
      <c r="L36" s="474"/>
      <c r="M36" s="474"/>
      <c r="N36" s="474"/>
      <c r="O36" s="474"/>
      <c r="P36" s="474"/>
      <c r="Q36" s="474"/>
      <c r="R36" s="474"/>
      <c r="S36" s="474"/>
      <c r="T36" s="474"/>
      <c r="U36" s="474"/>
      <c r="V36" s="474"/>
      <c r="W36" s="474"/>
      <c r="X36" s="474"/>
      <c r="Y36" s="474"/>
      <c r="Z36" s="474"/>
      <c r="AA36" s="474"/>
      <c r="AB36" s="474"/>
      <c r="AC36" s="474"/>
      <c r="AD36" s="474"/>
      <c r="AE36" s="474"/>
      <c r="AF36" s="474"/>
      <c r="AG36" s="474"/>
      <c r="AH36" s="474"/>
      <c r="AI36" s="474"/>
      <c r="AJ36" s="474"/>
      <c r="AK36" s="474"/>
      <c r="AL36" s="474"/>
      <c r="AM36" s="474"/>
      <c r="AN36" s="474"/>
      <c r="AO36" s="474"/>
      <c r="AP36" s="474"/>
      <c r="AQ36" s="474"/>
      <c r="AR36" s="474"/>
      <c r="AS36" s="474"/>
      <c r="AT36" s="474"/>
      <c r="AU36" s="474"/>
      <c r="AV36" s="474"/>
      <c r="AW36" s="474"/>
      <c r="AX36" s="474"/>
      <c r="AY36" s="474"/>
      <c r="AZ36" s="474"/>
      <c r="BA36" s="474"/>
      <c r="BB36" s="474"/>
      <c r="BC36" s="474"/>
      <c r="BD36" s="474"/>
      <c r="BE36" s="474"/>
      <c r="BF36" s="474"/>
      <c r="BG36" s="474"/>
      <c r="BH36" s="474"/>
      <c r="BI36" s="474"/>
      <c r="BJ36" s="474"/>
      <c r="BK36" s="474"/>
      <c r="BL36" s="474"/>
      <c r="CH36" s="483"/>
    </row>
    <row r="37" spans="1:86" x14ac:dyDescent="0.25">
      <c r="A37" s="484"/>
      <c r="B37" s="480"/>
      <c r="C37" s="480"/>
      <c r="D37" s="481"/>
      <c r="F37" s="482"/>
      <c r="G37" s="474"/>
      <c r="H37" s="474"/>
      <c r="I37" s="474"/>
      <c r="J37" s="474"/>
      <c r="K37" s="474"/>
      <c r="L37" s="474"/>
      <c r="M37" s="474"/>
      <c r="N37" s="474"/>
      <c r="O37" s="474"/>
      <c r="P37" s="474"/>
      <c r="Q37" s="474"/>
      <c r="R37" s="474"/>
      <c r="S37" s="474"/>
      <c r="T37" s="474"/>
      <c r="U37" s="474"/>
      <c r="V37" s="474"/>
      <c r="W37" s="474"/>
      <c r="X37" s="474"/>
      <c r="Y37" s="474"/>
      <c r="Z37" s="474"/>
      <c r="AA37" s="474"/>
      <c r="AB37" s="474"/>
      <c r="AC37" s="474"/>
      <c r="AD37" s="474"/>
      <c r="AE37" s="474"/>
      <c r="AF37" s="474"/>
      <c r="AG37" s="474"/>
      <c r="AH37" s="474"/>
      <c r="AI37" s="474"/>
      <c r="AJ37" s="474"/>
      <c r="AK37" s="474"/>
      <c r="AL37" s="474"/>
      <c r="AM37" s="474"/>
      <c r="AN37" s="474"/>
      <c r="AO37" s="474"/>
      <c r="AP37" s="474"/>
      <c r="AQ37" s="474"/>
      <c r="AR37" s="474"/>
      <c r="AS37" s="474"/>
      <c r="AT37" s="474"/>
      <c r="AU37" s="474"/>
      <c r="AV37" s="474"/>
      <c r="AW37" s="474"/>
      <c r="AX37" s="474"/>
      <c r="AY37" s="474"/>
      <c r="AZ37" s="474"/>
      <c r="BA37" s="474"/>
      <c r="BB37" s="474"/>
      <c r="BC37" s="474"/>
      <c r="BD37" s="474"/>
      <c r="BE37" s="474"/>
      <c r="BF37" s="474"/>
      <c r="BG37" s="474"/>
      <c r="BH37" s="474"/>
      <c r="BI37" s="474"/>
      <c r="BJ37" s="474"/>
      <c r="BK37" s="474"/>
      <c r="BL37" s="474"/>
      <c r="CH37" s="483"/>
    </row>
    <row r="38" spans="1:86" x14ac:dyDescent="0.25">
      <c r="A38" s="484"/>
      <c r="B38" s="480"/>
      <c r="C38" s="480"/>
      <c r="D38" s="481"/>
      <c r="F38" s="482"/>
      <c r="G38" s="474"/>
      <c r="H38" s="474"/>
      <c r="I38" s="474"/>
      <c r="J38" s="474"/>
      <c r="K38" s="474"/>
      <c r="L38" s="474"/>
      <c r="M38" s="474"/>
      <c r="N38" s="474"/>
      <c r="O38" s="474"/>
      <c r="P38" s="474"/>
      <c r="Q38" s="474"/>
      <c r="R38" s="474"/>
      <c r="S38" s="474"/>
      <c r="T38" s="474"/>
      <c r="U38" s="474"/>
      <c r="V38" s="474"/>
      <c r="W38" s="474"/>
      <c r="X38" s="474"/>
      <c r="Y38" s="474"/>
      <c r="Z38" s="474"/>
      <c r="AA38" s="474"/>
      <c r="AB38" s="474"/>
      <c r="AC38" s="474"/>
      <c r="AD38" s="474"/>
      <c r="AE38" s="474"/>
      <c r="AF38" s="474"/>
      <c r="AG38" s="474"/>
      <c r="AH38" s="474"/>
      <c r="AI38" s="474"/>
      <c r="AJ38" s="474"/>
      <c r="AK38" s="474"/>
      <c r="AL38" s="474"/>
      <c r="AM38" s="474"/>
      <c r="AN38" s="474"/>
      <c r="AO38" s="474"/>
      <c r="AP38" s="474"/>
      <c r="AQ38" s="474"/>
      <c r="AR38" s="474"/>
      <c r="AS38" s="474"/>
      <c r="AT38" s="474"/>
      <c r="AU38" s="474"/>
      <c r="AV38" s="474"/>
      <c r="AW38" s="474"/>
      <c r="AX38" s="474"/>
      <c r="AY38" s="474"/>
      <c r="AZ38" s="474"/>
      <c r="BA38" s="474"/>
      <c r="BB38" s="474"/>
      <c r="BC38" s="474"/>
      <c r="BD38" s="474"/>
      <c r="BE38" s="474"/>
      <c r="BF38" s="474"/>
      <c r="BG38" s="474"/>
      <c r="BH38" s="474"/>
      <c r="BI38" s="474"/>
      <c r="BJ38" s="474"/>
      <c r="BK38" s="474"/>
      <c r="BL38" s="474"/>
      <c r="CH38" s="483"/>
    </row>
    <row r="39" spans="1:86" x14ac:dyDescent="0.25">
      <c r="A39" s="484"/>
      <c r="B39" s="480"/>
      <c r="C39" s="480"/>
      <c r="D39" s="481"/>
      <c r="F39" s="482"/>
      <c r="G39" s="474"/>
      <c r="H39" s="474"/>
      <c r="I39" s="474"/>
      <c r="J39" s="474"/>
      <c r="K39" s="474"/>
      <c r="L39" s="474"/>
      <c r="M39" s="474"/>
      <c r="N39" s="474"/>
      <c r="O39" s="474"/>
      <c r="P39" s="474"/>
      <c r="Q39" s="474"/>
      <c r="R39" s="474"/>
      <c r="S39" s="474"/>
      <c r="T39" s="474"/>
      <c r="U39" s="474"/>
      <c r="V39" s="474"/>
      <c r="W39" s="474"/>
      <c r="X39" s="474"/>
      <c r="Y39" s="474"/>
      <c r="Z39" s="474"/>
      <c r="AA39" s="474"/>
      <c r="AB39" s="474"/>
      <c r="AC39" s="474"/>
      <c r="AD39" s="474"/>
      <c r="AE39" s="474"/>
      <c r="AF39" s="474"/>
      <c r="AG39" s="474"/>
      <c r="AH39" s="474"/>
      <c r="AI39" s="474"/>
      <c r="AJ39" s="474"/>
      <c r="AK39" s="474"/>
      <c r="AL39" s="474"/>
      <c r="AM39" s="474"/>
      <c r="AN39" s="474"/>
      <c r="AO39" s="474"/>
      <c r="AP39" s="474"/>
      <c r="AQ39" s="474"/>
      <c r="AR39" s="474"/>
      <c r="AS39" s="474"/>
      <c r="AT39" s="474"/>
      <c r="AU39" s="474"/>
      <c r="AV39" s="474"/>
      <c r="AW39" s="474"/>
      <c r="AX39" s="474"/>
      <c r="AY39" s="474"/>
      <c r="AZ39" s="474"/>
      <c r="BA39" s="474"/>
      <c r="BB39" s="474"/>
      <c r="BC39" s="474"/>
      <c r="BD39" s="474"/>
      <c r="BE39" s="474"/>
      <c r="BF39" s="474"/>
      <c r="BG39" s="474"/>
      <c r="BH39" s="474"/>
      <c r="BI39" s="474"/>
      <c r="BJ39" s="474"/>
      <c r="BK39" s="474"/>
      <c r="BL39" s="474"/>
      <c r="CH39" s="483"/>
    </row>
    <row r="40" spans="1:86" x14ac:dyDescent="0.25">
      <c r="A40" s="484"/>
      <c r="B40" s="480"/>
      <c r="C40" s="480"/>
      <c r="D40" s="481"/>
      <c r="F40" s="482"/>
      <c r="G40" s="474"/>
      <c r="H40" s="474"/>
      <c r="I40" s="474"/>
      <c r="J40" s="474"/>
      <c r="K40" s="474"/>
      <c r="L40" s="474"/>
      <c r="M40" s="474"/>
      <c r="N40" s="474"/>
      <c r="O40" s="474"/>
      <c r="P40" s="474"/>
      <c r="Q40" s="474"/>
      <c r="R40" s="474"/>
      <c r="S40" s="474"/>
      <c r="T40" s="474"/>
      <c r="U40" s="474"/>
      <c r="V40" s="474"/>
      <c r="W40" s="474"/>
      <c r="X40" s="474"/>
      <c r="Y40" s="474"/>
      <c r="Z40" s="474"/>
      <c r="AA40" s="474"/>
      <c r="AB40" s="474"/>
      <c r="AC40" s="474"/>
      <c r="AD40" s="474"/>
      <c r="AE40" s="474"/>
      <c r="AF40" s="474"/>
      <c r="AG40" s="474"/>
      <c r="AH40" s="474"/>
      <c r="AI40" s="474"/>
      <c r="AJ40" s="474"/>
      <c r="AK40" s="474"/>
      <c r="AL40" s="474"/>
      <c r="AM40" s="474"/>
      <c r="AN40" s="474"/>
      <c r="AO40" s="474"/>
      <c r="AP40" s="474"/>
      <c r="AQ40" s="474"/>
      <c r="AR40" s="474"/>
      <c r="AS40" s="474"/>
      <c r="AT40" s="474"/>
      <c r="AU40" s="474"/>
      <c r="AV40" s="474"/>
      <c r="AW40" s="474"/>
      <c r="AX40" s="474"/>
      <c r="AY40" s="474"/>
      <c r="AZ40" s="474"/>
      <c r="BA40" s="474"/>
      <c r="BB40" s="474"/>
      <c r="BC40" s="474"/>
      <c r="BD40" s="474"/>
      <c r="BE40" s="474"/>
      <c r="BF40" s="474"/>
      <c r="BG40" s="474"/>
      <c r="BH40" s="474"/>
      <c r="BI40" s="474"/>
      <c r="BJ40" s="474"/>
      <c r="BK40" s="474"/>
      <c r="BL40" s="474"/>
      <c r="CH40" s="483"/>
    </row>
    <row r="41" spans="1:86" x14ac:dyDescent="0.25">
      <c r="A41" s="484"/>
      <c r="B41" s="480"/>
      <c r="C41" s="480"/>
      <c r="D41" s="481"/>
      <c r="F41" s="482"/>
      <c r="G41" s="474"/>
      <c r="H41" s="474"/>
      <c r="I41" s="474"/>
      <c r="J41" s="474"/>
      <c r="K41" s="474"/>
      <c r="L41" s="474"/>
      <c r="M41" s="474"/>
      <c r="N41" s="474"/>
      <c r="O41" s="474"/>
      <c r="P41" s="474"/>
      <c r="Q41" s="474"/>
      <c r="R41" s="474"/>
      <c r="S41" s="474"/>
      <c r="T41" s="474"/>
      <c r="U41" s="474"/>
      <c r="V41" s="474"/>
      <c r="W41" s="474"/>
      <c r="X41" s="474"/>
      <c r="Y41" s="474"/>
      <c r="Z41" s="474"/>
      <c r="AA41" s="474"/>
      <c r="AB41" s="474"/>
      <c r="AC41" s="474"/>
      <c r="AD41" s="474"/>
      <c r="AE41" s="474"/>
      <c r="AF41" s="474"/>
      <c r="AG41" s="474"/>
      <c r="AH41" s="474"/>
      <c r="AI41" s="474"/>
      <c r="AJ41" s="474"/>
      <c r="AK41" s="474"/>
      <c r="AL41" s="474"/>
      <c r="AM41" s="474"/>
      <c r="AN41" s="474"/>
      <c r="AO41" s="474"/>
      <c r="AP41" s="474"/>
      <c r="AQ41" s="474"/>
      <c r="AR41" s="474"/>
      <c r="AS41" s="474"/>
      <c r="AT41" s="474"/>
      <c r="AU41" s="474"/>
      <c r="AV41" s="474"/>
      <c r="AW41" s="474"/>
      <c r="AX41" s="474"/>
      <c r="AY41" s="474"/>
      <c r="AZ41" s="474"/>
      <c r="BA41" s="474"/>
      <c r="BB41" s="474"/>
      <c r="BC41" s="474"/>
      <c r="BD41" s="474"/>
      <c r="BE41" s="474"/>
      <c r="BF41" s="474"/>
      <c r="BG41" s="474"/>
      <c r="BH41" s="474"/>
      <c r="BI41" s="474"/>
      <c r="BJ41" s="474"/>
      <c r="BK41" s="474"/>
      <c r="BL41" s="474"/>
      <c r="CH41" s="483"/>
    </row>
    <row r="42" spans="1:86" x14ac:dyDescent="0.25">
      <c r="A42" s="484"/>
      <c r="B42" s="485"/>
      <c r="C42" s="480"/>
      <c r="D42" s="481"/>
      <c r="F42" s="482"/>
      <c r="G42" s="474"/>
      <c r="H42" s="474"/>
      <c r="I42" s="474"/>
      <c r="J42" s="474"/>
      <c r="K42" s="474"/>
      <c r="L42" s="474"/>
      <c r="M42" s="474"/>
      <c r="N42" s="474"/>
      <c r="O42" s="474"/>
      <c r="P42" s="474"/>
      <c r="Q42" s="474"/>
      <c r="R42" s="474"/>
      <c r="S42" s="474"/>
      <c r="T42" s="474"/>
      <c r="U42" s="474"/>
      <c r="V42" s="474"/>
      <c r="W42" s="474"/>
      <c r="X42" s="474"/>
      <c r="Y42" s="474"/>
      <c r="Z42" s="474"/>
      <c r="AA42" s="474"/>
      <c r="AB42" s="474"/>
      <c r="AC42" s="474"/>
      <c r="AD42" s="474"/>
      <c r="AE42" s="474"/>
      <c r="AF42" s="474"/>
      <c r="AG42" s="474"/>
      <c r="AH42" s="474"/>
      <c r="AI42" s="474"/>
      <c r="AJ42" s="474"/>
      <c r="AK42" s="474"/>
      <c r="AL42" s="474"/>
      <c r="AM42" s="474"/>
      <c r="AN42" s="474"/>
      <c r="AO42" s="474"/>
      <c r="AP42" s="474"/>
      <c r="AQ42" s="474"/>
      <c r="AR42" s="474"/>
      <c r="AS42" s="474"/>
      <c r="AT42" s="474"/>
      <c r="AU42" s="474"/>
      <c r="AV42" s="474"/>
      <c r="AW42" s="474"/>
      <c r="AX42" s="474"/>
      <c r="AY42" s="474"/>
      <c r="AZ42" s="474"/>
      <c r="BA42" s="474"/>
      <c r="BB42" s="474"/>
      <c r="BC42" s="474"/>
      <c r="BD42" s="474"/>
      <c r="BE42" s="474"/>
      <c r="BF42" s="474"/>
      <c r="BG42" s="474"/>
      <c r="BH42" s="474"/>
      <c r="BI42" s="474"/>
      <c r="BJ42" s="474"/>
      <c r="BK42" s="474"/>
      <c r="BL42" s="474"/>
      <c r="CH42" s="483"/>
    </row>
    <row r="43" spans="1:86" x14ac:dyDescent="0.25">
      <c r="A43" s="484"/>
      <c r="B43" s="480"/>
      <c r="C43" s="480"/>
      <c r="D43" s="481"/>
      <c r="F43" s="482"/>
      <c r="G43" s="474"/>
      <c r="H43" s="474"/>
      <c r="I43" s="474"/>
      <c r="J43" s="474"/>
      <c r="K43" s="474"/>
      <c r="L43" s="474"/>
      <c r="M43" s="474"/>
      <c r="N43" s="474"/>
      <c r="O43" s="474"/>
      <c r="P43" s="474"/>
      <c r="Q43" s="474"/>
      <c r="R43" s="474"/>
      <c r="S43" s="474"/>
      <c r="T43" s="474"/>
      <c r="U43" s="474"/>
      <c r="V43" s="474"/>
      <c r="W43" s="474"/>
      <c r="X43" s="474"/>
      <c r="Y43" s="474"/>
      <c r="Z43" s="474"/>
      <c r="AA43" s="474"/>
      <c r="AB43" s="474"/>
      <c r="AC43" s="474"/>
      <c r="AD43" s="474"/>
      <c r="AE43" s="474"/>
      <c r="AF43" s="474"/>
      <c r="AG43" s="474"/>
      <c r="AH43" s="474"/>
      <c r="AI43" s="474"/>
      <c r="AJ43" s="474"/>
      <c r="AK43" s="474"/>
      <c r="AL43" s="474"/>
      <c r="AM43" s="474"/>
      <c r="AN43" s="474"/>
      <c r="AO43" s="474"/>
      <c r="AP43" s="474"/>
      <c r="AQ43" s="474"/>
      <c r="AR43" s="474"/>
      <c r="AS43" s="474"/>
      <c r="AT43" s="474"/>
      <c r="AU43" s="474"/>
      <c r="AV43" s="474"/>
      <c r="AW43" s="474"/>
      <c r="AX43" s="474"/>
      <c r="AY43" s="474"/>
      <c r="AZ43" s="474"/>
      <c r="BA43" s="474"/>
      <c r="BB43" s="474"/>
      <c r="BC43" s="474"/>
      <c r="BD43" s="474"/>
      <c r="BE43" s="474"/>
      <c r="BF43" s="474"/>
      <c r="BG43" s="474"/>
      <c r="BH43" s="474"/>
      <c r="BI43" s="474"/>
      <c r="BJ43" s="474"/>
      <c r="BK43" s="474"/>
      <c r="BL43" s="474"/>
      <c r="CH43" s="483"/>
    </row>
    <row r="44" spans="1:86" x14ac:dyDescent="0.25">
      <c r="A44" s="484"/>
      <c r="B44" s="480"/>
      <c r="C44" s="480"/>
      <c r="D44" s="481"/>
      <c r="F44" s="482"/>
      <c r="G44" s="474"/>
      <c r="H44" s="474"/>
      <c r="I44" s="474"/>
      <c r="J44" s="474"/>
      <c r="K44" s="474"/>
      <c r="L44" s="474"/>
      <c r="M44" s="474"/>
      <c r="N44" s="474"/>
      <c r="O44" s="474"/>
      <c r="P44" s="474"/>
      <c r="Q44" s="474"/>
      <c r="R44" s="474"/>
      <c r="S44" s="474"/>
      <c r="T44" s="474"/>
      <c r="U44" s="474"/>
      <c r="V44" s="474"/>
      <c r="W44" s="474"/>
      <c r="X44" s="474"/>
      <c r="Y44" s="474"/>
      <c r="Z44" s="474"/>
      <c r="AA44" s="474"/>
      <c r="AB44" s="474"/>
      <c r="AC44" s="474"/>
      <c r="AD44" s="474"/>
      <c r="AE44" s="474"/>
      <c r="AF44" s="474"/>
      <c r="AG44" s="474"/>
      <c r="AH44" s="474"/>
      <c r="AI44" s="474"/>
      <c r="AJ44" s="474"/>
      <c r="AK44" s="474"/>
      <c r="AL44" s="474"/>
      <c r="AM44" s="474"/>
      <c r="AN44" s="474"/>
      <c r="AO44" s="474"/>
      <c r="AP44" s="474"/>
      <c r="AQ44" s="474"/>
      <c r="AR44" s="474"/>
      <c r="AS44" s="474"/>
      <c r="AT44" s="474"/>
      <c r="AU44" s="474"/>
      <c r="AV44" s="474"/>
      <c r="AW44" s="474"/>
      <c r="AX44" s="474"/>
      <c r="AY44" s="474"/>
      <c r="AZ44" s="474"/>
      <c r="BA44" s="474"/>
      <c r="BB44" s="474"/>
      <c r="BC44" s="474"/>
      <c r="BD44" s="474"/>
      <c r="BE44" s="474"/>
      <c r="BF44" s="474"/>
      <c r="BG44" s="474"/>
      <c r="BH44" s="474"/>
      <c r="BI44" s="474"/>
      <c r="BJ44" s="474"/>
      <c r="BK44" s="474"/>
      <c r="BL44" s="474"/>
      <c r="CH44" s="483"/>
    </row>
    <row r="45" spans="1:86" x14ac:dyDescent="0.25">
      <c r="A45" s="484"/>
      <c r="B45" s="480"/>
      <c r="C45" s="480"/>
      <c r="D45" s="481"/>
      <c r="F45" s="482"/>
      <c r="G45" s="474"/>
      <c r="H45" s="474"/>
      <c r="I45" s="474"/>
      <c r="J45" s="474"/>
      <c r="K45" s="474"/>
      <c r="L45" s="474"/>
      <c r="M45" s="474"/>
      <c r="N45" s="474"/>
      <c r="O45" s="474"/>
      <c r="P45" s="474"/>
      <c r="Q45" s="474"/>
      <c r="R45" s="474"/>
      <c r="S45" s="474"/>
      <c r="T45" s="474"/>
      <c r="U45" s="474"/>
      <c r="V45" s="474"/>
      <c r="W45" s="474"/>
      <c r="X45" s="474"/>
      <c r="Y45" s="474"/>
      <c r="Z45" s="474"/>
      <c r="AA45" s="474"/>
      <c r="AB45" s="474"/>
      <c r="AC45" s="474"/>
      <c r="AD45" s="474"/>
      <c r="AE45" s="474"/>
      <c r="AF45" s="474"/>
      <c r="AG45" s="474"/>
      <c r="AH45" s="474"/>
      <c r="AI45" s="474"/>
      <c r="AJ45" s="474"/>
      <c r="AK45" s="474"/>
      <c r="AL45" s="474"/>
      <c r="AM45" s="474"/>
      <c r="AN45" s="474"/>
      <c r="AO45" s="474"/>
      <c r="AP45" s="474"/>
      <c r="AQ45" s="474"/>
      <c r="AR45" s="474"/>
      <c r="AS45" s="474"/>
      <c r="AT45" s="474"/>
      <c r="AU45" s="474"/>
      <c r="AV45" s="474"/>
      <c r="AW45" s="474"/>
      <c r="AX45" s="474"/>
      <c r="AY45" s="474"/>
      <c r="AZ45" s="474"/>
      <c r="BA45" s="474"/>
      <c r="BB45" s="474"/>
      <c r="BC45" s="474"/>
      <c r="BD45" s="474"/>
      <c r="BE45" s="474"/>
      <c r="BF45" s="474"/>
      <c r="BG45" s="474"/>
      <c r="BH45" s="474"/>
      <c r="BI45" s="474"/>
      <c r="BJ45" s="474"/>
      <c r="BK45" s="474"/>
      <c r="BL45" s="474"/>
      <c r="CH45" s="483"/>
    </row>
    <row r="46" spans="1:86" x14ac:dyDescent="0.25">
      <c r="A46" s="484"/>
      <c r="B46" s="480"/>
      <c r="C46" s="480"/>
      <c r="D46" s="481"/>
      <c r="F46" s="482"/>
      <c r="G46" s="474"/>
      <c r="H46" s="474"/>
      <c r="I46" s="474"/>
      <c r="J46" s="474"/>
      <c r="K46" s="474"/>
      <c r="L46" s="474"/>
      <c r="M46" s="474"/>
      <c r="N46" s="474"/>
      <c r="O46" s="474"/>
      <c r="P46" s="474"/>
      <c r="Q46" s="474"/>
      <c r="R46" s="474"/>
      <c r="S46" s="474"/>
      <c r="T46" s="474"/>
      <c r="U46" s="474"/>
      <c r="V46" s="474"/>
      <c r="W46" s="474"/>
      <c r="X46" s="474"/>
      <c r="Y46" s="474"/>
      <c r="Z46" s="474"/>
      <c r="AA46" s="474"/>
      <c r="AB46" s="474"/>
      <c r="AC46" s="474"/>
      <c r="AD46" s="474"/>
      <c r="AE46" s="474"/>
      <c r="AF46" s="474"/>
      <c r="AG46" s="474"/>
      <c r="AH46" s="474"/>
      <c r="AI46" s="474"/>
      <c r="AJ46" s="474"/>
      <c r="AK46" s="474"/>
      <c r="AL46" s="474"/>
      <c r="AM46" s="474"/>
      <c r="AN46" s="474"/>
      <c r="AO46" s="474"/>
      <c r="AP46" s="474"/>
      <c r="AQ46" s="474"/>
      <c r="AR46" s="474"/>
      <c r="AS46" s="474"/>
      <c r="AT46" s="474"/>
      <c r="AU46" s="474"/>
      <c r="AV46" s="474"/>
      <c r="AW46" s="474"/>
      <c r="AX46" s="474"/>
      <c r="AY46" s="474"/>
      <c r="AZ46" s="474"/>
      <c r="BA46" s="474"/>
      <c r="BB46" s="474"/>
      <c r="BC46" s="474"/>
      <c r="BD46" s="474"/>
      <c r="BE46" s="474"/>
      <c r="BF46" s="474"/>
      <c r="BG46" s="474"/>
      <c r="BH46" s="474"/>
      <c r="BI46" s="474"/>
      <c r="BJ46" s="474"/>
      <c r="BK46" s="474"/>
      <c r="BL46" s="474"/>
      <c r="CH46" s="483"/>
    </row>
    <row r="47" spans="1:86" x14ac:dyDescent="0.25">
      <c r="A47" s="484"/>
      <c r="B47" s="480"/>
      <c r="C47" s="480"/>
      <c r="D47" s="481"/>
      <c r="F47" s="482"/>
      <c r="G47" s="474"/>
      <c r="H47" s="474"/>
      <c r="I47" s="474"/>
      <c r="J47" s="474"/>
      <c r="K47" s="474"/>
      <c r="L47" s="474"/>
      <c r="M47" s="474"/>
      <c r="N47" s="474"/>
      <c r="O47" s="474"/>
      <c r="P47" s="474"/>
      <c r="Q47" s="474"/>
      <c r="R47" s="474"/>
      <c r="S47" s="474"/>
      <c r="T47" s="474"/>
      <c r="U47" s="474"/>
      <c r="V47" s="474"/>
      <c r="W47" s="474"/>
      <c r="X47" s="474"/>
      <c r="Y47" s="474"/>
      <c r="Z47" s="474"/>
      <c r="AA47" s="474"/>
      <c r="AB47" s="474"/>
      <c r="AC47" s="474"/>
      <c r="AD47" s="474"/>
      <c r="AE47" s="474"/>
      <c r="AF47" s="474"/>
      <c r="AG47" s="474"/>
      <c r="AH47" s="474"/>
      <c r="AI47" s="474"/>
      <c r="AJ47" s="474"/>
      <c r="AK47" s="474"/>
      <c r="AL47" s="474"/>
      <c r="AM47" s="474"/>
      <c r="AN47" s="474"/>
      <c r="AO47" s="474"/>
      <c r="AP47" s="474"/>
      <c r="AQ47" s="474"/>
      <c r="AR47" s="474"/>
      <c r="AS47" s="474"/>
      <c r="AT47" s="474"/>
      <c r="AU47" s="474"/>
      <c r="AV47" s="474"/>
      <c r="AW47" s="474"/>
      <c r="AX47" s="474"/>
      <c r="AY47" s="474"/>
      <c r="AZ47" s="474"/>
      <c r="BA47" s="474"/>
      <c r="BB47" s="474"/>
      <c r="BC47" s="474"/>
      <c r="BD47" s="474"/>
      <c r="BE47" s="474"/>
      <c r="BF47" s="474"/>
      <c r="BG47" s="474"/>
      <c r="BH47" s="474"/>
      <c r="BI47" s="474"/>
      <c r="BJ47" s="474"/>
      <c r="BK47" s="474"/>
      <c r="BL47" s="474"/>
      <c r="CH47" s="483"/>
    </row>
    <row r="48" spans="1:86" x14ac:dyDescent="0.25">
      <c r="A48" s="484"/>
      <c r="B48" s="480"/>
      <c r="C48" s="480"/>
      <c r="D48" s="481"/>
      <c r="F48" s="482"/>
      <c r="G48" s="474"/>
      <c r="H48" s="474"/>
      <c r="I48" s="474"/>
      <c r="J48" s="474"/>
      <c r="K48" s="474"/>
      <c r="L48" s="474"/>
      <c r="M48" s="474"/>
      <c r="N48" s="474"/>
      <c r="O48" s="474"/>
      <c r="P48" s="474"/>
      <c r="Q48" s="474"/>
      <c r="R48" s="474"/>
      <c r="S48" s="474"/>
      <c r="T48" s="474"/>
      <c r="U48" s="474"/>
      <c r="V48" s="474"/>
      <c r="W48" s="474"/>
      <c r="X48" s="474"/>
      <c r="Y48" s="474"/>
      <c r="Z48" s="474"/>
      <c r="AA48" s="474"/>
      <c r="AB48" s="474"/>
      <c r="AC48" s="474"/>
      <c r="AD48" s="474"/>
      <c r="AE48" s="474"/>
      <c r="AF48" s="474"/>
      <c r="AG48" s="474"/>
      <c r="AH48" s="474"/>
      <c r="AI48" s="474"/>
      <c r="AJ48" s="474"/>
      <c r="AK48" s="474"/>
      <c r="AL48" s="474"/>
      <c r="AM48" s="474"/>
      <c r="AN48" s="474"/>
      <c r="AO48" s="474"/>
      <c r="AP48" s="474"/>
      <c r="AQ48" s="474"/>
      <c r="AR48" s="474"/>
      <c r="AS48" s="474"/>
      <c r="AT48" s="474"/>
      <c r="AU48" s="474"/>
      <c r="AV48" s="474"/>
      <c r="AW48" s="474"/>
      <c r="AX48" s="474"/>
      <c r="AY48" s="474"/>
      <c r="AZ48" s="474"/>
      <c r="BA48" s="474"/>
      <c r="BB48" s="474"/>
      <c r="BC48" s="474"/>
      <c r="BD48" s="474"/>
      <c r="BE48" s="474"/>
      <c r="BF48" s="474"/>
      <c r="BG48" s="474"/>
      <c r="BH48" s="474"/>
      <c r="BI48" s="474"/>
      <c r="BJ48" s="474"/>
      <c r="BK48" s="474"/>
      <c r="BL48" s="474"/>
      <c r="CH48" s="483"/>
    </row>
    <row r="49" spans="1:86" x14ac:dyDescent="0.25">
      <c r="A49" s="484"/>
      <c r="B49" s="480"/>
      <c r="C49" s="480"/>
      <c r="D49" s="481"/>
      <c r="F49" s="482"/>
      <c r="G49" s="474"/>
      <c r="H49" s="474"/>
      <c r="I49" s="474"/>
      <c r="J49" s="474"/>
      <c r="K49" s="474"/>
      <c r="L49" s="474"/>
      <c r="M49" s="474"/>
      <c r="N49" s="474"/>
      <c r="O49" s="474"/>
      <c r="P49" s="474"/>
      <c r="Q49" s="474"/>
      <c r="R49" s="474"/>
      <c r="S49" s="474"/>
      <c r="T49" s="474"/>
      <c r="U49" s="474"/>
      <c r="V49" s="474"/>
      <c r="W49" s="474"/>
      <c r="X49" s="474"/>
      <c r="Y49" s="474"/>
      <c r="Z49" s="474"/>
      <c r="AA49" s="474"/>
      <c r="AB49" s="474"/>
      <c r="AC49" s="474"/>
      <c r="AD49" s="474"/>
      <c r="AE49" s="474"/>
      <c r="AF49" s="474"/>
      <c r="AG49" s="474"/>
      <c r="AH49" s="474"/>
      <c r="AI49" s="474"/>
      <c r="AJ49" s="474"/>
      <c r="AK49" s="474"/>
      <c r="AL49" s="474"/>
      <c r="AM49" s="474"/>
      <c r="AN49" s="474"/>
      <c r="AO49" s="474"/>
      <c r="AP49" s="474"/>
      <c r="AQ49" s="474"/>
      <c r="AR49" s="474"/>
      <c r="AS49" s="474"/>
      <c r="AT49" s="474"/>
      <c r="AU49" s="474"/>
      <c r="AV49" s="474"/>
      <c r="AW49" s="474"/>
      <c r="AX49" s="474"/>
      <c r="AY49" s="474"/>
      <c r="AZ49" s="474"/>
      <c r="BA49" s="474"/>
      <c r="BB49" s="474"/>
      <c r="BC49" s="474"/>
      <c r="BD49" s="474"/>
      <c r="BE49" s="474"/>
      <c r="BF49" s="474"/>
      <c r="BG49" s="474"/>
      <c r="BH49" s="474"/>
      <c r="BI49" s="474"/>
      <c r="BJ49" s="474"/>
      <c r="BK49" s="474"/>
      <c r="BL49" s="474"/>
      <c r="CH49" s="483"/>
    </row>
    <row r="50" spans="1:86" x14ac:dyDescent="0.25">
      <c r="A50" s="484"/>
      <c r="B50" s="480"/>
      <c r="C50" s="480"/>
      <c r="D50" s="481"/>
      <c r="F50" s="482"/>
      <c r="G50" s="474"/>
      <c r="H50" s="474"/>
      <c r="I50" s="474"/>
      <c r="J50" s="474"/>
      <c r="K50" s="474"/>
      <c r="L50" s="474"/>
      <c r="M50" s="474"/>
      <c r="N50" s="474"/>
      <c r="O50" s="474"/>
      <c r="P50" s="474"/>
      <c r="Q50" s="474"/>
      <c r="R50" s="474"/>
      <c r="S50" s="474"/>
      <c r="T50" s="474"/>
      <c r="U50" s="474"/>
      <c r="V50" s="474"/>
      <c r="W50" s="474"/>
      <c r="X50" s="474"/>
      <c r="Y50" s="474"/>
      <c r="Z50" s="474"/>
      <c r="AA50" s="474"/>
      <c r="AB50" s="474"/>
      <c r="AC50" s="474"/>
      <c r="AD50" s="474"/>
      <c r="AE50" s="474"/>
      <c r="AF50" s="474"/>
      <c r="AG50" s="474"/>
      <c r="AH50" s="474"/>
      <c r="AI50" s="474"/>
      <c r="AJ50" s="474"/>
      <c r="AK50" s="474"/>
      <c r="AL50" s="474"/>
      <c r="AM50" s="474"/>
      <c r="AN50" s="474"/>
      <c r="AO50" s="474"/>
      <c r="AP50" s="474"/>
      <c r="AQ50" s="474"/>
      <c r="AR50" s="474"/>
      <c r="AS50" s="474"/>
      <c r="AT50" s="474"/>
      <c r="AU50" s="474"/>
      <c r="AV50" s="474"/>
      <c r="AW50" s="474"/>
      <c r="AX50" s="474"/>
      <c r="AY50" s="474"/>
      <c r="AZ50" s="474"/>
      <c r="BA50" s="474"/>
      <c r="BB50" s="474"/>
      <c r="BC50" s="474"/>
      <c r="BD50" s="474"/>
      <c r="BE50" s="474"/>
      <c r="BF50" s="474"/>
      <c r="BG50" s="474"/>
      <c r="BH50" s="474"/>
      <c r="BI50" s="474"/>
      <c r="BJ50" s="474"/>
      <c r="BK50" s="474"/>
      <c r="BL50" s="474"/>
      <c r="CH50" s="483"/>
    </row>
    <row r="51" spans="1:86" x14ac:dyDescent="0.25">
      <c r="A51" s="484"/>
      <c r="B51" s="480"/>
      <c r="C51" s="480"/>
      <c r="D51" s="481"/>
      <c r="F51" s="482"/>
      <c r="G51" s="474"/>
      <c r="H51" s="474"/>
      <c r="I51" s="474"/>
      <c r="J51" s="474"/>
      <c r="K51" s="474"/>
      <c r="L51" s="474"/>
      <c r="M51" s="474"/>
      <c r="N51" s="474"/>
      <c r="O51" s="474"/>
      <c r="P51" s="474"/>
      <c r="Q51" s="474"/>
      <c r="R51" s="474"/>
      <c r="S51" s="474"/>
      <c r="T51" s="474"/>
      <c r="U51" s="474"/>
      <c r="V51" s="474"/>
      <c r="W51" s="474"/>
      <c r="X51" s="474"/>
      <c r="Y51" s="474"/>
      <c r="Z51" s="474"/>
      <c r="AA51" s="474"/>
      <c r="AB51" s="474"/>
      <c r="AC51" s="474"/>
      <c r="AD51" s="474"/>
      <c r="AE51" s="474"/>
      <c r="AF51" s="474"/>
      <c r="AG51" s="474"/>
      <c r="AH51" s="474"/>
      <c r="AI51" s="474"/>
      <c r="AJ51" s="474"/>
      <c r="AK51" s="474"/>
      <c r="AL51" s="474"/>
      <c r="AM51" s="474"/>
      <c r="AN51" s="474"/>
      <c r="AO51" s="474"/>
      <c r="AP51" s="474"/>
      <c r="AQ51" s="474"/>
      <c r="AR51" s="474"/>
      <c r="AS51" s="474"/>
      <c r="AT51" s="474"/>
      <c r="AU51" s="474"/>
      <c r="AV51" s="474"/>
      <c r="AW51" s="474"/>
      <c r="AX51" s="474"/>
      <c r="AY51" s="474"/>
      <c r="AZ51" s="474"/>
      <c r="BA51" s="474"/>
      <c r="BB51" s="474"/>
      <c r="BC51" s="474"/>
      <c r="BD51" s="474"/>
      <c r="BE51" s="474"/>
      <c r="BF51" s="474"/>
      <c r="BG51" s="474"/>
      <c r="BH51" s="474"/>
      <c r="BI51" s="474"/>
      <c r="BJ51" s="474"/>
      <c r="BK51" s="474"/>
      <c r="BL51" s="474"/>
      <c r="CH51" s="483"/>
    </row>
    <row r="52" spans="1:86" x14ac:dyDescent="0.25">
      <c r="A52" s="484"/>
      <c r="B52" s="480"/>
      <c r="C52" s="480"/>
      <c r="D52" s="481"/>
      <c r="F52" s="482"/>
      <c r="G52" s="474"/>
      <c r="H52" s="474"/>
      <c r="I52" s="474"/>
      <c r="J52" s="474"/>
      <c r="K52" s="474"/>
      <c r="L52" s="474"/>
      <c r="M52" s="474"/>
      <c r="N52" s="474"/>
      <c r="O52" s="474"/>
      <c r="P52" s="474"/>
      <c r="Q52" s="474"/>
      <c r="R52" s="474"/>
      <c r="S52" s="474"/>
      <c r="T52" s="474"/>
      <c r="U52" s="474"/>
      <c r="V52" s="474"/>
      <c r="W52" s="474"/>
      <c r="X52" s="474"/>
      <c r="Y52" s="474"/>
      <c r="Z52" s="474"/>
      <c r="AA52" s="474"/>
      <c r="AB52" s="474"/>
      <c r="AC52" s="474"/>
      <c r="AD52" s="474"/>
      <c r="AE52" s="474"/>
      <c r="AF52" s="474"/>
      <c r="AG52" s="474"/>
      <c r="AH52" s="474"/>
      <c r="AI52" s="474"/>
      <c r="AJ52" s="474"/>
      <c r="AK52" s="474"/>
      <c r="AL52" s="474"/>
      <c r="AM52" s="474"/>
      <c r="AN52" s="474"/>
      <c r="AO52" s="474"/>
      <c r="AP52" s="474"/>
      <c r="AQ52" s="474"/>
      <c r="AR52" s="474"/>
      <c r="AS52" s="474"/>
      <c r="AT52" s="474"/>
      <c r="AU52" s="474"/>
      <c r="AV52" s="474"/>
      <c r="AW52" s="474"/>
      <c r="AX52" s="474"/>
      <c r="AY52" s="474"/>
      <c r="AZ52" s="474"/>
      <c r="BA52" s="474"/>
      <c r="BB52" s="474"/>
      <c r="BC52" s="474"/>
      <c r="BD52" s="474"/>
      <c r="BE52" s="474"/>
      <c r="BF52" s="474"/>
      <c r="BG52" s="474"/>
      <c r="BH52" s="474"/>
      <c r="BI52" s="474"/>
      <c r="BJ52" s="474"/>
      <c r="BK52" s="474"/>
      <c r="BL52" s="474"/>
      <c r="CH52" s="483"/>
    </row>
    <row r="53" spans="1:86" x14ac:dyDescent="0.25">
      <c r="A53" s="484"/>
      <c r="B53" s="480"/>
      <c r="C53" s="480"/>
      <c r="D53" s="481"/>
      <c r="F53" s="482"/>
      <c r="G53" s="474"/>
      <c r="H53" s="474"/>
      <c r="I53" s="474"/>
      <c r="J53" s="474"/>
      <c r="K53" s="474"/>
      <c r="L53" s="474"/>
      <c r="M53" s="474"/>
      <c r="N53" s="474"/>
      <c r="O53" s="474"/>
      <c r="P53" s="474"/>
      <c r="Q53" s="474"/>
      <c r="R53" s="474"/>
      <c r="S53" s="474"/>
      <c r="T53" s="474"/>
      <c r="U53" s="474"/>
      <c r="V53" s="474"/>
      <c r="W53" s="474"/>
      <c r="X53" s="474"/>
      <c r="Y53" s="474"/>
      <c r="Z53" s="474"/>
      <c r="AA53" s="474"/>
      <c r="AB53" s="474"/>
      <c r="AC53" s="474"/>
      <c r="AD53" s="474"/>
      <c r="AE53" s="474"/>
      <c r="AF53" s="474"/>
      <c r="AG53" s="474"/>
      <c r="AH53" s="474"/>
      <c r="AI53" s="474"/>
      <c r="AJ53" s="474"/>
      <c r="AK53" s="474"/>
      <c r="AL53" s="474"/>
      <c r="AM53" s="474"/>
      <c r="AN53" s="474"/>
      <c r="AO53" s="474"/>
      <c r="AP53" s="474"/>
      <c r="AQ53" s="474"/>
      <c r="AR53" s="474"/>
      <c r="AS53" s="474"/>
      <c r="AT53" s="474"/>
      <c r="AU53" s="474"/>
      <c r="AV53" s="474"/>
      <c r="AW53" s="474"/>
      <c r="AX53" s="474"/>
      <c r="AY53" s="474"/>
      <c r="AZ53" s="474"/>
      <c r="BA53" s="474"/>
      <c r="BB53" s="474"/>
      <c r="BC53" s="474"/>
      <c r="BD53" s="474"/>
      <c r="BE53" s="474"/>
      <c r="BF53" s="474"/>
      <c r="BG53" s="474"/>
      <c r="BH53" s="474"/>
      <c r="BI53" s="474"/>
      <c r="BJ53" s="474"/>
      <c r="BK53" s="474"/>
      <c r="BL53" s="474"/>
      <c r="CH53" s="483"/>
    </row>
    <row r="54" spans="1:86" x14ac:dyDescent="0.25">
      <c r="A54" s="484"/>
      <c r="B54" s="480"/>
      <c r="C54" s="480"/>
      <c r="D54" s="481"/>
      <c r="F54" s="482"/>
      <c r="G54" s="474"/>
      <c r="H54" s="474"/>
      <c r="I54" s="474"/>
      <c r="J54" s="474"/>
      <c r="K54" s="474"/>
      <c r="L54" s="474"/>
      <c r="M54" s="474"/>
      <c r="N54" s="474"/>
      <c r="O54" s="474"/>
      <c r="P54" s="474"/>
      <c r="Q54" s="474"/>
      <c r="R54" s="474"/>
      <c r="S54" s="474"/>
      <c r="T54" s="474"/>
      <c r="U54" s="474"/>
      <c r="V54" s="474"/>
      <c r="W54" s="474"/>
      <c r="X54" s="474"/>
      <c r="Y54" s="474"/>
      <c r="Z54" s="474"/>
      <c r="AA54" s="474"/>
      <c r="AB54" s="474"/>
      <c r="AC54" s="474"/>
      <c r="AD54" s="474"/>
      <c r="AE54" s="474"/>
      <c r="AF54" s="474"/>
      <c r="AG54" s="474"/>
      <c r="AH54" s="474"/>
      <c r="AI54" s="474"/>
      <c r="AJ54" s="474"/>
      <c r="AK54" s="474"/>
      <c r="AL54" s="474"/>
      <c r="AM54" s="474"/>
      <c r="AN54" s="474"/>
      <c r="AO54" s="474"/>
      <c r="AP54" s="474"/>
      <c r="AQ54" s="474"/>
      <c r="AR54" s="474"/>
      <c r="AS54" s="474"/>
      <c r="AT54" s="474"/>
      <c r="AU54" s="474"/>
      <c r="AV54" s="474"/>
      <c r="AW54" s="474"/>
      <c r="AX54" s="474"/>
      <c r="AY54" s="474"/>
      <c r="AZ54" s="474"/>
      <c r="BA54" s="474"/>
      <c r="BB54" s="474"/>
      <c r="BC54" s="474"/>
      <c r="BD54" s="474"/>
      <c r="BE54" s="474"/>
      <c r="BF54" s="474"/>
      <c r="BG54" s="474"/>
      <c r="BH54" s="474"/>
      <c r="BI54" s="474"/>
      <c r="BJ54" s="474"/>
      <c r="BK54" s="474"/>
      <c r="BL54" s="474"/>
      <c r="CH54" s="483"/>
    </row>
    <row r="55" spans="1:86" x14ac:dyDescent="0.25">
      <c r="A55" s="484"/>
      <c r="B55" s="480"/>
      <c r="C55" s="480"/>
      <c r="D55" s="481"/>
      <c r="F55" s="482"/>
      <c r="G55" s="474"/>
      <c r="H55" s="474"/>
      <c r="I55" s="474"/>
      <c r="J55" s="474"/>
      <c r="K55" s="474"/>
      <c r="L55" s="474"/>
      <c r="M55" s="474"/>
      <c r="N55" s="474"/>
      <c r="O55" s="474"/>
      <c r="P55" s="474"/>
      <c r="Q55" s="474"/>
      <c r="R55" s="474"/>
      <c r="S55" s="474"/>
      <c r="T55" s="474"/>
      <c r="U55" s="474"/>
      <c r="V55" s="474"/>
      <c r="W55" s="474"/>
      <c r="X55" s="474"/>
      <c r="Y55" s="474"/>
      <c r="Z55" s="474"/>
      <c r="AA55" s="474"/>
      <c r="AB55" s="474"/>
      <c r="AC55" s="474"/>
      <c r="AD55" s="474"/>
      <c r="AE55" s="474"/>
      <c r="AF55" s="474"/>
      <c r="AG55" s="474"/>
      <c r="AH55" s="474"/>
      <c r="AI55" s="474"/>
      <c r="AJ55" s="474"/>
      <c r="AK55" s="474"/>
      <c r="AL55" s="474"/>
      <c r="AM55" s="474"/>
      <c r="AN55" s="474"/>
      <c r="AO55" s="474"/>
      <c r="AP55" s="474"/>
      <c r="AQ55" s="474"/>
      <c r="AR55" s="474"/>
      <c r="AS55" s="474"/>
      <c r="AT55" s="474"/>
      <c r="AU55" s="474"/>
      <c r="AV55" s="474"/>
      <c r="AW55" s="474"/>
      <c r="AX55" s="474"/>
      <c r="AY55" s="474"/>
      <c r="AZ55" s="474"/>
      <c r="BA55" s="474"/>
      <c r="BB55" s="474"/>
      <c r="BC55" s="474"/>
      <c r="BD55" s="474"/>
      <c r="BE55" s="474"/>
      <c r="BF55" s="474"/>
      <c r="BG55" s="474"/>
      <c r="BH55" s="474"/>
      <c r="BI55" s="474"/>
      <c r="BJ55" s="474"/>
      <c r="BK55" s="474"/>
      <c r="BL55" s="474"/>
      <c r="CH55" s="483"/>
    </row>
    <row r="56" spans="1:86" x14ac:dyDescent="0.25">
      <c r="A56" s="484"/>
      <c r="B56" s="480"/>
      <c r="C56" s="480"/>
      <c r="D56" s="481"/>
      <c r="F56" s="482"/>
      <c r="G56" s="474"/>
      <c r="H56" s="474"/>
      <c r="I56" s="474"/>
      <c r="J56" s="474"/>
      <c r="K56" s="474"/>
      <c r="L56" s="474"/>
      <c r="M56" s="474"/>
      <c r="N56" s="474"/>
      <c r="O56" s="474"/>
      <c r="P56" s="474"/>
      <c r="Q56" s="474"/>
      <c r="R56" s="474"/>
      <c r="S56" s="474"/>
      <c r="T56" s="474"/>
      <c r="U56" s="474"/>
      <c r="V56" s="474"/>
      <c r="W56" s="474"/>
      <c r="X56" s="474"/>
      <c r="Y56" s="474"/>
      <c r="Z56" s="474"/>
      <c r="AA56" s="474"/>
      <c r="AB56" s="474"/>
      <c r="AC56" s="474"/>
      <c r="AD56" s="474"/>
      <c r="AE56" s="474"/>
      <c r="AF56" s="474"/>
      <c r="AG56" s="474"/>
      <c r="AH56" s="474"/>
      <c r="AI56" s="474"/>
      <c r="AJ56" s="474"/>
      <c r="AK56" s="474"/>
      <c r="AL56" s="474"/>
      <c r="AM56" s="474"/>
      <c r="AN56" s="474"/>
      <c r="AO56" s="474"/>
      <c r="AP56" s="474"/>
      <c r="AQ56" s="474"/>
      <c r="AR56" s="474"/>
      <c r="AS56" s="474"/>
      <c r="AT56" s="474"/>
      <c r="AU56" s="474"/>
      <c r="AV56" s="474"/>
      <c r="AW56" s="474"/>
      <c r="AX56" s="474"/>
      <c r="AY56" s="474"/>
      <c r="AZ56" s="474"/>
      <c r="BA56" s="474"/>
      <c r="BB56" s="474"/>
      <c r="BC56" s="474"/>
      <c r="BD56" s="474"/>
      <c r="BE56" s="474"/>
      <c r="BF56" s="474"/>
      <c r="BG56" s="474"/>
      <c r="BH56" s="474"/>
      <c r="BI56" s="474"/>
      <c r="BJ56" s="474"/>
      <c r="BK56" s="474"/>
      <c r="BL56" s="474"/>
      <c r="CH56" s="483"/>
    </row>
    <row r="57" spans="1:86" x14ac:dyDescent="0.25">
      <c r="A57" s="484"/>
      <c r="B57" s="480"/>
      <c r="C57" s="480"/>
      <c r="D57" s="481"/>
      <c r="F57" s="482"/>
      <c r="G57" s="474"/>
      <c r="H57" s="474"/>
      <c r="I57" s="474"/>
      <c r="J57" s="474"/>
      <c r="K57" s="474"/>
      <c r="L57" s="474"/>
      <c r="M57" s="474"/>
      <c r="N57" s="474"/>
      <c r="O57" s="474"/>
      <c r="P57" s="474"/>
      <c r="Q57" s="474"/>
      <c r="R57" s="474"/>
      <c r="S57" s="474"/>
      <c r="T57" s="474"/>
      <c r="U57" s="474"/>
      <c r="V57" s="474"/>
      <c r="W57" s="474"/>
      <c r="X57" s="474"/>
      <c r="Y57" s="474"/>
      <c r="Z57" s="474"/>
      <c r="AA57" s="474"/>
      <c r="AB57" s="474"/>
      <c r="AC57" s="474"/>
      <c r="AD57" s="474"/>
      <c r="AE57" s="474"/>
      <c r="AF57" s="474"/>
      <c r="AG57" s="474"/>
      <c r="AH57" s="474"/>
      <c r="AI57" s="474"/>
      <c r="AJ57" s="474"/>
      <c r="AK57" s="474"/>
      <c r="AL57" s="474"/>
      <c r="AM57" s="474"/>
      <c r="AN57" s="474"/>
      <c r="AO57" s="474"/>
      <c r="AP57" s="474"/>
      <c r="AQ57" s="474"/>
      <c r="AR57" s="474"/>
      <c r="AS57" s="474"/>
      <c r="AT57" s="474"/>
      <c r="AU57" s="474"/>
      <c r="AV57" s="474"/>
      <c r="AW57" s="474"/>
      <c r="AX57" s="474"/>
      <c r="AY57" s="474"/>
      <c r="AZ57" s="474"/>
      <c r="BA57" s="474"/>
      <c r="BB57" s="474"/>
      <c r="BC57" s="474"/>
      <c r="BD57" s="474"/>
      <c r="BE57" s="474"/>
      <c r="BF57" s="474"/>
      <c r="BG57" s="474"/>
      <c r="BH57" s="474"/>
      <c r="BI57" s="474"/>
      <c r="BJ57" s="474"/>
      <c r="BK57" s="474"/>
      <c r="BL57" s="474"/>
      <c r="CH57" s="483"/>
    </row>
    <row r="58" spans="1:86" x14ac:dyDescent="0.25">
      <c r="A58" s="484"/>
      <c r="B58" s="480"/>
      <c r="C58" s="480"/>
      <c r="D58" s="481"/>
      <c r="F58" s="482"/>
      <c r="G58" s="474"/>
      <c r="H58" s="474"/>
      <c r="I58" s="474"/>
      <c r="J58" s="474"/>
      <c r="K58" s="474"/>
      <c r="L58" s="474"/>
      <c r="M58" s="474"/>
      <c r="N58" s="474"/>
      <c r="O58" s="474"/>
      <c r="P58" s="474"/>
      <c r="Q58" s="474"/>
      <c r="R58" s="474"/>
      <c r="S58" s="474"/>
      <c r="T58" s="474"/>
      <c r="U58" s="474"/>
      <c r="V58" s="474"/>
      <c r="W58" s="474"/>
      <c r="X58" s="474"/>
      <c r="Y58" s="474"/>
      <c r="Z58" s="474"/>
      <c r="AA58" s="474"/>
      <c r="AB58" s="474"/>
      <c r="AC58" s="474"/>
      <c r="AD58" s="474"/>
      <c r="AE58" s="474"/>
      <c r="AF58" s="474"/>
      <c r="AG58" s="474"/>
      <c r="AH58" s="474"/>
      <c r="AI58" s="474"/>
      <c r="AJ58" s="474"/>
      <c r="AK58" s="474"/>
      <c r="AL58" s="474"/>
      <c r="AM58" s="474"/>
      <c r="AN58" s="474"/>
      <c r="AO58" s="474"/>
      <c r="AP58" s="474"/>
      <c r="AQ58" s="474"/>
      <c r="AR58" s="474"/>
      <c r="AS58" s="474"/>
      <c r="AT58" s="474"/>
      <c r="AU58" s="474"/>
      <c r="AV58" s="474"/>
      <c r="AW58" s="474"/>
      <c r="AX58" s="474"/>
      <c r="AY58" s="474"/>
      <c r="AZ58" s="474"/>
      <c r="BA58" s="474"/>
      <c r="BB58" s="474"/>
      <c r="BC58" s="474"/>
      <c r="BD58" s="474"/>
      <c r="BE58" s="474"/>
      <c r="BF58" s="474"/>
      <c r="BG58" s="474"/>
      <c r="BH58" s="474"/>
      <c r="BI58" s="474"/>
      <c r="BJ58" s="474"/>
      <c r="BK58" s="474"/>
      <c r="BL58" s="474"/>
      <c r="CH58" s="483"/>
    </row>
    <row r="59" spans="1:86" x14ac:dyDescent="0.25">
      <c r="A59" s="484"/>
      <c r="B59" s="480"/>
      <c r="C59" s="480"/>
      <c r="D59" s="481"/>
      <c r="F59" s="482"/>
      <c r="G59" s="474"/>
      <c r="H59" s="474"/>
      <c r="I59" s="474"/>
      <c r="J59" s="474"/>
      <c r="K59" s="474"/>
      <c r="L59" s="474"/>
      <c r="M59" s="474"/>
      <c r="N59" s="474"/>
      <c r="O59" s="474"/>
      <c r="P59" s="474"/>
      <c r="Q59" s="474"/>
      <c r="R59" s="474"/>
      <c r="S59" s="474"/>
      <c r="T59" s="474"/>
      <c r="U59" s="474"/>
      <c r="V59" s="474"/>
      <c r="W59" s="474"/>
      <c r="X59" s="474"/>
      <c r="Y59" s="474"/>
      <c r="Z59" s="474"/>
      <c r="AA59" s="474"/>
      <c r="AB59" s="474"/>
      <c r="AC59" s="474"/>
      <c r="AD59" s="474"/>
      <c r="AE59" s="474"/>
      <c r="AF59" s="474"/>
      <c r="AG59" s="474"/>
      <c r="AH59" s="474"/>
      <c r="AI59" s="474"/>
      <c r="AJ59" s="474"/>
      <c r="AK59" s="474"/>
      <c r="AL59" s="474"/>
      <c r="AM59" s="474"/>
      <c r="AN59" s="474"/>
      <c r="AO59" s="474"/>
      <c r="AP59" s="474"/>
      <c r="AQ59" s="474"/>
      <c r="AR59" s="474"/>
      <c r="AS59" s="474"/>
      <c r="AT59" s="474"/>
      <c r="AU59" s="474"/>
      <c r="AV59" s="474"/>
      <c r="AW59" s="474"/>
      <c r="AX59" s="474"/>
      <c r="AY59" s="474"/>
      <c r="AZ59" s="474"/>
      <c r="BA59" s="474"/>
      <c r="BB59" s="474"/>
      <c r="BC59" s="474"/>
      <c r="BD59" s="474"/>
      <c r="BE59" s="474"/>
      <c r="BF59" s="474"/>
      <c r="BG59" s="474"/>
      <c r="BH59" s="474"/>
      <c r="BI59" s="474"/>
      <c r="BJ59" s="474"/>
      <c r="BK59" s="474"/>
      <c r="BL59" s="474"/>
      <c r="CH59" s="483"/>
    </row>
    <row r="60" spans="1:86" x14ac:dyDescent="0.25">
      <c r="A60" s="484"/>
      <c r="B60" s="480"/>
      <c r="C60" s="480"/>
      <c r="D60" s="481"/>
      <c r="F60" s="482"/>
      <c r="G60" s="474"/>
      <c r="H60" s="474"/>
      <c r="I60" s="474"/>
      <c r="J60" s="474"/>
      <c r="K60" s="474"/>
      <c r="L60" s="474"/>
      <c r="M60" s="474"/>
      <c r="N60" s="474"/>
      <c r="O60" s="474"/>
      <c r="P60" s="474"/>
      <c r="Q60" s="474"/>
      <c r="R60" s="474"/>
      <c r="S60" s="474"/>
      <c r="T60" s="474"/>
      <c r="U60" s="474"/>
      <c r="V60" s="474"/>
      <c r="W60" s="474"/>
      <c r="X60" s="474"/>
      <c r="Y60" s="474"/>
      <c r="Z60" s="474"/>
      <c r="AA60" s="474"/>
      <c r="AB60" s="474"/>
      <c r="AC60" s="474"/>
      <c r="AD60" s="474"/>
      <c r="AE60" s="474"/>
      <c r="AF60" s="474"/>
      <c r="AG60" s="474"/>
      <c r="AH60" s="474"/>
      <c r="AI60" s="474"/>
      <c r="AJ60" s="474"/>
      <c r="AK60" s="474"/>
      <c r="AL60" s="474"/>
      <c r="AM60" s="474"/>
      <c r="AN60" s="474"/>
      <c r="AO60" s="474"/>
      <c r="AP60" s="474"/>
      <c r="AQ60" s="474"/>
      <c r="AR60" s="474"/>
      <c r="AS60" s="474"/>
      <c r="AT60" s="474"/>
      <c r="AU60" s="474"/>
      <c r="AV60" s="474"/>
      <c r="AW60" s="474"/>
      <c r="AX60" s="474"/>
      <c r="AY60" s="474"/>
      <c r="AZ60" s="474"/>
      <c r="BA60" s="474"/>
      <c r="BB60" s="474"/>
      <c r="BC60" s="474"/>
      <c r="BD60" s="474"/>
      <c r="BE60" s="474"/>
      <c r="BF60" s="474"/>
      <c r="BG60" s="474"/>
      <c r="BH60" s="474"/>
      <c r="BI60" s="474"/>
      <c r="BJ60" s="474"/>
      <c r="BK60" s="474"/>
      <c r="BL60" s="474"/>
      <c r="CH60" s="483"/>
    </row>
    <row r="61" spans="1:86" x14ac:dyDescent="0.25">
      <c r="A61" s="484"/>
      <c r="B61" s="480"/>
      <c r="C61" s="480"/>
      <c r="D61" s="481"/>
      <c r="F61" s="482"/>
      <c r="G61" s="474"/>
      <c r="H61" s="474"/>
      <c r="I61" s="474"/>
      <c r="J61" s="474"/>
      <c r="K61" s="474"/>
      <c r="L61" s="474"/>
      <c r="M61" s="474"/>
      <c r="N61" s="474"/>
      <c r="O61" s="474"/>
      <c r="P61" s="474"/>
      <c r="Q61" s="474"/>
      <c r="R61" s="474"/>
      <c r="S61" s="474"/>
      <c r="T61" s="474"/>
      <c r="U61" s="474"/>
      <c r="V61" s="474"/>
      <c r="W61" s="474"/>
      <c r="X61" s="474"/>
      <c r="Y61" s="474"/>
      <c r="Z61" s="474"/>
      <c r="AA61" s="474"/>
      <c r="AB61" s="474"/>
      <c r="AC61" s="474"/>
      <c r="AD61" s="474"/>
      <c r="AE61" s="474"/>
      <c r="AF61" s="474"/>
      <c r="AG61" s="474"/>
      <c r="AH61" s="474"/>
      <c r="AI61" s="474"/>
      <c r="AJ61" s="474"/>
      <c r="AK61" s="474"/>
      <c r="AL61" s="474"/>
      <c r="AM61" s="474"/>
      <c r="AN61" s="474"/>
      <c r="AO61" s="474"/>
      <c r="AP61" s="474"/>
      <c r="AQ61" s="474"/>
      <c r="AR61" s="474"/>
      <c r="AS61" s="474"/>
      <c r="AT61" s="474"/>
      <c r="AU61" s="474"/>
      <c r="AV61" s="474"/>
      <c r="AW61" s="474"/>
      <c r="AX61" s="474"/>
      <c r="AY61" s="474"/>
      <c r="AZ61" s="474"/>
      <c r="BA61" s="474"/>
      <c r="BB61" s="474"/>
      <c r="BC61" s="474"/>
      <c r="BD61" s="474"/>
      <c r="BE61" s="474"/>
      <c r="BF61" s="474"/>
      <c r="BG61" s="474"/>
      <c r="BH61" s="474"/>
      <c r="BI61" s="474"/>
      <c r="BJ61" s="474"/>
      <c r="BK61" s="474"/>
      <c r="BL61" s="474"/>
      <c r="CH61" s="483"/>
    </row>
    <row r="62" spans="1:86" x14ac:dyDescent="0.25">
      <c r="A62" s="484"/>
      <c r="B62" s="480"/>
      <c r="C62" s="480"/>
      <c r="D62" s="481"/>
      <c r="F62" s="482"/>
      <c r="G62" s="474"/>
      <c r="H62" s="474"/>
      <c r="I62" s="474"/>
      <c r="J62" s="474"/>
      <c r="K62" s="474"/>
      <c r="L62" s="474"/>
      <c r="M62" s="474"/>
      <c r="N62" s="474"/>
      <c r="O62" s="474"/>
      <c r="P62" s="474"/>
      <c r="Q62" s="474"/>
      <c r="R62" s="474"/>
      <c r="S62" s="474"/>
      <c r="T62" s="474"/>
      <c r="U62" s="474"/>
      <c r="V62" s="474"/>
      <c r="W62" s="474"/>
      <c r="X62" s="474"/>
      <c r="Y62" s="474"/>
      <c r="Z62" s="474"/>
      <c r="AA62" s="474"/>
      <c r="AB62" s="474"/>
      <c r="AC62" s="474"/>
      <c r="AD62" s="474"/>
      <c r="AE62" s="474"/>
      <c r="AF62" s="474"/>
      <c r="AG62" s="474"/>
      <c r="AH62" s="474"/>
      <c r="AI62" s="474"/>
      <c r="AJ62" s="474"/>
      <c r="AK62" s="474"/>
      <c r="AL62" s="474"/>
      <c r="AM62" s="474"/>
      <c r="AN62" s="474"/>
      <c r="AO62" s="474"/>
      <c r="AP62" s="474"/>
      <c r="AQ62" s="474"/>
      <c r="AR62" s="474"/>
      <c r="AS62" s="474"/>
      <c r="AT62" s="474"/>
      <c r="AU62" s="474"/>
      <c r="AV62" s="474"/>
      <c r="AW62" s="474"/>
      <c r="AX62" s="474"/>
      <c r="AY62" s="474"/>
      <c r="AZ62" s="474"/>
      <c r="BA62" s="474"/>
      <c r="BB62" s="474"/>
      <c r="BC62" s="474"/>
      <c r="BD62" s="474"/>
      <c r="BE62" s="474"/>
      <c r="BF62" s="474"/>
      <c r="BG62" s="474"/>
      <c r="BH62" s="474"/>
      <c r="BI62" s="474"/>
      <c r="BJ62" s="474"/>
      <c r="BK62" s="474"/>
      <c r="BL62" s="474"/>
      <c r="CH62" s="483"/>
    </row>
    <row r="63" spans="1:86" x14ac:dyDescent="0.25">
      <c r="A63" s="484"/>
      <c r="B63" s="480"/>
      <c r="C63" s="480"/>
      <c r="D63" s="481"/>
      <c r="F63" s="482"/>
      <c r="G63" s="474"/>
      <c r="H63" s="474"/>
      <c r="I63" s="474"/>
      <c r="J63" s="474"/>
      <c r="K63" s="474"/>
      <c r="L63" s="474"/>
      <c r="M63" s="474"/>
      <c r="N63" s="474"/>
      <c r="O63" s="474"/>
      <c r="P63" s="474"/>
      <c r="Q63" s="474"/>
      <c r="R63" s="474"/>
      <c r="S63" s="474"/>
      <c r="T63" s="474"/>
      <c r="U63" s="474"/>
      <c r="V63" s="474"/>
      <c r="W63" s="474"/>
      <c r="X63" s="474"/>
      <c r="Y63" s="474"/>
      <c r="Z63" s="474"/>
      <c r="AA63" s="474"/>
      <c r="AB63" s="474"/>
      <c r="AC63" s="474"/>
      <c r="AD63" s="474"/>
      <c r="AE63" s="474"/>
      <c r="AF63" s="474"/>
      <c r="AG63" s="474"/>
      <c r="AH63" s="474"/>
      <c r="AI63" s="474"/>
      <c r="AJ63" s="474"/>
      <c r="AK63" s="474"/>
      <c r="AL63" s="474"/>
      <c r="AM63" s="474"/>
      <c r="AN63" s="474"/>
      <c r="AO63" s="474"/>
      <c r="AP63" s="474"/>
      <c r="AQ63" s="474"/>
      <c r="AR63" s="474"/>
      <c r="AS63" s="474"/>
      <c r="AT63" s="474"/>
      <c r="AU63" s="474"/>
      <c r="AV63" s="474"/>
      <c r="AW63" s="474"/>
      <c r="AX63" s="474"/>
      <c r="AY63" s="474"/>
      <c r="AZ63" s="474"/>
      <c r="BA63" s="474"/>
      <c r="BB63" s="474"/>
      <c r="BC63" s="474"/>
      <c r="BD63" s="474"/>
      <c r="BE63" s="474"/>
      <c r="BF63" s="474"/>
      <c r="BG63" s="474"/>
      <c r="BH63" s="474"/>
      <c r="BI63" s="474"/>
      <c r="BJ63" s="474"/>
      <c r="BK63" s="474"/>
      <c r="BL63" s="474"/>
      <c r="CH63" s="483"/>
    </row>
    <row r="64" spans="1:86" x14ac:dyDescent="0.25">
      <c r="A64" s="484"/>
      <c r="B64" s="480"/>
      <c r="C64" s="480"/>
      <c r="D64" s="481"/>
      <c r="F64" s="482"/>
      <c r="G64" s="474"/>
      <c r="H64" s="474"/>
      <c r="I64" s="474"/>
      <c r="J64" s="474"/>
      <c r="K64" s="474"/>
      <c r="L64" s="474"/>
      <c r="M64" s="474"/>
      <c r="N64" s="474"/>
      <c r="O64" s="474"/>
      <c r="P64" s="474"/>
      <c r="Q64" s="474"/>
      <c r="R64" s="474"/>
      <c r="S64" s="474"/>
      <c r="T64" s="474"/>
      <c r="U64" s="474"/>
      <c r="V64" s="474"/>
      <c r="W64" s="474"/>
      <c r="X64" s="474"/>
      <c r="Y64" s="474"/>
      <c r="Z64" s="474"/>
      <c r="AA64" s="474"/>
      <c r="AB64" s="474"/>
      <c r="AC64" s="474"/>
      <c r="AD64" s="474"/>
      <c r="AE64" s="474"/>
      <c r="AF64" s="474"/>
      <c r="AG64" s="474"/>
      <c r="AH64" s="474"/>
      <c r="AI64" s="474"/>
      <c r="AJ64" s="474"/>
      <c r="AK64" s="474"/>
      <c r="AL64" s="474"/>
      <c r="AM64" s="474"/>
      <c r="AN64" s="474"/>
      <c r="AO64" s="474"/>
      <c r="AP64" s="474"/>
      <c r="AQ64" s="474"/>
      <c r="AR64" s="474"/>
      <c r="AS64" s="474"/>
      <c r="AT64" s="474"/>
      <c r="AU64" s="474"/>
      <c r="AV64" s="474"/>
      <c r="AW64" s="474"/>
      <c r="AX64" s="474"/>
      <c r="AY64" s="474"/>
      <c r="AZ64" s="474"/>
      <c r="BA64" s="474"/>
      <c r="BB64" s="474"/>
      <c r="BC64" s="474"/>
      <c r="BD64" s="474"/>
      <c r="BE64" s="474"/>
      <c r="BF64" s="474"/>
      <c r="BG64" s="474"/>
      <c r="BH64" s="474"/>
      <c r="BI64" s="474"/>
      <c r="BJ64" s="474"/>
      <c r="BK64" s="474"/>
      <c r="BL64" s="474"/>
      <c r="CH64" s="483"/>
    </row>
    <row r="65" spans="1:86" x14ac:dyDescent="0.25">
      <c r="A65" s="484"/>
      <c r="B65" s="480"/>
      <c r="C65" s="480"/>
      <c r="D65" s="481"/>
      <c r="F65" s="482"/>
      <c r="G65" s="474"/>
      <c r="H65" s="474"/>
      <c r="I65" s="474"/>
      <c r="J65" s="474"/>
      <c r="K65" s="474"/>
      <c r="L65" s="474"/>
      <c r="M65" s="474"/>
      <c r="N65" s="474"/>
      <c r="O65" s="474"/>
      <c r="P65" s="474"/>
      <c r="Q65" s="474"/>
      <c r="R65" s="474"/>
      <c r="S65" s="474"/>
      <c r="T65" s="474"/>
      <c r="U65" s="474"/>
      <c r="V65" s="474"/>
      <c r="W65" s="474"/>
      <c r="X65" s="474"/>
      <c r="Y65" s="474"/>
      <c r="Z65" s="474"/>
      <c r="AA65" s="474"/>
      <c r="AB65" s="474"/>
      <c r="AC65" s="474"/>
      <c r="AD65" s="474"/>
      <c r="AE65" s="474"/>
      <c r="AF65" s="474"/>
      <c r="AG65" s="474"/>
      <c r="AH65" s="474"/>
      <c r="AI65" s="474"/>
      <c r="AJ65" s="474"/>
      <c r="AK65" s="474"/>
      <c r="AL65" s="474"/>
      <c r="AM65" s="474"/>
      <c r="AN65" s="474"/>
      <c r="AO65" s="474"/>
      <c r="AP65" s="474"/>
      <c r="AQ65" s="474"/>
      <c r="AR65" s="474"/>
      <c r="AS65" s="474"/>
      <c r="AT65" s="474"/>
      <c r="AU65" s="474"/>
      <c r="AV65" s="474"/>
      <c r="AW65" s="474"/>
      <c r="AX65" s="474"/>
      <c r="AY65" s="474"/>
      <c r="AZ65" s="474"/>
      <c r="BA65" s="474"/>
      <c r="BB65" s="474"/>
      <c r="BC65" s="474"/>
      <c r="BD65" s="474"/>
      <c r="BE65" s="474"/>
      <c r="BF65" s="474"/>
      <c r="BG65" s="474"/>
      <c r="BH65" s="474"/>
      <c r="BI65" s="474"/>
      <c r="BJ65" s="474"/>
      <c r="BK65" s="474"/>
      <c r="BL65" s="474"/>
      <c r="CH65" s="483"/>
    </row>
    <row r="66" spans="1:86" x14ac:dyDescent="0.25">
      <c r="A66" s="484"/>
      <c r="B66" s="480"/>
      <c r="C66" s="480"/>
      <c r="D66" s="481"/>
      <c r="F66" s="482"/>
      <c r="G66" s="474"/>
      <c r="H66" s="474"/>
      <c r="I66" s="474"/>
      <c r="J66" s="474"/>
      <c r="K66" s="474"/>
      <c r="L66" s="474"/>
      <c r="M66" s="474"/>
      <c r="N66" s="474"/>
      <c r="O66" s="474"/>
      <c r="P66" s="474"/>
      <c r="Q66" s="474"/>
      <c r="R66" s="474"/>
      <c r="S66" s="474"/>
      <c r="T66" s="474"/>
      <c r="U66" s="474"/>
      <c r="V66" s="474"/>
      <c r="W66" s="474"/>
      <c r="X66" s="474"/>
      <c r="Y66" s="474"/>
      <c r="Z66" s="474"/>
      <c r="AA66" s="474"/>
      <c r="AB66" s="474"/>
      <c r="AC66" s="474"/>
      <c r="AD66" s="474"/>
      <c r="AE66" s="474"/>
      <c r="AF66" s="474"/>
      <c r="AG66" s="474"/>
      <c r="AH66" s="474"/>
      <c r="AI66" s="474"/>
      <c r="AJ66" s="474"/>
      <c r="AK66" s="474"/>
      <c r="AL66" s="474"/>
      <c r="AM66" s="474"/>
      <c r="AN66" s="474"/>
      <c r="AO66" s="474"/>
      <c r="AP66" s="474"/>
      <c r="AQ66" s="474"/>
      <c r="AR66" s="474"/>
      <c r="AS66" s="474"/>
      <c r="AT66" s="474"/>
      <c r="AU66" s="474"/>
      <c r="AV66" s="474"/>
      <c r="AW66" s="474"/>
      <c r="AX66" s="474"/>
      <c r="AY66" s="474"/>
      <c r="AZ66" s="474"/>
      <c r="BA66" s="474"/>
      <c r="BB66" s="474"/>
      <c r="BC66" s="474"/>
      <c r="BD66" s="474"/>
      <c r="BE66" s="474"/>
      <c r="BF66" s="474"/>
      <c r="BG66" s="474"/>
      <c r="BH66" s="474"/>
      <c r="BI66" s="474"/>
      <c r="BJ66" s="474"/>
      <c r="BK66" s="474"/>
      <c r="BL66" s="474"/>
      <c r="CH66" s="483"/>
    </row>
    <row r="67" spans="1:86" x14ac:dyDescent="0.25">
      <c r="A67" s="484"/>
      <c r="B67" s="480"/>
      <c r="C67" s="480"/>
      <c r="D67" s="481"/>
      <c r="F67" s="482"/>
      <c r="G67" s="474"/>
      <c r="H67" s="474"/>
      <c r="I67" s="474"/>
      <c r="J67" s="474"/>
      <c r="K67" s="474"/>
      <c r="L67" s="474"/>
      <c r="M67" s="474"/>
      <c r="N67" s="474"/>
      <c r="O67" s="474"/>
      <c r="P67" s="474"/>
      <c r="Q67" s="474"/>
      <c r="R67" s="474"/>
      <c r="S67" s="474"/>
      <c r="T67" s="474"/>
      <c r="U67" s="474"/>
      <c r="V67" s="474"/>
      <c r="W67" s="474"/>
      <c r="X67" s="474"/>
      <c r="Y67" s="474"/>
      <c r="Z67" s="474"/>
      <c r="AA67" s="474"/>
      <c r="AB67" s="474"/>
      <c r="AC67" s="474"/>
      <c r="AD67" s="474"/>
      <c r="AE67" s="474"/>
      <c r="AF67" s="474"/>
      <c r="AG67" s="474"/>
      <c r="AH67" s="474"/>
      <c r="AI67" s="474"/>
      <c r="AJ67" s="474"/>
      <c r="AK67" s="474"/>
      <c r="AL67" s="474"/>
      <c r="AM67" s="474"/>
      <c r="AN67" s="474"/>
      <c r="AO67" s="474"/>
      <c r="AP67" s="474"/>
      <c r="AQ67" s="474"/>
      <c r="AR67" s="474"/>
      <c r="AS67" s="474"/>
      <c r="AT67" s="474"/>
      <c r="AU67" s="474"/>
      <c r="AV67" s="474"/>
      <c r="AW67" s="474"/>
      <c r="AX67" s="474"/>
      <c r="AY67" s="474"/>
      <c r="AZ67" s="474"/>
      <c r="BA67" s="474"/>
      <c r="BB67" s="474"/>
      <c r="BC67" s="474"/>
      <c r="BD67" s="474"/>
      <c r="BE67" s="474"/>
      <c r="BF67" s="474"/>
      <c r="BG67" s="474"/>
      <c r="BH67" s="474"/>
      <c r="BI67" s="474"/>
      <c r="BJ67" s="474"/>
      <c r="BK67" s="474"/>
      <c r="BL67" s="474"/>
      <c r="CH67" s="483"/>
    </row>
    <row r="68" spans="1:86" x14ac:dyDescent="0.25">
      <c r="A68" s="484"/>
      <c r="B68" s="480"/>
      <c r="C68" s="480"/>
      <c r="D68" s="481"/>
      <c r="F68" s="482"/>
      <c r="G68" s="474"/>
      <c r="H68" s="474"/>
      <c r="I68" s="474"/>
      <c r="J68" s="474"/>
      <c r="K68" s="474"/>
      <c r="L68" s="474"/>
      <c r="M68" s="474"/>
      <c r="N68" s="474"/>
      <c r="O68" s="474"/>
      <c r="P68" s="474"/>
      <c r="Q68" s="474"/>
      <c r="R68" s="474"/>
      <c r="S68" s="474"/>
      <c r="T68" s="474"/>
      <c r="U68" s="474"/>
      <c r="V68" s="474"/>
      <c r="W68" s="474"/>
      <c r="X68" s="474"/>
      <c r="Y68" s="474"/>
      <c r="Z68" s="474"/>
      <c r="AA68" s="474"/>
      <c r="AB68" s="474"/>
      <c r="AC68" s="474"/>
      <c r="AD68" s="474"/>
      <c r="AE68" s="474"/>
      <c r="AF68" s="474"/>
      <c r="AG68" s="474"/>
      <c r="AH68" s="474"/>
      <c r="AI68" s="474"/>
      <c r="AJ68" s="474"/>
      <c r="AK68" s="474"/>
      <c r="AL68" s="474"/>
      <c r="AM68" s="474"/>
      <c r="AN68" s="474"/>
      <c r="AO68" s="474"/>
      <c r="AP68" s="474"/>
      <c r="AQ68" s="474"/>
      <c r="AR68" s="474"/>
      <c r="AS68" s="474"/>
      <c r="AT68" s="474"/>
      <c r="AU68" s="474"/>
      <c r="AV68" s="474"/>
      <c r="AW68" s="474"/>
      <c r="AX68" s="474"/>
      <c r="AY68" s="474"/>
      <c r="AZ68" s="474"/>
      <c r="BA68" s="474"/>
      <c r="BB68" s="474"/>
      <c r="BC68" s="474"/>
      <c r="BD68" s="474"/>
      <c r="BE68" s="474"/>
      <c r="BF68" s="474"/>
      <c r="BG68" s="474"/>
      <c r="BH68" s="474"/>
      <c r="BI68" s="474"/>
      <c r="BJ68" s="474"/>
      <c r="BK68" s="474"/>
      <c r="BL68" s="474"/>
      <c r="CH68" s="483"/>
    </row>
    <row r="69" spans="1:86" x14ac:dyDescent="0.25">
      <c r="A69" s="484"/>
      <c r="B69" s="480"/>
      <c r="C69" s="480"/>
      <c r="D69" s="481"/>
      <c r="F69" s="482"/>
      <c r="G69" s="474"/>
      <c r="H69" s="474"/>
      <c r="I69" s="474"/>
      <c r="J69" s="474"/>
      <c r="K69" s="474"/>
      <c r="L69" s="474"/>
      <c r="M69" s="474"/>
      <c r="N69" s="474"/>
      <c r="O69" s="474"/>
      <c r="P69" s="474"/>
      <c r="Q69" s="474"/>
      <c r="R69" s="474"/>
      <c r="S69" s="474"/>
      <c r="T69" s="474"/>
      <c r="U69" s="474"/>
      <c r="V69" s="474"/>
      <c r="W69" s="474"/>
      <c r="X69" s="474"/>
      <c r="Y69" s="474"/>
      <c r="Z69" s="474"/>
      <c r="AA69" s="474"/>
      <c r="AB69" s="474"/>
      <c r="AC69" s="474"/>
      <c r="AD69" s="474"/>
      <c r="AE69" s="474"/>
      <c r="AF69" s="474"/>
      <c r="AG69" s="474"/>
      <c r="AH69" s="474"/>
      <c r="AI69" s="474"/>
      <c r="AJ69" s="474"/>
      <c r="AK69" s="474"/>
      <c r="AL69" s="474"/>
      <c r="AM69" s="474"/>
      <c r="AN69" s="474"/>
      <c r="AO69" s="474"/>
      <c r="AP69" s="474"/>
      <c r="AQ69" s="474"/>
      <c r="AR69" s="474"/>
      <c r="AS69" s="474"/>
      <c r="AT69" s="474"/>
      <c r="AU69" s="474"/>
      <c r="AV69" s="474"/>
      <c r="AW69" s="474"/>
      <c r="AX69" s="474"/>
      <c r="AY69" s="474"/>
      <c r="AZ69" s="474"/>
      <c r="BA69" s="474"/>
      <c r="BB69" s="474"/>
      <c r="BC69" s="474"/>
      <c r="BD69" s="474"/>
      <c r="BE69" s="474"/>
      <c r="BF69" s="474"/>
      <c r="BG69" s="474"/>
      <c r="BH69" s="474"/>
      <c r="BI69" s="474"/>
      <c r="BJ69" s="474"/>
      <c r="BK69" s="474"/>
      <c r="BL69" s="474"/>
      <c r="CH69" s="483"/>
    </row>
    <row r="70" spans="1:86" x14ac:dyDescent="0.25">
      <c r="A70" s="484"/>
      <c r="B70" s="480"/>
      <c r="C70" s="480"/>
      <c r="D70" s="481"/>
      <c r="F70" s="482"/>
      <c r="G70" s="474"/>
      <c r="H70" s="474"/>
      <c r="I70" s="474"/>
      <c r="J70" s="474"/>
      <c r="K70" s="474"/>
      <c r="L70" s="474"/>
      <c r="M70" s="474"/>
      <c r="N70" s="474"/>
      <c r="O70" s="474"/>
      <c r="P70" s="474"/>
      <c r="Q70" s="474"/>
      <c r="R70" s="474"/>
      <c r="S70" s="474"/>
      <c r="T70" s="474"/>
      <c r="U70" s="474"/>
      <c r="V70" s="474"/>
      <c r="W70" s="474"/>
      <c r="X70" s="474"/>
      <c r="Y70" s="474"/>
      <c r="Z70" s="474"/>
      <c r="AA70" s="474"/>
      <c r="AB70" s="474"/>
      <c r="AC70" s="474"/>
      <c r="AD70" s="474"/>
      <c r="AE70" s="474"/>
      <c r="AF70" s="474"/>
      <c r="AG70" s="474"/>
      <c r="AH70" s="474"/>
      <c r="AI70" s="474"/>
      <c r="AJ70" s="474"/>
      <c r="AK70" s="474"/>
      <c r="AL70" s="474"/>
      <c r="AM70" s="474"/>
      <c r="AN70" s="474"/>
      <c r="AO70" s="474"/>
      <c r="AP70" s="474"/>
      <c r="AQ70" s="474"/>
      <c r="AR70" s="474"/>
      <c r="AS70" s="474"/>
      <c r="AT70" s="474"/>
      <c r="AU70" s="474"/>
      <c r="AV70" s="474"/>
      <c r="AW70" s="474"/>
      <c r="AX70" s="474"/>
      <c r="AY70" s="474"/>
      <c r="AZ70" s="474"/>
      <c r="BA70" s="474"/>
      <c r="BB70" s="474"/>
      <c r="BC70" s="474"/>
      <c r="BD70" s="474"/>
      <c r="BE70" s="474"/>
      <c r="BF70" s="474"/>
      <c r="BG70" s="474"/>
      <c r="BH70" s="474"/>
      <c r="BI70" s="474"/>
      <c r="BJ70" s="474"/>
      <c r="BK70" s="474"/>
      <c r="BL70" s="474"/>
      <c r="CH70" s="483"/>
    </row>
    <row r="71" spans="1:86" x14ac:dyDescent="0.25">
      <c r="A71" s="484"/>
      <c r="B71" s="480"/>
      <c r="C71" s="480"/>
      <c r="D71" s="481"/>
      <c r="F71" s="482"/>
      <c r="G71" s="474"/>
      <c r="H71" s="474"/>
      <c r="I71" s="474"/>
      <c r="J71" s="474"/>
      <c r="K71" s="474"/>
      <c r="L71" s="474"/>
      <c r="M71" s="474"/>
      <c r="N71" s="474"/>
      <c r="O71" s="474"/>
      <c r="P71" s="474"/>
      <c r="Q71" s="474"/>
      <c r="R71" s="474"/>
      <c r="S71" s="474"/>
      <c r="T71" s="474"/>
      <c r="U71" s="474"/>
      <c r="V71" s="474"/>
      <c r="W71" s="474"/>
      <c r="X71" s="474"/>
      <c r="Y71" s="474"/>
      <c r="Z71" s="474"/>
      <c r="AA71" s="474"/>
      <c r="AB71" s="474"/>
      <c r="AC71" s="474"/>
      <c r="AD71" s="474"/>
      <c r="AE71" s="474"/>
      <c r="AF71" s="474"/>
      <c r="AG71" s="474"/>
      <c r="AH71" s="474"/>
      <c r="AI71" s="474"/>
      <c r="AJ71" s="474"/>
      <c r="AK71" s="474"/>
      <c r="AL71" s="474"/>
      <c r="AM71" s="474"/>
      <c r="AN71" s="474"/>
      <c r="AO71" s="474"/>
      <c r="AP71" s="474"/>
      <c r="AQ71" s="474"/>
      <c r="AR71" s="474"/>
      <c r="AS71" s="474"/>
      <c r="AT71" s="474"/>
      <c r="AU71" s="474"/>
      <c r="AV71" s="474"/>
      <c r="AW71" s="474"/>
      <c r="AX71" s="474"/>
      <c r="AY71" s="474"/>
      <c r="AZ71" s="474"/>
      <c r="BA71" s="474"/>
      <c r="BB71" s="474"/>
      <c r="BC71" s="474"/>
      <c r="BD71" s="474"/>
      <c r="BE71" s="474"/>
      <c r="BF71" s="474"/>
      <c r="BG71" s="474"/>
      <c r="BH71" s="474"/>
      <c r="BI71" s="474"/>
      <c r="BJ71" s="474"/>
      <c r="BK71" s="474"/>
      <c r="BL71" s="474"/>
      <c r="CH71" s="483"/>
    </row>
    <row r="72" spans="1:86" x14ac:dyDescent="0.25">
      <c r="A72" s="484"/>
      <c r="B72" s="480"/>
      <c r="C72" s="480"/>
      <c r="D72" s="481"/>
      <c r="F72" s="482"/>
      <c r="G72" s="474"/>
      <c r="H72" s="474"/>
      <c r="I72" s="474"/>
      <c r="J72" s="474"/>
      <c r="K72" s="474"/>
      <c r="L72" s="474"/>
      <c r="M72" s="474"/>
      <c r="N72" s="474"/>
      <c r="O72" s="474"/>
      <c r="P72" s="474"/>
      <c r="Q72" s="474"/>
      <c r="R72" s="474"/>
      <c r="S72" s="474"/>
      <c r="T72" s="474"/>
      <c r="U72" s="474"/>
      <c r="V72" s="474"/>
      <c r="W72" s="474"/>
      <c r="X72" s="474"/>
      <c r="Y72" s="474"/>
      <c r="Z72" s="474"/>
      <c r="AA72" s="474"/>
      <c r="AB72" s="474"/>
      <c r="AC72" s="474"/>
      <c r="AD72" s="474"/>
      <c r="AE72" s="474"/>
      <c r="AF72" s="474"/>
      <c r="AG72" s="474"/>
      <c r="AH72" s="474"/>
      <c r="AI72" s="474"/>
      <c r="AJ72" s="474"/>
      <c r="AK72" s="474"/>
      <c r="AL72" s="474"/>
      <c r="AM72" s="474"/>
      <c r="AN72" s="474"/>
      <c r="AO72" s="474"/>
      <c r="AP72" s="474"/>
      <c r="AQ72" s="474"/>
      <c r="AR72" s="474"/>
      <c r="AS72" s="474"/>
      <c r="AT72" s="474"/>
      <c r="AU72" s="474"/>
      <c r="AV72" s="474"/>
      <c r="AW72" s="474"/>
      <c r="AX72" s="474"/>
      <c r="AY72" s="474"/>
      <c r="AZ72" s="474"/>
      <c r="BA72" s="474"/>
      <c r="BB72" s="474"/>
      <c r="BC72" s="474"/>
      <c r="BD72" s="474"/>
      <c r="BE72" s="474"/>
      <c r="BF72" s="474"/>
      <c r="BG72" s="474"/>
      <c r="BH72" s="474"/>
      <c r="BI72" s="474"/>
      <c r="BJ72" s="474"/>
      <c r="BK72" s="474"/>
      <c r="BL72" s="474"/>
      <c r="CH72" s="483"/>
    </row>
    <row r="73" spans="1:86" x14ac:dyDescent="0.25">
      <c r="A73" s="484"/>
      <c r="B73" s="480"/>
      <c r="C73" s="480"/>
      <c r="D73" s="481"/>
      <c r="F73" s="482"/>
      <c r="G73" s="474"/>
      <c r="H73" s="474"/>
      <c r="I73" s="474"/>
      <c r="J73" s="474"/>
      <c r="K73" s="474"/>
      <c r="L73" s="474"/>
      <c r="M73" s="474"/>
      <c r="N73" s="474"/>
      <c r="O73" s="474"/>
      <c r="P73" s="474"/>
      <c r="Q73" s="474"/>
      <c r="R73" s="474"/>
      <c r="S73" s="474"/>
      <c r="T73" s="474"/>
      <c r="U73" s="474"/>
      <c r="V73" s="474"/>
      <c r="W73" s="474"/>
      <c r="X73" s="474"/>
      <c r="Y73" s="474"/>
      <c r="Z73" s="474"/>
      <c r="AA73" s="474"/>
      <c r="AB73" s="474"/>
      <c r="AC73" s="474"/>
      <c r="AD73" s="474"/>
      <c r="AE73" s="474"/>
      <c r="AF73" s="474"/>
      <c r="AG73" s="474"/>
      <c r="AH73" s="474"/>
      <c r="AI73" s="474"/>
      <c r="AJ73" s="474"/>
      <c r="AK73" s="474"/>
      <c r="AL73" s="474"/>
      <c r="AM73" s="474"/>
      <c r="AN73" s="474"/>
      <c r="AO73" s="474"/>
      <c r="AP73" s="474"/>
      <c r="AQ73" s="474"/>
      <c r="AR73" s="474"/>
      <c r="AS73" s="474"/>
      <c r="AT73" s="474"/>
      <c r="AU73" s="474"/>
      <c r="AV73" s="474"/>
      <c r="AW73" s="474"/>
      <c r="AX73" s="474"/>
      <c r="AY73" s="474"/>
      <c r="AZ73" s="474"/>
      <c r="BA73" s="474"/>
      <c r="BB73" s="474"/>
      <c r="BC73" s="474"/>
      <c r="BD73" s="474"/>
      <c r="BE73" s="474"/>
      <c r="BF73" s="474"/>
      <c r="BG73" s="474"/>
      <c r="BH73" s="474"/>
      <c r="BI73" s="474"/>
      <c r="BJ73" s="474"/>
      <c r="BK73" s="474"/>
      <c r="BL73" s="474"/>
      <c r="CH73" s="483"/>
    </row>
    <row r="74" spans="1:86" x14ac:dyDescent="0.25">
      <c r="A74" s="484"/>
      <c r="B74" s="480"/>
      <c r="C74" s="480"/>
      <c r="D74" s="481"/>
      <c r="F74" s="482"/>
      <c r="G74" s="474"/>
      <c r="H74" s="474"/>
      <c r="I74" s="474"/>
      <c r="J74" s="474"/>
      <c r="K74" s="474"/>
      <c r="L74" s="474"/>
      <c r="M74" s="474"/>
      <c r="N74" s="474"/>
      <c r="O74" s="474"/>
      <c r="P74" s="474"/>
      <c r="Q74" s="474"/>
      <c r="R74" s="474"/>
      <c r="S74" s="474"/>
      <c r="T74" s="474"/>
      <c r="U74" s="474"/>
      <c r="V74" s="474"/>
      <c r="W74" s="474"/>
      <c r="X74" s="474"/>
      <c r="Y74" s="474"/>
      <c r="Z74" s="474"/>
      <c r="AA74" s="474"/>
      <c r="AB74" s="474"/>
      <c r="AC74" s="474"/>
      <c r="AD74" s="474"/>
      <c r="AE74" s="474"/>
      <c r="AF74" s="474"/>
      <c r="AG74" s="474"/>
      <c r="AH74" s="474"/>
      <c r="AI74" s="474"/>
      <c r="AJ74" s="474"/>
      <c r="AK74" s="474"/>
      <c r="AL74" s="474"/>
      <c r="AM74" s="474"/>
      <c r="AN74" s="474"/>
      <c r="AO74" s="474"/>
      <c r="AP74" s="474"/>
      <c r="AQ74" s="474"/>
      <c r="AR74" s="474"/>
      <c r="AS74" s="474"/>
      <c r="AT74" s="474"/>
      <c r="AU74" s="474"/>
      <c r="AV74" s="474"/>
      <c r="AW74" s="474"/>
      <c r="AX74" s="474"/>
      <c r="AY74" s="474"/>
      <c r="AZ74" s="474"/>
      <c r="BA74" s="474"/>
      <c r="BB74" s="474"/>
      <c r="BC74" s="474"/>
      <c r="BD74" s="474"/>
      <c r="BE74" s="474"/>
      <c r="BF74" s="474"/>
      <c r="BG74" s="474"/>
      <c r="BH74" s="474"/>
      <c r="BI74" s="474"/>
      <c r="BJ74" s="474"/>
      <c r="BK74" s="474"/>
      <c r="BL74" s="474"/>
      <c r="CH74" s="483"/>
    </row>
    <row r="75" spans="1:86" x14ac:dyDescent="0.25">
      <c r="A75" s="484"/>
      <c r="B75" s="480"/>
      <c r="C75" s="480"/>
      <c r="D75" s="481"/>
      <c r="F75" s="482"/>
      <c r="G75" s="474"/>
      <c r="H75" s="474"/>
      <c r="I75" s="474"/>
      <c r="J75" s="474"/>
      <c r="K75" s="474"/>
      <c r="L75" s="474"/>
      <c r="M75" s="474"/>
      <c r="N75" s="474"/>
      <c r="O75" s="474"/>
      <c r="P75" s="474"/>
      <c r="Q75" s="474"/>
      <c r="R75" s="474"/>
      <c r="S75" s="474"/>
      <c r="T75" s="474"/>
      <c r="U75" s="474"/>
      <c r="V75" s="474"/>
      <c r="W75" s="474"/>
      <c r="X75" s="474"/>
      <c r="Y75" s="474"/>
      <c r="Z75" s="474"/>
      <c r="AA75" s="474"/>
      <c r="AB75" s="474"/>
      <c r="AC75" s="474"/>
      <c r="AD75" s="474"/>
      <c r="AE75" s="474"/>
      <c r="AF75" s="474"/>
      <c r="AG75" s="474"/>
      <c r="AH75" s="474"/>
      <c r="AI75" s="474"/>
      <c r="AJ75" s="474"/>
      <c r="AK75" s="474"/>
      <c r="AL75" s="474"/>
      <c r="AM75" s="474"/>
      <c r="AN75" s="474"/>
      <c r="AO75" s="474"/>
      <c r="AP75" s="474"/>
      <c r="AQ75" s="474"/>
      <c r="AR75" s="474"/>
      <c r="AS75" s="474"/>
      <c r="AT75" s="474"/>
      <c r="AU75" s="474"/>
      <c r="AV75" s="474"/>
      <c r="AW75" s="474"/>
      <c r="AX75" s="474"/>
      <c r="AY75" s="474"/>
      <c r="AZ75" s="474"/>
      <c r="BA75" s="474"/>
      <c r="BB75" s="474"/>
      <c r="BC75" s="474"/>
      <c r="BD75" s="474"/>
      <c r="BE75" s="474"/>
      <c r="BF75" s="474"/>
      <c r="BG75" s="474"/>
      <c r="BH75" s="474"/>
      <c r="BI75" s="474"/>
      <c r="BJ75" s="474"/>
      <c r="BK75" s="474"/>
      <c r="BL75" s="474"/>
      <c r="CH75" s="483"/>
    </row>
    <row r="76" spans="1:86" x14ac:dyDescent="0.25">
      <c r="A76" s="484"/>
      <c r="B76" s="480"/>
      <c r="C76" s="480"/>
      <c r="D76" s="481"/>
      <c r="F76" s="482"/>
      <c r="G76" s="474"/>
      <c r="H76" s="474"/>
      <c r="I76" s="474"/>
      <c r="J76" s="474"/>
      <c r="K76" s="474"/>
      <c r="L76" s="474"/>
      <c r="M76" s="474"/>
      <c r="N76" s="474"/>
      <c r="O76" s="474"/>
      <c r="P76" s="474"/>
      <c r="Q76" s="474"/>
      <c r="R76" s="474"/>
      <c r="S76" s="474"/>
      <c r="T76" s="474"/>
      <c r="U76" s="474"/>
      <c r="V76" s="474"/>
      <c r="W76" s="474"/>
      <c r="X76" s="474"/>
      <c r="Y76" s="474"/>
      <c r="Z76" s="474"/>
      <c r="AA76" s="474"/>
      <c r="AB76" s="474"/>
      <c r="AC76" s="474"/>
      <c r="AD76" s="474"/>
      <c r="AE76" s="474"/>
      <c r="AF76" s="474"/>
      <c r="AG76" s="474"/>
      <c r="AH76" s="474"/>
      <c r="AI76" s="474"/>
      <c r="AJ76" s="474"/>
      <c r="AK76" s="474"/>
      <c r="AL76" s="474"/>
      <c r="AM76" s="474"/>
      <c r="AN76" s="474"/>
      <c r="AO76" s="474"/>
      <c r="AP76" s="474"/>
      <c r="AQ76" s="474"/>
      <c r="AR76" s="474"/>
      <c r="AS76" s="474"/>
      <c r="AT76" s="474"/>
      <c r="AU76" s="474"/>
      <c r="AV76" s="474"/>
      <c r="AW76" s="474"/>
      <c r="AX76" s="474"/>
      <c r="AY76" s="474"/>
      <c r="AZ76" s="474"/>
      <c r="BA76" s="474"/>
      <c r="BB76" s="474"/>
      <c r="BC76" s="474"/>
      <c r="BD76" s="474"/>
      <c r="BE76" s="474"/>
      <c r="BF76" s="474"/>
      <c r="BG76" s="474"/>
      <c r="BH76" s="474"/>
      <c r="BI76" s="474"/>
      <c r="BJ76" s="474"/>
      <c r="BK76" s="474"/>
      <c r="BL76" s="474"/>
      <c r="CH76" s="483"/>
    </row>
    <row r="77" spans="1:86" x14ac:dyDescent="0.25">
      <c r="A77" s="484"/>
      <c r="B77" s="480"/>
      <c r="C77" s="480"/>
      <c r="D77" s="481"/>
      <c r="F77" s="482"/>
      <c r="G77" s="474"/>
      <c r="H77" s="474"/>
      <c r="I77" s="474"/>
      <c r="J77" s="474"/>
      <c r="K77" s="474"/>
      <c r="L77" s="474"/>
      <c r="M77" s="474"/>
      <c r="N77" s="474"/>
      <c r="O77" s="474"/>
      <c r="P77" s="474"/>
      <c r="Q77" s="474"/>
      <c r="R77" s="474"/>
      <c r="S77" s="474"/>
      <c r="T77" s="474"/>
      <c r="U77" s="474"/>
      <c r="V77" s="474"/>
      <c r="W77" s="474"/>
      <c r="X77" s="474"/>
      <c r="Y77" s="474"/>
      <c r="Z77" s="474"/>
      <c r="AA77" s="474"/>
      <c r="AB77" s="474"/>
      <c r="AC77" s="474"/>
      <c r="AD77" s="474"/>
      <c r="AE77" s="474"/>
      <c r="AF77" s="474"/>
      <c r="AG77" s="474"/>
      <c r="AH77" s="474"/>
      <c r="AI77" s="474"/>
      <c r="AJ77" s="474"/>
      <c r="AK77" s="474"/>
      <c r="AL77" s="474"/>
      <c r="AM77" s="474"/>
      <c r="AN77" s="474"/>
      <c r="AO77" s="474"/>
      <c r="AP77" s="474"/>
      <c r="AQ77" s="474"/>
      <c r="AR77" s="474"/>
      <c r="AS77" s="474"/>
      <c r="AT77" s="474"/>
      <c r="AU77" s="474"/>
      <c r="AV77" s="474"/>
      <c r="AW77" s="474"/>
      <c r="AX77" s="474"/>
      <c r="AY77" s="474"/>
      <c r="AZ77" s="474"/>
      <c r="BA77" s="474"/>
      <c r="BB77" s="474"/>
      <c r="BC77" s="474"/>
      <c r="BD77" s="474"/>
      <c r="BE77" s="474"/>
      <c r="BF77" s="474"/>
      <c r="BG77" s="474"/>
      <c r="BH77" s="474"/>
      <c r="BI77" s="474"/>
      <c r="BJ77" s="474"/>
      <c r="BK77" s="474"/>
      <c r="BL77" s="474"/>
      <c r="CH77" s="483"/>
    </row>
    <row r="78" spans="1:86" x14ac:dyDescent="0.25">
      <c r="A78" s="484"/>
      <c r="B78" s="480"/>
      <c r="C78" s="480"/>
      <c r="D78" s="481"/>
      <c r="F78" s="482"/>
      <c r="G78" s="474"/>
      <c r="H78" s="474"/>
      <c r="I78" s="474"/>
      <c r="J78" s="474"/>
      <c r="K78" s="474"/>
      <c r="L78" s="474"/>
      <c r="M78" s="474"/>
      <c r="N78" s="474"/>
      <c r="O78" s="474"/>
      <c r="P78" s="474"/>
      <c r="Q78" s="474"/>
      <c r="R78" s="474"/>
      <c r="S78" s="474"/>
      <c r="T78" s="474"/>
      <c r="U78" s="474"/>
      <c r="V78" s="474"/>
      <c r="W78" s="474"/>
      <c r="X78" s="474"/>
      <c r="Y78" s="474"/>
      <c r="Z78" s="474"/>
      <c r="AA78" s="474"/>
      <c r="AB78" s="474"/>
      <c r="AC78" s="474"/>
      <c r="AD78" s="474"/>
      <c r="AE78" s="474"/>
      <c r="AF78" s="474"/>
      <c r="AG78" s="474"/>
      <c r="AH78" s="474"/>
      <c r="AI78" s="474"/>
      <c r="AJ78" s="474"/>
      <c r="AK78" s="474"/>
      <c r="AL78" s="474"/>
      <c r="AM78" s="474"/>
      <c r="AN78" s="474"/>
      <c r="AO78" s="474"/>
      <c r="AP78" s="474"/>
      <c r="AQ78" s="474"/>
      <c r="AR78" s="474"/>
      <c r="AS78" s="474"/>
      <c r="AT78" s="474"/>
      <c r="AU78" s="474"/>
      <c r="AV78" s="474"/>
      <c r="AW78" s="474"/>
      <c r="AX78" s="474"/>
      <c r="AY78" s="474"/>
      <c r="AZ78" s="474"/>
      <c r="BA78" s="474"/>
      <c r="BB78" s="474"/>
      <c r="BC78" s="474"/>
      <c r="BD78" s="474"/>
      <c r="BE78" s="474"/>
      <c r="BF78" s="474"/>
      <c r="BG78" s="474"/>
      <c r="BH78" s="474"/>
      <c r="BI78" s="474"/>
      <c r="BJ78" s="474"/>
      <c r="BK78" s="474"/>
      <c r="BL78" s="474"/>
      <c r="CH78" s="483"/>
    </row>
    <row r="79" spans="1:86" x14ac:dyDescent="0.25">
      <c r="A79" s="484"/>
      <c r="B79" s="480"/>
      <c r="C79" s="480"/>
      <c r="D79" s="481"/>
      <c r="F79" s="482"/>
      <c r="G79" s="474"/>
      <c r="H79" s="474"/>
      <c r="I79" s="474"/>
      <c r="J79" s="474"/>
      <c r="K79" s="474"/>
      <c r="L79" s="474"/>
      <c r="M79" s="474"/>
      <c r="N79" s="474"/>
      <c r="O79" s="474"/>
      <c r="P79" s="474"/>
      <c r="Q79" s="474"/>
      <c r="R79" s="474"/>
      <c r="S79" s="474"/>
      <c r="T79" s="474"/>
      <c r="U79" s="474"/>
      <c r="V79" s="474"/>
      <c r="W79" s="474"/>
      <c r="X79" s="474"/>
      <c r="Y79" s="474"/>
      <c r="Z79" s="474"/>
      <c r="AA79" s="474"/>
      <c r="AB79" s="474"/>
      <c r="AC79" s="474"/>
      <c r="AD79" s="474"/>
      <c r="AE79" s="474"/>
      <c r="AF79" s="474"/>
      <c r="AG79" s="474"/>
      <c r="AH79" s="474"/>
      <c r="AI79" s="474"/>
      <c r="AJ79" s="474"/>
      <c r="AK79" s="474"/>
      <c r="AL79" s="474"/>
      <c r="AM79" s="474"/>
      <c r="AN79" s="474"/>
      <c r="AO79" s="474"/>
      <c r="AP79" s="474"/>
      <c r="AQ79" s="474"/>
      <c r="AR79" s="474"/>
      <c r="AS79" s="474"/>
      <c r="AT79" s="474"/>
      <c r="AU79" s="474"/>
      <c r="AV79" s="474"/>
      <c r="AW79" s="474"/>
      <c r="AX79" s="474"/>
      <c r="AY79" s="474"/>
      <c r="AZ79" s="474"/>
      <c r="BA79" s="474"/>
      <c r="BB79" s="474"/>
      <c r="BC79" s="474"/>
      <c r="BD79" s="474"/>
      <c r="BE79" s="474"/>
      <c r="BF79" s="474"/>
      <c r="BG79" s="474"/>
      <c r="BH79" s="474"/>
      <c r="BI79" s="474"/>
      <c r="BJ79" s="474"/>
      <c r="BK79" s="474"/>
      <c r="BL79" s="474"/>
      <c r="CH79" s="483"/>
    </row>
    <row r="80" spans="1:86" x14ac:dyDescent="0.25">
      <c r="A80" s="484"/>
      <c r="B80" s="480"/>
      <c r="C80" s="480"/>
      <c r="D80" s="481"/>
      <c r="F80" s="482"/>
      <c r="G80" s="474"/>
      <c r="H80" s="474"/>
      <c r="I80" s="474"/>
      <c r="J80" s="474"/>
      <c r="K80" s="474"/>
      <c r="L80" s="474"/>
      <c r="M80" s="474"/>
      <c r="N80" s="474"/>
      <c r="O80" s="474"/>
      <c r="P80" s="474"/>
      <c r="Q80" s="474"/>
      <c r="R80" s="474"/>
      <c r="S80" s="474"/>
      <c r="T80" s="474"/>
      <c r="U80" s="474"/>
      <c r="V80" s="474"/>
      <c r="W80" s="474"/>
      <c r="X80" s="474"/>
      <c r="Y80" s="474"/>
      <c r="Z80" s="474"/>
      <c r="AA80" s="474"/>
      <c r="AB80" s="474"/>
      <c r="AC80" s="474"/>
      <c r="AD80" s="474"/>
      <c r="AE80" s="474"/>
      <c r="AF80" s="474"/>
      <c r="AG80" s="474"/>
      <c r="AH80" s="474"/>
      <c r="AI80" s="474"/>
      <c r="AJ80" s="474"/>
      <c r="AK80" s="474"/>
      <c r="AL80" s="474"/>
      <c r="AM80" s="474"/>
      <c r="AN80" s="474"/>
      <c r="AO80" s="474"/>
      <c r="AP80" s="474"/>
      <c r="AQ80" s="474"/>
      <c r="AR80" s="474"/>
      <c r="AS80" s="474"/>
      <c r="AT80" s="474"/>
      <c r="AU80" s="474"/>
      <c r="AV80" s="474"/>
      <c r="AW80" s="474"/>
      <c r="AX80" s="474"/>
      <c r="AY80" s="474"/>
      <c r="AZ80" s="474"/>
      <c r="BA80" s="474"/>
      <c r="BB80" s="474"/>
      <c r="BC80" s="474"/>
      <c r="BD80" s="474"/>
      <c r="BE80" s="474"/>
      <c r="BF80" s="474"/>
      <c r="BG80" s="474"/>
      <c r="BH80" s="474"/>
      <c r="BI80" s="474"/>
      <c r="BJ80" s="474"/>
      <c r="BK80" s="474"/>
      <c r="BL80" s="474"/>
      <c r="CH80" s="483"/>
    </row>
    <row r="81" spans="1:86" x14ac:dyDescent="0.25">
      <c r="A81" s="484"/>
      <c r="B81" s="480"/>
      <c r="C81" s="480"/>
      <c r="D81" s="481"/>
      <c r="F81" s="482"/>
      <c r="G81" s="474"/>
      <c r="H81" s="474"/>
      <c r="I81" s="474"/>
      <c r="J81" s="474"/>
      <c r="K81" s="474"/>
      <c r="L81" s="474"/>
      <c r="M81" s="474"/>
      <c r="N81" s="474"/>
      <c r="O81" s="474"/>
      <c r="P81" s="474"/>
      <c r="Q81" s="474"/>
      <c r="R81" s="474"/>
      <c r="S81" s="474"/>
      <c r="T81" s="474"/>
      <c r="U81" s="474"/>
      <c r="V81" s="474"/>
      <c r="W81" s="474"/>
      <c r="X81" s="474"/>
      <c r="Y81" s="474"/>
      <c r="Z81" s="474"/>
      <c r="AA81" s="474"/>
      <c r="AB81" s="474"/>
      <c r="AC81" s="474"/>
      <c r="AD81" s="474"/>
      <c r="AE81" s="474"/>
      <c r="AF81" s="474"/>
      <c r="AG81" s="474"/>
      <c r="AH81" s="474"/>
      <c r="AI81" s="474"/>
      <c r="AJ81" s="474"/>
      <c r="AK81" s="474"/>
      <c r="AL81" s="474"/>
      <c r="AM81" s="474"/>
      <c r="AN81" s="474"/>
      <c r="AO81" s="474"/>
      <c r="AP81" s="474"/>
      <c r="AQ81" s="474"/>
      <c r="AR81" s="474"/>
      <c r="AS81" s="474"/>
      <c r="AT81" s="474"/>
      <c r="AU81" s="474"/>
      <c r="AV81" s="474"/>
      <c r="AW81" s="474"/>
      <c r="AX81" s="474"/>
      <c r="AY81" s="474"/>
      <c r="AZ81" s="474"/>
      <c r="BA81" s="474"/>
      <c r="BB81" s="474"/>
      <c r="BC81" s="474"/>
      <c r="BD81" s="474"/>
      <c r="BE81" s="474"/>
      <c r="BF81" s="474"/>
      <c r="BG81" s="474"/>
      <c r="BH81" s="474"/>
      <c r="BI81" s="474"/>
      <c r="BJ81" s="474"/>
      <c r="BK81" s="474"/>
      <c r="BL81" s="474"/>
      <c r="CH81" s="483"/>
    </row>
    <row r="82" spans="1:86" x14ac:dyDescent="0.25">
      <c r="A82" s="484"/>
      <c r="B82" s="480"/>
      <c r="C82" s="480"/>
      <c r="D82" s="481"/>
      <c r="F82" s="482"/>
      <c r="G82" s="474"/>
      <c r="H82" s="474"/>
      <c r="I82" s="474"/>
      <c r="J82" s="474"/>
      <c r="K82" s="474"/>
      <c r="L82" s="474"/>
      <c r="M82" s="474"/>
      <c r="N82" s="474"/>
      <c r="O82" s="474"/>
      <c r="P82" s="474"/>
      <c r="Q82" s="474"/>
      <c r="R82" s="474"/>
      <c r="S82" s="474"/>
      <c r="T82" s="474"/>
      <c r="U82" s="474"/>
      <c r="V82" s="474"/>
      <c r="W82" s="474"/>
      <c r="X82" s="474"/>
      <c r="Y82" s="474"/>
      <c r="Z82" s="474"/>
      <c r="AA82" s="474"/>
      <c r="AB82" s="474"/>
      <c r="AC82" s="474"/>
      <c r="AD82" s="474"/>
      <c r="AE82" s="474"/>
      <c r="AF82" s="474"/>
      <c r="AG82" s="474"/>
      <c r="AH82" s="474"/>
      <c r="AI82" s="474"/>
      <c r="AJ82" s="474"/>
      <c r="AK82" s="474"/>
      <c r="AL82" s="474"/>
      <c r="AM82" s="474"/>
      <c r="AN82" s="474"/>
      <c r="AO82" s="474"/>
      <c r="AP82" s="474"/>
      <c r="AQ82" s="474"/>
      <c r="AR82" s="474"/>
      <c r="AS82" s="474"/>
      <c r="AT82" s="474"/>
      <c r="AU82" s="474"/>
      <c r="AV82" s="474"/>
      <c r="AW82" s="474"/>
      <c r="AX82" s="474"/>
      <c r="AY82" s="474"/>
      <c r="AZ82" s="474"/>
      <c r="BA82" s="474"/>
      <c r="BB82" s="474"/>
      <c r="BC82" s="474"/>
      <c r="BD82" s="474"/>
      <c r="BE82" s="474"/>
      <c r="BF82" s="474"/>
      <c r="BG82" s="474"/>
      <c r="BH82" s="474"/>
      <c r="BI82" s="474"/>
      <c r="BJ82" s="474"/>
      <c r="BK82" s="474"/>
      <c r="BL82" s="474"/>
      <c r="CH82" s="483"/>
    </row>
    <row r="83" spans="1:86" x14ac:dyDescent="0.25">
      <c r="A83" s="484"/>
      <c r="B83" s="480"/>
      <c r="C83" s="480"/>
      <c r="D83" s="481"/>
      <c r="F83" s="482"/>
      <c r="G83" s="474"/>
      <c r="H83" s="474"/>
      <c r="I83" s="474"/>
      <c r="J83" s="474"/>
      <c r="K83" s="474"/>
      <c r="L83" s="474"/>
      <c r="M83" s="474"/>
      <c r="N83" s="474"/>
      <c r="O83" s="474"/>
      <c r="P83" s="474"/>
      <c r="Q83" s="474"/>
      <c r="R83" s="474"/>
      <c r="S83" s="474"/>
      <c r="T83" s="474"/>
      <c r="U83" s="474"/>
      <c r="V83" s="474"/>
      <c r="W83" s="474"/>
      <c r="X83" s="474"/>
      <c r="Y83" s="474"/>
      <c r="Z83" s="474"/>
      <c r="AA83" s="474"/>
      <c r="AB83" s="474"/>
      <c r="AC83" s="474"/>
      <c r="AD83" s="474"/>
      <c r="AE83" s="474"/>
      <c r="AF83" s="474"/>
      <c r="AG83" s="474"/>
      <c r="AH83" s="474"/>
      <c r="AI83" s="474"/>
      <c r="AJ83" s="474"/>
      <c r="AK83" s="474"/>
      <c r="AL83" s="474"/>
      <c r="AM83" s="474"/>
      <c r="AN83" s="474"/>
      <c r="AO83" s="474"/>
      <c r="AP83" s="474"/>
      <c r="AQ83" s="474"/>
      <c r="AR83" s="474"/>
      <c r="AS83" s="474"/>
      <c r="AT83" s="474"/>
      <c r="AU83" s="474"/>
      <c r="AV83" s="474"/>
      <c r="AW83" s="474"/>
      <c r="AX83" s="474"/>
      <c r="AY83" s="474"/>
      <c r="AZ83" s="474"/>
      <c r="BA83" s="474"/>
      <c r="BB83" s="474"/>
      <c r="BC83" s="474"/>
      <c r="BD83" s="474"/>
      <c r="BE83" s="474"/>
      <c r="BF83" s="474"/>
      <c r="BG83" s="474"/>
      <c r="BH83" s="474"/>
      <c r="BI83" s="474"/>
      <c r="BJ83" s="474"/>
      <c r="BK83" s="474"/>
      <c r="BL83" s="474"/>
      <c r="CH83" s="483"/>
    </row>
    <row r="84" spans="1:86" x14ac:dyDescent="0.25">
      <c r="A84" s="484"/>
      <c r="B84" s="480"/>
      <c r="C84" s="480"/>
      <c r="D84" s="481"/>
      <c r="F84" s="482"/>
      <c r="G84" s="474"/>
      <c r="H84" s="474"/>
      <c r="I84" s="474"/>
      <c r="J84" s="474"/>
      <c r="K84" s="474"/>
      <c r="L84" s="474"/>
      <c r="M84" s="474"/>
      <c r="N84" s="474"/>
      <c r="O84" s="474"/>
      <c r="P84" s="474"/>
      <c r="Q84" s="474"/>
      <c r="R84" s="474"/>
      <c r="S84" s="474"/>
      <c r="T84" s="474"/>
      <c r="U84" s="474"/>
      <c r="V84" s="474"/>
      <c r="W84" s="474"/>
      <c r="X84" s="474"/>
      <c r="Y84" s="474"/>
      <c r="Z84" s="474"/>
      <c r="AA84" s="474"/>
      <c r="AB84" s="474"/>
      <c r="AC84" s="474"/>
      <c r="AD84" s="474"/>
      <c r="AE84" s="474"/>
      <c r="AF84" s="474"/>
      <c r="AG84" s="474"/>
      <c r="AH84" s="474"/>
      <c r="AI84" s="474"/>
      <c r="AJ84" s="474"/>
      <c r="AK84" s="474"/>
      <c r="AL84" s="474"/>
      <c r="AM84" s="474"/>
      <c r="AN84" s="474"/>
      <c r="AO84" s="474"/>
      <c r="AP84" s="474"/>
      <c r="AQ84" s="474"/>
      <c r="AR84" s="474"/>
      <c r="AS84" s="474"/>
      <c r="AT84" s="474"/>
      <c r="AU84" s="474"/>
      <c r="AV84" s="474"/>
      <c r="AW84" s="474"/>
      <c r="AX84" s="474"/>
      <c r="AY84" s="474"/>
      <c r="AZ84" s="474"/>
      <c r="BA84" s="474"/>
      <c r="BB84" s="474"/>
      <c r="BC84" s="474"/>
      <c r="BD84" s="474"/>
      <c r="BE84" s="474"/>
      <c r="BF84" s="474"/>
      <c r="BG84" s="474"/>
      <c r="BH84" s="474"/>
      <c r="BI84" s="474"/>
      <c r="BJ84" s="474"/>
      <c r="BK84" s="474"/>
      <c r="BL84" s="474"/>
      <c r="CH84" s="483"/>
    </row>
    <row r="85" spans="1:86" x14ac:dyDescent="0.25">
      <c r="A85" s="484"/>
      <c r="B85" s="480"/>
      <c r="C85" s="480"/>
      <c r="D85" s="481"/>
      <c r="F85" s="482"/>
      <c r="G85" s="474"/>
      <c r="H85" s="474"/>
      <c r="I85" s="474"/>
      <c r="J85" s="474"/>
      <c r="K85" s="474"/>
      <c r="L85" s="474"/>
      <c r="M85" s="474"/>
      <c r="N85" s="474"/>
      <c r="O85" s="474"/>
      <c r="P85" s="474"/>
      <c r="Q85" s="474"/>
      <c r="R85" s="474"/>
      <c r="S85" s="474"/>
      <c r="T85" s="474"/>
      <c r="U85" s="474"/>
      <c r="V85" s="474"/>
      <c r="W85" s="474"/>
      <c r="X85" s="474"/>
      <c r="Y85" s="474"/>
      <c r="Z85" s="474"/>
      <c r="AA85" s="474"/>
      <c r="AB85" s="474"/>
      <c r="AC85" s="474"/>
      <c r="AD85" s="474"/>
      <c r="AE85" s="474"/>
      <c r="AF85" s="474"/>
      <c r="AG85" s="474"/>
      <c r="AH85" s="474"/>
      <c r="AI85" s="474"/>
      <c r="AJ85" s="474"/>
      <c r="AK85" s="474"/>
      <c r="AL85" s="474"/>
      <c r="AM85" s="474"/>
      <c r="AN85" s="474"/>
      <c r="AO85" s="474"/>
      <c r="AP85" s="474"/>
      <c r="AQ85" s="474"/>
      <c r="AR85" s="474"/>
      <c r="AS85" s="474"/>
      <c r="AT85" s="474"/>
      <c r="AU85" s="474"/>
      <c r="AV85" s="474"/>
      <c r="AW85" s="474"/>
      <c r="AX85" s="474"/>
      <c r="AY85" s="474"/>
      <c r="AZ85" s="474"/>
      <c r="BA85" s="474"/>
      <c r="BB85" s="474"/>
      <c r="BC85" s="474"/>
      <c r="BD85" s="474"/>
      <c r="BE85" s="474"/>
      <c r="BF85" s="474"/>
      <c r="BG85" s="474"/>
      <c r="BH85" s="474"/>
      <c r="BI85" s="474"/>
      <c r="BJ85" s="474"/>
      <c r="BK85" s="474"/>
      <c r="BL85" s="474"/>
      <c r="CH85" s="483"/>
    </row>
    <row r="86" spans="1:86" x14ac:dyDescent="0.25">
      <c r="A86" s="484"/>
      <c r="B86" s="480"/>
      <c r="C86" s="480"/>
      <c r="D86" s="481"/>
      <c r="F86" s="482"/>
      <c r="G86" s="474"/>
      <c r="H86" s="474"/>
      <c r="I86" s="474"/>
      <c r="J86" s="474"/>
      <c r="K86" s="474"/>
      <c r="L86" s="474"/>
      <c r="M86" s="474"/>
      <c r="N86" s="474"/>
      <c r="O86" s="474"/>
      <c r="P86" s="474"/>
      <c r="Q86" s="474"/>
      <c r="R86" s="474"/>
      <c r="S86" s="474"/>
      <c r="T86" s="474"/>
      <c r="U86" s="474"/>
      <c r="V86" s="474"/>
      <c r="W86" s="474"/>
      <c r="X86" s="474"/>
      <c r="Y86" s="474"/>
      <c r="Z86" s="474"/>
      <c r="AA86" s="474"/>
      <c r="AB86" s="474"/>
      <c r="AC86" s="474"/>
      <c r="AD86" s="474"/>
      <c r="AE86" s="474"/>
      <c r="AF86" s="474"/>
      <c r="AG86" s="474"/>
      <c r="AH86" s="474"/>
      <c r="AI86" s="474"/>
      <c r="AJ86" s="474"/>
      <c r="AK86" s="474"/>
      <c r="AL86" s="474"/>
      <c r="AM86" s="474"/>
      <c r="AN86" s="474"/>
      <c r="AO86" s="474"/>
      <c r="AP86" s="474"/>
      <c r="AQ86" s="474"/>
      <c r="AR86" s="474"/>
      <c r="AS86" s="474"/>
      <c r="AT86" s="474"/>
      <c r="AU86" s="474"/>
      <c r="AV86" s="474"/>
      <c r="AW86" s="474"/>
      <c r="AX86" s="474"/>
      <c r="AY86" s="474"/>
      <c r="AZ86" s="474"/>
      <c r="BA86" s="474"/>
      <c r="BB86" s="474"/>
      <c r="BC86" s="474"/>
      <c r="BD86" s="474"/>
      <c r="BE86" s="474"/>
      <c r="BF86" s="474"/>
      <c r="BG86" s="474"/>
      <c r="BH86" s="474"/>
      <c r="BI86" s="474"/>
      <c r="BJ86" s="474"/>
      <c r="BK86" s="474"/>
      <c r="BL86" s="474"/>
      <c r="CH86" s="483"/>
    </row>
    <row r="87" spans="1:86" x14ac:dyDescent="0.25">
      <c r="A87" s="484"/>
      <c r="B87" s="480"/>
      <c r="C87" s="480"/>
      <c r="D87" s="481"/>
      <c r="F87" s="482"/>
      <c r="G87" s="474"/>
      <c r="H87" s="474"/>
      <c r="I87" s="474"/>
      <c r="J87" s="474"/>
      <c r="K87" s="474"/>
      <c r="L87" s="474"/>
      <c r="M87" s="474"/>
      <c r="N87" s="474"/>
      <c r="O87" s="474"/>
      <c r="P87" s="474"/>
      <c r="Q87" s="474"/>
      <c r="R87" s="474"/>
      <c r="S87" s="474"/>
      <c r="T87" s="474"/>
      <c r="U87" s="474"/>
      <c r="V87" s="474"/>
      <c r="W87" s="474"/>
      <c r="X87" s="474"/>
      <c r="Y87" s="474"/>
      <c r="Z87" s="474"/>
      <c r="AA87" s="474"/>
      <c r="AB87" s="474"/>
      <c r="AC87" s="474"/>
      <c r="AD87" s="474"/>
      <c r="AE87" s="474"/>
      <c r="AF87" s="474"/>
      <c r="AG87" s="474"/>
      <c r="AH87" s="474"/>
      <c r="AI87" s="474"/>
      <c r="AJ87" s="474"/>
      <c r="AK87" s="474"/>
      <c r="AL87" s="474"/>
      <c r="AM87" s="474"/>
      <c r="AN87" s="474"/>
      <c r="AO87" s="474"/>
      <c r="AP87" s="474"/>
      <c r="AQ87" s="474"/>
      <c r="AR87" s="474"/>
      <c r="AS87" s="474"/>
      <c r="AT87" s="474"/>
      <c r="AU87" s="474"/>
      <c r="AV87" s="474"/>
      <c r="AW87" s="474"/>
      <c r="AX87" s="474"/>
      <c r="AY87" s="474"/>
      <c r="AZ87" s="474"/>
      <c r="BA87" s="474"/>
      <c r="BB87" s="474"/>
      <c r="BC87" s="474"/>
      <c r="BD87" s="474"/>
      <c r="BE87" s="474"/>
      <c r="BF87" s="474"/>
      <c r="BG87" s="474"/>
      <c r="BH87" s="474"/>
      <c r="BI87" s="474"/>
      <c r="BJ87" s="474"/>
      <c r="BK87" s="474"/>
      <c r="BL87" s="474"/>
      <c r="CH87" s="483"/>
    </row>
    <row r="88" spans="1:86" x14ac:dyDescent="0.25">
      <c r="A88" s="484"/>
      <c r="B88" s="480"/>
      <c r="C88" s="480"/>
      <c r="D88" s="481"/>
      <c r="F88" s="482"/>
      <c r="G88" s="474"/>
      <c r="H88" s="474"/>
      <c r="I88" s="474"/>
      <c r="J88" s="474"/>
      <c r="K88" s="474"/>
      <c r="L88" s="474"/>
      <c r="M88" s="474"/>
      <c r="N88" s="474"/>
      <c r="O88" s="474"/>
      <c r="P88" s="474"/>
      <c r="Q88" s="474"/>
      <c r="R88" s="474"/>
      <c r="S88" s="474"/>
      <c r="T88" s="474"/>
      <c r="U88" s="474"/>
      <c r="V88" s="474"/>
      <c r="W88" s="474"/>
      <c r="X88" s="474"/>
      <c r="Y88" s="474"/>
      <c r="Z88" s="474"/>
      <c r="AA88" s="474"/>
      <c r="AB88" s="474"/>
      <c r="AC88" s="474"/>
      <c r="AD88" s="474"/>
      <c r="AE88" s="474"/>
      <c r="AF88" s="474"/>
      <c r="AG88" s="474"/>
      <c r="AH88" s="474"/>
      <c r="AI88" s="474"/>
      <c r="AJ88" s="474"/>
      <c r="AK88" s="474"/>
      <c r="AL88" s="474"/>
      <c r="AM88" s="474"/>
      <c r="AN88" s="474"/>
      <c r="AO88" s="474"/>
      <c r="AP88" s="474"/>
      <c r="AQ88" s="474"/>
      <c r="AR88" s="474"/>
      <c r="AS88" s="474"/>
      <c r="AT88" s="474"/>
      <c r="AU88" s="474"/>
      <c r="AV88" s="474"/>
      <c r="AW88" s="474"/>
      <c r="AX88" s="474"/>
      <c r="AY88" s="474"/>
      <c r="AZ88" s="474"/>
      <c r="BA88" s="474"/>
      <c r="BB88" s="474"/>
      <c r="BC88" s="474"/>
      <c r="BD88" s="474"/>
      <c r="BE88" s="474"/>
      <c r="BF88" s="474"/>
      <c r="BG88" s="474"/>
      <c r="BH88" s="474"/>
      <c r="BI88" s="474"/>
      <c r="BJ88" s="474"/>
      <c r="BK88" s="474"/>
      <c r="BL88" s="474"/>
      <c r="CH88" s="483"/>
    </row>
    <row r="89" spans="1:86" x14ac:dyDescent="0.25">
      <c r="A89" s="484"/>
      <c r="B89" s="480"/>
      <c r="C89" s="480"/>
      <c r="D89" s="481"/>
      <c r="F89" s="482"/>
      <c r="G89" s="474"/>
      <c r="H89" s="474"/>
      <c r="I89" s="474"/>
      <c r="J89" s="474"/>
      <c r="K89" s="474"/>
      <c r="L89" s="474"/>
      <c r="M89" s="474"/>
      <c r="N89" s="474"/>
      <c r="O89" s="474"/>
      <c r="P89" s="474"/>
      <c r="Q89" s="474"/>
      <c r="R89" s="474"/>
      <c r="S89" s="474"/>
      <c r="T89" s="474"/>
      <c r="U89" s="474"/>
      <c r="V89" s="474"/>
      <c r="W89" s="474"/>
      <c r="X89" s="474"/>
      <c r="Y89" s="474"/>
      <c r="Z89" s="474"/>
      <c r="AA89" s="474"/>
      <c r="AB89" s="474"/>
      <c r="AC89" s="474"/>
      <c r="AD89" s="474"/>
      <c r="AE89" s="474"/>
      <c r="AF89" s="474"/>
      <c r="AG89" s="474"/>
      <c r="AH89" s="474"/>
      <c r="AI89" s="474"/>
      <c r="AJ89" s="474"/>
      <c r="AK89" s="474"/>
      <c r="AL89" s="474"/>
      <c r="AM89" s="474"/>
      <c r="AN89" s="474"/>
      <c r="AO89" s="474"/>
      <c r="AP89" s="474"/>
      <c r="AQ89" s="474"/>
      <c r="AR89" s="474"/>
      <c r="AS89" s="474"/>
      <c r="AT89" s="474"/>
      <c r="AU89" s="474"/>
      <c r="AV89" s="474"/>
      <c r="AW89" s="474"/>
      <c r="AX89" s="474"/>
      <c r="AY89" s="474"/>
      <c r="AZ89" s="474"/>
      <c r="BA89" s="474"/>
      <c r="BB89" s="474"/>
      <c r="BC89" s="474"/>
      <c r="BD89" s="474"/>
      <c r="BE89" s="474"/>
      <c r="BF89" s="474"/>
      <c r="BG89" s="474"/>
      <c r="BH89" s="474"/>
      <c r="BI89" s="474"/>
      <c r="BJ89" s="474"/>
      <c r="BK89" s="474"/>
      <c r="BL89" s="474"/>
      <c r="CH89" s="483"/>
    </row>
    <row r="90" spans="1:86" x14ac:dyDescent="0.25">
      <c r="A90" s="484"/>
      <c r="B90" s="480"/>
      <c r="C90" s="480"/>
      <c r="D90" s="481"/>
      <c r="F90" s="482"/>
      <c r="G90" s="474"/>
      <c r="H90" s="474"/>
      <c r="I90" s="474"/>
      <c r="J90" s="474"/>
      <c r="K90" s="474"/>
      <c r="L90" s="474"/>
      <c r="M90" s="474"/>
      <c r="N90" s="474"/>
      <c r="O90" s="474"/>
      <c r="P90" s="474"/>
      <c r="Q90" s="474"/>
      <c r="R90" s="474"/>
      <c r="S90" s="474"/>
      <c r="T90" s="474"/>
      <c r="U90" s="474"/>
      <c r="V90" s="474"/>
      <c r="W90" s="474"/>
      <c r="X90" s="474"/>
      <c r="Y90" s="474"/>
      <c r="Z90" s="474"/>
      <c r="AA90" s="474"/>
      <c r="AB90" s="474"/>
      <c r="AC90" s="474"/>
      <c r="AD90" s="474"/>
      <c r="AE90" s="474"/>
      <c r="AF90" s="474"/>
      <c r="AG90" s="474"/>
      <c r="AH90" s="474"/>
      <c r="AI90" s="474"/>
      <c r="AJ90" s="474"/>
      <c r="AK90" s="474"/>
      <c r="AL90" s="474"/>
      <c r="AM90" s="474"/>
      <c r="AN90" s="474"/>
      <c r="AO90" s="474"/>
      <c r="AP90" s="474"/>
      <c r="AQ90" s="474"/>
      <c r="AR90" s="474"/>
      <c r="AS90" s="474"/>
      <c r="AT90" s="474"/>
      <c r="AU90" s="474"/>
      <c r="AV90" s="474"/>
      <c r="AW90" s="474"/>
      <c r="AX90" s="474"/>
      <c r="AY90" s="474"/>
      <c r="AZ90" s="474"/>
      <c r="BA90" s="474"/>
      <c r="BB90" s="474"/>
      <c r="BC90" s="474"/>
      <c r="BD90" s="474"/>
      <c r="BE90" s="474"/>
      <c r="BF90" s="474"/>
      <c r="BG90" s="474"/>
      <c r="BH90" s="474"/>
      <c r="BI90" s="474"/>
      <c r="BJ90" s="474"/>
      <c r="BK90" s="474"/>
      <c r="BL90" s="474"/>
      <c r="CH90" s="483"/>
    </row>
    <row r="91" spans="1:86" x14ac:dyDescent="0.25">
      <c r="A91" s="484"/>
      <c r="B91" s="480"/>
      <c r="C91" s="480"/>
      <c r="D91" s="481"/>
      <c r="F91" s="482"/>
      <c r="G91" s="474"/>
      <c r="H91" s="474"/>
      <c r="I91" s="474"/>
      <c r="J91" s="474"/>
      <c r="K91" s="474"/>
      <c r="L91" s="474"/>
      <c r="M91" s="474"/>
      <c r="N91" s="474"/>
      <c r="O91" s="474"/>
      <c r="P91" s="474"/>
      <c r="Q91" s="474"/>
      <c r="R91" s="474"/>
      <c r="S91" s="474"/>
      <c r="T91" s="474"/>
      <c r="U91" s="474"/>
      <c r="V91" s="474"/>
      <c r="W91" s="474"/>
      <c r="X91" s="474"/>
      <c r="Y91" s="474"/>
      <c r="Z91" s="474"/>
      <c r="AA91" s="474"/>
      <c r="AB91" s="474"/>
      <c r="AC91" s="474"/>
      <c r="AD91" s="474"/>
      <c r="AE91" s="474"/>
      <c r="AF91" s="474"/>
      <c r="AG91" s="474"/>
      <c r="AH91" s="474"/>
      <c r="AI91" s="474"/>
      <c r="AJ91" s="474"/>
      <c r="AK91" s="474"/>
      <c r="AL91" s="474"/>
      <c r="AM91" s="474"/>
      <c r="AN91" s="474"/>
      <c r="AO91" s="474"/>
      <c r="AP91" s="474"/>
      <c r="AQ91" s="474"/>
      <c r="AR91" s="474"/>
      <c r="AS91" s="474"/>
      <c r="AT91" s="474"/>
      <c r="AU91" s="474"/>
      <c r="AV91" s="474"/>
      <c r="AW91" s="474"/>
      <c r="AX91" s="474"/>
      <c r="AY91" s="474"/>
      <c r="AZ91" s="474"/>
      <c r="BA91" s="474"/>
      <c r="BB91" s="474"/>
      <c r="BC91" s="474"/>
      <c r="BD91" s="474"/>
      <c r="BE91" s="474"/>
      <c r="BF91" s="474"/>
      <c r="BG91" s="474"/>
      <c r="BH91" s="474"/>
      <c r="BI91" s="474"/>
      <c r="BJ91" s="474"/>
      <c r="BK91" s="474"/>
      <c r="BL91" s="474"/>
      <c r="CH91" s="483"/>
    </row>
    <row r="92" spans="1:86" x14ac:dyDescent="0.25">
      <c r="A92" s="484"/>
      <c r="B92" s="480"/>
      <c r="C92" s="480"/>
      <c r="D92" s="481"/>
      <c r="F92" s="482"/>
      <c r="G92" s="474"/>
      <c r="H92" s="474"/>
      <c r="I92" s="474"/>
      <c r="J92" s="474"/>
      <c r="K92" s="474"/>
      <c r="L92" s="474"/>
      <c r="M92" s="474"/>
      <c r="N92" s="474"/>
      <c r="O92" s="474"/>
      <c r="P92" s="474"/>
      <c r="Q92" s="474"/>
      <c r="R92" s="474"/>
      <c r="S92" s="474"/>
      <c r="T92" s="474"/>
      <c r="U92" s="474"/>
      <c r="V92" s="474"/>
      <c r="W92" s="474"/>
      <c r="X92" s="474"/>
      <c r="Y92" s="474"/>
      <c r="Z92" s="474"/>
      <c r="AA92" s="474"/>
      <c r="AB92" s="474"/>
      <c r="AC92" s="474"/>
      <c r="AD92" s="474"/>
      <c r="AE92" s="474"/>
      <c r="AF92" s="474"/>
      <c r="AG92" s="474"/>
      <c r="AH92" s="474"/>
      <c r="AI92" s="474"/>
      <c r="AJ92" s="474"/>
      <c r="AK92" s="474"/>
      <c r="AL92" s="474"/>
      <c r="AM92" s="474"/>
      <c r="AN92" s="474"/>
      <c r="AO92" s="474"/>
      <c r="AP92" s="474"/>
      <c r="AQ92" s="474"/>
      <c r="AR92" s="474"/>
      <c r="AS92" s="474"/>
      <c r="AT92" s="474"/>
      <c r="AU92" s="474"/>
      <c r="AV92" s="474"/>
      <c r="AW92" s="474"/>
      <c r="AX92" s="474"/>
      <c r="AY92" s="474"/>
      <c r="AZ92" s="474"/>
      <c r="BA92" s="474"/>
      <c r="BB92" s="474"/>
      <c r="BC92" s="474"/>
      <c r="BD92" s="474"/>
      <c r="BE92" s="474"/>
      <c r="BF92" s="474"/>
      <c r="BG92" s="474"/>
      <c r="BH92" s="474"/>
      <c r="BI92" s="474"/>
      <c r="BJ92" s="474"/>
      <c r="BK92" s="474"/>
      <c r="BL92" s="474"/>
      <c r="CH92" s="483"/>
    </row>
    <row r="93" spans="1:86" x14ac:dyDescent="0.25">
      <c r="A93" s="484"/>
      <c r="B93" s="480"/>
      <c r="C93" s="480"/>
      <c r="D93" s="481"/>
      <c r="F93" s="482"/>
      <c r="G93" s="474"/>
      <c r="H93" s="474"/>
      <c r="I93" s="474"/>
      <c r="J93" s="474"/>
      <c r="K93" s="474"/>
      <c r="L93" s="474"/>
      <c r="M93" s="474"/>
      <c r="N93" s="474"/>
      <c r="O93" s="474"/>
      <c r="P93" s="474"/>
      <c r="Q93" s="474"/>
      <c r="R93" s="474"/>
      <c r="S93" s="474"/>
      <c r="T93" s="474"/>
      <c r="U93" s="474"/>
      <c r="V93" s="474"/>
      <c r="W93" s="474"/>
      <c r="X93" s="474"/>
      <c r="Y93" s="474"/>
      <c r="Z93" s="474"/>
      <c r="AA93" s="474"/>
      <c r="AB93" s="474"/>
      <c r="AC93" s="474"/>
      <c r="AD93" s="474"/>
      <c r="AE93" s="474"/>
      <c r="AF93" s="474"/>
      <c r="AG93" s="474"/>
      <c r="AH93" s="474"/>
      <c r="AI93" s="474"/>
      <c r="AJ93" s="474"/>
      <c r="AK93" s="474"/>
      <c r="AL93" s="474"/>
      <c r="AM93" s="474"/>
      <c r="AN93" s="474"/>
      <c r="AO93" s="474"/>
      <c r="AP93" s="474"/>
      <c r="AQ93" s="474"/>
      <c r="AR93" s="474"/>
      <c r="AS93" s="474"/>
      <c r="AT93" s="474"/>
      <c r="AU93" s="474"/>
      <c r="AV93" s="474"/>
      <c r="AW93" s="474"/>
      <c r="AX93" s="474"/>
      <c r="AY93" s="474"/>
      <c r="AZ93" s="474"/>
      <c r="BA93" s="474"/>
      <c r="BB93" s="474"/>
      <c r="BC93" s="474"/>
      <c r="BD93" s="474"/>
      <c r="BE93" s="474"/>
      <c r="BF93" s="474"/>
      <c r="BG93" s="474"/>
      <c r="BH93" s="474"/>
      <c r="BI93" s="474"/>
      <c r="BJ93" s="474"/>
      <c r="BK93" s="474"/>
      <c r="BL93" s="474"/>
      <c r="CH93" s="483"/>
    </row>
    <row r="94" spans="1:86" x14ac:dyDescent="0.25">
      <c r="A94" s="484"/>
      <c r="B94" s="480"/>
      <c r="C94" s="480"/>
      <c r="D94" s="481"/>
      <c r="F94" s="482"/>
      <c r="G94" s="474"/>
      <c r="H94" s="474"/>
      <c r="I94" s="474"/>
      <c r="J94" s="474"/>
      <c r="K94" s="474"/>
      <c r="L94" s="474"/>
      <c r="M94" s="474"/>
      <c r="N94" s="474"/>
      <c r="O94" s="474"/>
      <c r="P94" s="474"/>
      <c r="Q94" s="474"/>
      <c r="R94" s="474"/>
      <c r="S94" s="474"/>
      <c r="T94" s="474"/>
      <c r="U94" s="474"/>
      <c r="V94" s="474"/>
      <c r="W94" s="474"/>
      <c r="X94" s="474"/>
      <c r="Y94" s="474"/>
      <c r="Z94" s="474"/>
      <c r="AA94" s="474"/>
      <c r="AB94" s="474"/>
      <c r="AC94" s="474"/>
      <c r="AD94" s="474"/>
      <c r="AE94" s="474"/>
      <c r="AF94" s="474"/>
      <c r="AG94" s="474"/>
      <c r="AH94" s="474"/>
      <c r="AI94" s="474"/>
      <c r="AJ94" s="474"/>
      <c r="AK94" s="474"/>
      <c r="AL94" s="474"/>
      <c r="AM94" s="474"/>
      <c r="AN94" s="474"/>
      <c r="AO94" s="474"/>
      <c r="AP94" s="474"/>
      <c r="AQ94" s="474"/>
      <c r="AR94" s="474"/>
      <c r="AS94" s="474"/>
      <c r="AT94" s="474"/>
      <c r="AU94" s="474"/>
      <c r="AV94" s="474"/>
      <c r="AW94" s="474"/>
      <c r="AX94" s="474"/>
      <c r="AY94" s="474"/>
      <c r="AZ94" s="474"/>
      <c r="BA94" s="474"/>
      <c r="BB94" s="474"/>
      <c r="BC94" s="474"/>
      <c r="BD94" s="474"/>
      <c r="BE94" s="474"/>
      <c r="BF94" s="474"/>
      <c r="BG94" s="474"/>
      <c r="BH94" s="474"/>
      <c r="BI94" s="474"/>
      <c r="BJ94" s="474"/>
      <c r="BK94" s="474"/>
      <c r="BL94" s="474"/>
      <c r="CH94" s="483"/>
    </row>
    <row r="95" spans="1:86" x14ac:dyDescent="0.25">
      <c r="A95" s="484"/>
      <c r="B95" s="480"/>
      <c r="C95" s="480"/>
      <c r="D95" s="481"/>
      <c r="F95" s="482"/>
      <c r="G95" s="474"/>
      <c r="H95" s="474"/>
      <c r="I95" s="474"/>
      <c r="J95" s="474"/>
      <c r="K95" s="474"/>
      <c r="L95" s="474"/>
      <c r="M95" s="474"/>
      <c r="N95" s="474"/>
      <c r="O95" s="474"/>
      <c r="P95" s="474"/>
      <c r="Q95" s="474"/>
      <c r="R95" s="474"/>
      <c r="S95" s="474"/>
      <c r="T95" s="474"/>
      <c r="U95" s="474"/>
      <c r="V95" s="474"/>
      <c r="W95" s="474"/>
      <c r="X95" s="474"/>
      <c r="Y95" s="474"/>
      <c r="Z95" s="474"/>
      <c r="AA95" s="474"/>
      <c r="AB95" s="474"/>
      <c r="AC95" s="474"/>
      <c r="AD95" s="474"/>
      <c r="AE95" s="474"/>
      <c r="AF95" s="474"/>
      <c r="AG95" s="474"/>
      <c r="AH95" s="474"/>
      <c r="AI95" s="474"/>
      <c r="AJ95" s="474"/>
      <c r="AK95" s="474"/>
      <c r="AL95" s="474"/>
      <c r="AM95" s="474"/>
      <c r="AN95" s="474"/>
      <c r="AO95" s="474"/>
      <c r="AP95" s="474"/>
      <c r="AQ95" s="474"/>
      <c r="AR95" s="474"/>
      <c r="AS95" s="474"/>
      <c r="AT95" s="474"/>
      <c r="AU95" s="474"/>
      <c r="AV95" s="474"/>
      <c r="AW95" s="474"/>
      <c r="AX95" s="474"/>
      <c r="AY95" s="474"/>
      <c r="AZ95" s="474"/>
      <c r="BA95" s="474"/>
      <c r="BB95" s="474"/>
      <c r="BC95" s="474"/>
      <c r="BD95" s="474"/>
      <c r="BE95" s="474"/>
      <c r="BF95" s="474"/>
      <c r="BG95" s="474"/>
      <c r="BH95" s="474"/>
      <c r="BI95" s="474"/>
      <c r="BJ95" s="474"/>
      <c r="BK95" s="474"/>
      <c r="BL95" s="474"/>
      <c r="CH95" s="483"/>
    </row>
    <row r="96" spans="1:86" x14ac:dyDescent="0.25">
      <c r="A96" s="484"/>
      <c r="B96" s="480"/>
      <c r="C96" s="480"/>
      <c r="D96" s="481"/>
      <c r="F96" s="482"/>
      <c r="G96" s="474"/>
      <c r="H96" s="474"/>
      <c r="I96" s="474"/>
      <c r="J96" s="474"/>
      <c r="K96" s="474"/>
      <c r="L96" s="474"/>
      <c r="M96" s="474"/>
      <c r="N96" s="474"/>
      <c r="O96" s="474"/>
      <c r="P96" s="474"/>
      <c r="Q96" s="474"/>
      <c r="R96" s="474"/>
      <c r="S96" s="474"/>
      <c r="T96" s="474"/>
      <c r="U96" s="474"/>
      <c r="V96" s="474"/>
      <c r="W96" s="474"/>
      <c r="X96" s="474"/>
      <c r="Y96" s="474"/>
      <c r="Z96" s="474"/>
      <c r="AA96" s="474"/>
      <c r="AB96" s="474"/>
      <c r="AC96" s="474"/>
      <c r="AD96" s="474"/>
      <c r="AE96" s="474"/>
      <c r="AF96" s="474"/>
      <c r="AG96" s="474"/>
      <c r="AH96" s="474"/>
      <c r="AI96" s="474"/>
      <c r="AJ96" s="474"/>
      <c r="AK96" s="474"/>
      <c r="AL96" s="474"/>
      <c r="AM96" s="474"/>
      <c r="AN96" s="474"/>
      <c r="AO96" s="474"/>
      <c r="AP96" s="474"/>
      <c r="AQ96" s="474"/>
      <c r="AR96" s="474"/>
      <c r="AS96" s="474"/>
      <c r="AT96" s="474"/>
      <c r="AU96" s="474"/>
      <c r="AV96" s="474"/>
      <c r="AW96" s="474"/>
      <c r="AX96" s="474"/>
      <c r="AY96" s="474"/>
      <c r="AZ96" s="474"/>
      <c r="BA96" s="474"/>
      <c r="BB96" s="474"/>
      <c r="BC96" s="474"/>
      <c r="BD96" s="474"/>
      <c r="BE96" s="474"/>
      <c r="BF96" s="474"/>
      <c r="BG96" s="474"/>
      <c r="BH96" s="474"/>
      <c r="BI96" s="474"/>
      <c r="BJ96" s="474"/>
      <c r="BK96" s="474"/>
      <c r="BL96" s="474"/>
      <c r="CH96" s="483"/>
    </row>
    <row r="97" spans="1:86" x14ac:dyDescent="0.25">
      <c r="A97" s="484"/>
      <c r="B97" s="480"/>
      <c r="C97" s="480"/>
      <c r="D97" s="481"/>
      <c r="F97" s="482"/>
      <c r="G97" s="474"/>
      <c r="H97" s="474"/>
      <c r="I97" s="474"/>
      <c r="J97" s="474"/>
      <c r="K97" s="474"/>
      <c r="L97" s="474"/>
      <c r="M97" s="474"/>
      <c r="N97" s="474"/>
      <c r="O97" s="474"/>
      <c r="P97" s="474"/>
      <c r="Q97" s="474"/>
      <c r="R97" s="474"/>
      <c r="S97" s="474"/>
      <c r="T97" s="474"/>
      <c r="U97" s="474"/>
      <c r="V97" s="474"/>
      <c r="W97" s="474"/>
      <c r="X97" s="474"/>
      <c r="Y97" s="474"/>
      <c r="Z97" s="474"/>
      <c r="AA97" s="474"/>
      <c r="AB97" s="474"/>
      <c r="AC97" s="474"/>
      <c r="AD97" s="474"/>
      <c r="AE97" s="474"/>
      <c r="AF97" s="474"/>
      <c r="AG97" s="474"/>
      <c r="AH97" s="474"/>
      <c r="AI97" s="474"/>
      <c r="AJ97" s="474"/>
      <c r="AK97" s="474"/>
      <c r="AL97" s="474"/>
      <c r="AM97" s="474"/>
      <c r="AN97" s="474"/>
      <c r="AO97" s="474"/>
      <c r="AP97" s="474"/>
      <c r="AQ97" s="474"/>
      <c r="AR97" s="474"/>
      <c r="AS97" s="474"/>
      <c r="AT97" s="474"/>
      <c r="AU97" s="474"/>
      <c r="AV97" s="474"/>
      <c r="AW97" s="474"/>
      <c r="AX97" s="474"/>
      <c r="AY97" s="474"/>
      <c r="AZ97" s="474"/>
      <c r="BA97" s="474"/>
      <c r="BB97" s="474"/>
      <c r="BC97" s="474"/>
      <c r="BD97" s="474"/>
      <c r="BE97" s="474"/>
      <c r="BF97" s="474"/>
      <c r="BG97" s="474"/>
      <c r="BH97" s="474"/>
      <c r="BI97" s="474"/>
      <c r="BJ97" s="474"/>
      <c r="BK97" s="474"/>
      <c r="BL97" s="474"/>
      <c r="CH97" s="483"/>
    </row>
    <row r="98" spans="1:86" x14ac:dyDescent="0.25">
      <c r="A98" s="484"/>
      <c r="B98" s="480"/>
      <c r="C98" s="480"/>
      <c r="D98" s="481"/>
      <c r="F98" s="482"/>
      <c r="G98" s="474"/>
      <c r="H98" s="474"/>
      <c r="I98" s="474"/>
      <c r="J98" s="474"/>
      <c r="K98" s="474"/>
      <c r="L98" s="474"/>
      <c r="M98" s="474"/>
      <c r="N98" s="474"/>
      <c r="O98" s="474"/>
      <c r="P98" s="474"/>
      <c r="Q98" s="474"/>
      <c r="R98" s="474"/>
      <c r="S98" s="474"/>
      <c r="T98" s="474"/>
      <c r="U98" s="474"/>
      <c r="V98" s="474"/>
      <c r="W98" s="474"/>
      <c r="X98" s="474"/>
      <c r="Y98" s="474"/>
      <c r="Z98" s="474"/>
      <c r="AA98" s="474"/>
      <c r="AB98" s="474"/>
      <c r="AC98" s="474"/>
      <c r="AD98" s="474"/>
      <c r="AE98" s="474"/>
      <c r="AF98" s="474"/>
      <c r="AG98" s="474"/>
      <c r="AH98" s="474"/>
      <c r="AI98" s="474"/>
      <c r="AJ98" s="474"/>
      <c r="AK98" s="474"/>
      <c r="AL98" s="474"/>
      <c r="AM98" s="474"/>
      <c r="AN98" s="474"/>
      <c r="AO98" s="474"/>
      <c r="AP98" s="474"/>
      <c r="AQ98" s="474"/>
      <c r="AR98" s="474"/>
      <c r="AS98" s="474"/>
      <c r="AT98" s="474"/>
      <c r="AU98" s="474"/>
      <c r="AV98" s="474"/>
      <c r="AW98" s="474"/>
      <c r="AX98" s="474"/>
      <c r="AY98" s="474"/>
      <c r="AZ98" s="474"/>
      <c r="BA98" s="474"/>
      <c r="BB98" s="474"/>
      <c r="BC98" s="474"/>
      <c r="BD98" s="474"/>
      <c r="BE98" s="474"/>
      <c r="BF98" s="474"/>
      <c r="BG98" s="474"/>
      <c r="BH98" s="474"/>
      <c r="BI98" s="474"/>
      <c r="BJ98" s="474"/>
      <c r="BK98" s="474"/>
      <c r="BL98" s="474"/>
      <c r="CH98" s="483"/>
    </row>
    <row r="99" spans="1:86" x14ac:dyDescent="0.25">
      <c r="A99" s="484"/>
      <c r="B99" s="480"/>
      <c r="C99" s="480"/>
      <c r="D99" s="481"/>
      <c r="F99" s="482"/>
      <c r="G99" s="474"/>
      <c r="H99" s="474"/>
      <c r="I99" s="474"/>
      <c r="J99" s="474"/>
      <c r="K99" s="474"/>
      <c r="L99" s="474"/>
      <c r="M99" s="474"/>
      <c r="N99" s="474"/>
      <c r="O99" s="474"/>
      <c r="P99" s="474"/>
      <c r="Q99" s="474"/>
      <c r="R99" s="474"/>
      <c r="S99" s="474"/>
      <c r="T99" s="474"/>
      <c r="U99" s="474"/>
      <c r="V99" s="474"/>
      <c r="W99" s="474"/>
      <c r="X99" s="474"/>
      <c r="Y99" s="474"/>
      <c r="Z99" s="474"/>
      <c r="AA99" s="474"/>
      <c r="AB99" s="474"/>
      <c r="AC99" s="474"/>
      <c r="AD99" s="474"/>
      <c r="AE99" s="474"/>
      <c r="AF99" s="474"/>
      <c r="AG99" s="474"/>
      <c r="AH99" s="474"/>
      <c r="AI99" s="474"/>
      <c r="AJ99" s="474"/>
      <c r="AK99" s="474"/>
      <c r="AL99" s="474"/>
      <c r="AM99" s="474"/>
      <c r="AN99" s="474"/>
      <c r="AO99" s="474"/>
      <c r="AP99" s="474"/>
      <c r="AQ99" s="474"/>
      <c r="AR99" s="474"/>
      <c r="AS99" s="474"/>
      <c r="AT99" s="474"/>
      <c r="AU99" s="474"/>
      <c r="AV99" s="474"/>
      <c r="AW99" s="474"/>
      <c r="AX99" s="474"/>
      <c r="AY99" s="474"/>
      <c r="AZ99" s="474"/>
      <c r="BA99" s="474"/>
      <c r="BB99" s="474"/>
      <c r="BC99" s="474"/>
      <c r="BD99" s="474"/>
      <c r="BE99" s="474"/>
      <c r="BF99" s="474"/>
      <c r="BG99" s="474"/>
      <c r="BH99" s="474"/>
      <c r="BI99" s="474"/>
      <c r="BJ99" s="474"/>
      <c r="BK99" s="474"/>
      <c r="BL99" s="474"/>
      <c r="CH99" s="483"/>
    </row>
    <row r="100" spans="1:86" x14ac:dyDescent="0.25">
      <c r="A100" s="484"/>
      <c r="B100" s="480"/>
      <c r="C100" s="480"/>
      <c r="D100" s="481"/>
      <c r="F100" s="482"/>
      <c r="G100" s="474"/>
      <c r="H100" s="474"/>
      <c r="I100" s="474"/>
      <c r="J100" s="474"/>
      <c r="K100" s="474"/>
      <c r="L100" s="474"/>
      <c r="M100" s="474"/>
      <c r="N100" s="474"/>
      <c r="O100" s="474"/>
      <c r="P100" s="474"/>
      <c r="Q100" s="474"/>
      <c r="R100" s="474"/>
      <c r="S100" s="474"/>
      <c r="T100" s="474"/>
      <c r="U100" s="474"/>
      <c r="V100" s="474"/>
      <c r="W100" s="474"/>
      <c r="X100" s="474"/>
      <c r="Y100" s="474"/>
      <c r="Z100" s="474"/>
      <c r="AA100" s="474"/>
      <c r="AB100" s="474"/>
      <c r="AC100" s="474"/>
      <c r="AD100" s="474"/>
      <c r="AE100" s="474"/>
      <c r="AF100" s="474"/>
      <c r="AG100" s="474"/>
      <c r="AH100" s="474"/>
      <c r="AI100" s="474"/>
      <c r="AJ100" s="474"/>
      <c r="AK100" s="474"/>
      <c r="AL100" s="474"/>
      <c r="AM100" s="474"/>
      <c r="AN100" s="474"/>
      <c r="AO100" s="474"/>
      <c r="AP100" s="474"/>
      <c r="AQ100" s="474"/>
      <c r="AR100" s="474"/>
      <c r="AS100" s="474"/>
      <c r="AT100" s="474"/>
      <c r="AU100" s="474"/>
      <c r="AV100" s="474"/>
      <c r="AW100" s="474"/>
      <c r="AX100" s="474"/>
      <c r="AY100" s="474"/>
      <c r="AZ100" s="474"/>
      <c r="BA100" s="474"/>
      <c r="BB100" s="474"/>
      <c r="BC100" s="474"/>
      <c r="BD100" s="474"/>
      <c r="BE100" s="474"/>
      <c r="BF100" s="474"/>
      <c r="BG100" s="474"/>
      <c r="BH100" s="474"/>
      <c r="BI100" s="474"/>
      <c r="BJ100" s="474"/>
      <c r="BK100" s="474"/>
      <c r="BL100" s="474"/>
      <c r="CH100" s="483"/>
    </row>
    <row r="101" spans="1:86" x14ac:dyDescent="0.25">
      <c r="A101" s="484"/>
      <c r="B101" s="480"/>
      <c r="C101" s="480"/>
      <c r="D101" s="481"/>
      <c r="F101" s="482"/>
      <c r="G101" s="474"/>
      <c r="H101" s="474"/>
      <c r="I101" s="474"/>
      <c r="J101" s="474"/>
      <c r="K101" s="474"/>
      <c r="L101" s="474"/>
      <c r="M101" s="474"/>
      <c r="N101" s="474"/>
      <c r="O101" s="474"/>
      <c r="P101" s="474"/>
      <c r="Q101" s="474"/>
      <c r="R101" s="474"/>
      <c r="S101" s="474"/>
      <c r="T101" s="474"/>
      <c r="U101" s="474"/>
      <c r="V101" s="474"/>
      <c r="W101" s="474"/>
      <c r="X101" s="474"/>
      <c r="Y101" s="474"/>
      <c r="Z101" s="474"/>
      <c r="AA101" s="474"/>
      <c r="AB101" s="474"/>
      <c r="AC101" s="474"/>
      <c r="AD101" s="474"/>
      <c r="AE101" s="474"/>
      <c r="AF101" s="474"/>
      <c r="AG101" s="474"/>
      <c r="AH101" s="474"/>
      <c r="AI101" s="474"/>
      <c r="AJ101" s="474"/>
      <c r="AK101" s="474"/>
      <c r="AL101" s="474"/>
      <c r="AM101" s="474"/>
      <c r="AN101" s="474"/>
      <c r="AO101" s="474"/>
      <c r="AP101" s="474"/>
      <c r="AQ101" s="474"/>
      <c r="AR101" s="474"/>
      <c r="AS101" s="474"/>
      <c r="AT101" s="474"/>
      <c r="AU101" s="474"/>
      <c r="AV101" s="474"/>
      <c r="AW101" s="474"/>
      <c r="AX101" s="474"/>
      <c r="AY101" s="474"/>
      <c r="AZ101" s="474"/>
      <c r="BA101" s="474"/>
      <c r="BB101" s="474"/>
      <c r="BC101" s="474"/>
      <c r="BD101" s="474"/>
      <c r="BE101" s="474"/>
      <c r="BF101" s="474"/>
      <c r="BG101" s="474"/>
      <c r="BH101" s="474"/>
      <c r="BI101" s="474"/>
      <c r="BJ101" s="474"/>
      <c r="BK101" s="474"/>
      <c r="BL101" s="474"/>
      <c r="CH101" s="483"/>
    </row>
    <row r="102" spans="1:86" x14ac:dyDescent="0.25">
      <c r="A102" s="484"/>
      <c r="B102" s="480"/>
      <c r="C102" s="480"/>
      <c r="D102" s="481"/>
      <c r="F102" s="482"/>
      <c r="G102" s="474"/>
      <c r="H102" s="474"/>
      <c r="I102" s="474"/>
      <c r="J102" s="474"/>
      <c r="K102" s="474"/>
      <c r="L102" s="474"/>
      <c r="M102" s="474"/>
      <c r="N102" s="474"/>
      <c r="O102" s="474"/>
      <c r="P102" s="474"/>
      <c r="Q102" s="474"/>
      <c r="R102" s="474"/>
      <c r="S102" s="474"/>
      <c r="T102" s="474"/>
      <c r="U102" s="474"/>
      <c r="V102" s="474"/>
      <c r="W102" s="474"/>
      <c r="X102" s="474"/>
      <c r="Y102" s="474"/>
      <c r="Z102" s="474"/>
      <c r="AA102" s="474"/>
      <c r="AB102" s="474"/>
      <c r="AC102" s="474"/>
      <c r="AD102" s="474"/>
      <c r="AE102" s="474"/>
      <c r="AF102" s="474"/>
      <c r="AG102" s="474"/>
      <c r="AH102" s="474"/>
      <c r="AI102" s="474"/>
      <c r="AJ102" s="474"/>
      <c r="AK102" s="474"/>
      <c r="AL102" s="474"/>
      <c r="AM102" s="474"/>
      <c r="AN102" s="474"/>
      <c r="AO102" s="474"/>
      <c r="AP102" s="474"/>
      <c r="AQ102" s="474"/>
      <c r="AR102" s="474"/>
      <c r="AS102" s="474"/>
      <c r="AT102" s="474"/>
      <c r="AU102" s="474"/>
      <c r="AV102" s="474"/>
      <c r="AW102" s="474"/>
      <c r="AX102" s="474"/>
      <c r="AY102" s="474"/>
      <c r="AZ102" s="474"/>
      <c r="BA102" s="474"/>
      <c r="BB102" s="474"/>
      <c r="BC102" s="474"/>
      <c r="BD102" s="474"/>
      <c r="BE102" s="474"/>
      <c r="BF102" s="474"/>
      <c r="BG102" s="474"/>
      <c r="BH102" s="474"/>
      <c r="BI102" s="474"/>
      <c r="BJ102" s="474"/>
      <c r="BK102" s="474"/>
      <c r="BL102" s="474"/>
      <c r="CH102" s="483"/>
    </row>
    <row r="103" spans="1:86" x14ac:dyDescent="0.25">
      <c r="A103" s="484"/>
      <c r="B103" s="480"/>
      <c r="C103" s="480"/>
      <c r="D103" s="481"/>
      <c r="F103" s="482"/>
      <c r="G103" s="474"/>
      <c r="H103" s="474"/>
      <c r="I103" s="474"/>
      <c r="J103" s="474"/>
      <c r="K103" s="474"/>
      <c r="L103" s="474"/>
      <c r="M103" s="474"/>
      <c r="N103" s="474"/>
      <c r="O103" s="474"/>
      <c r="P103" s="474"/>
      <c r="Q103" s="474"/>
      <c r="R103" s="474"/>
      <c r="S103" s="474"/>
      <c r="T103" s="474"/>
      <c r="U103" s="474"/>
      <c r="V103" s="474"/>
      <c r="W103" s="474"/>
      <c r="X103" s="474"/>
      <c r="Y103" s="474"/>
      <c r="Z103" s="474"/>
      <c r="AA103" s="474"/>
      <c r="AB103" s="474"/>
      <c r="AC103" s="474"/>
      <c r="AD103" s="474"/>
      <c r="AE103" s="474"/>
      <c r="AF103" s="474"/>
      <c r="AG103" s="474"/>
      <c r="AH103" s="474"/>
      <c r="AI103" s="474"/>
      <c r="AJ103" s="474"/>
      <c r="AK103" s="474"/>
      <c r="AL103" s="474"/>
      <c r="AM103" s="474"/>
      <c r="AN103" s="474"/>
      <c r="AO103" s="474"/>
      <c r="AP103" s="474"/>
      <c r="AQ103" s="474"/>
      <c r="AR103" s="474"/>
      <c r="AS103" s="474"/>
      <c r="AT103" s="474"/>
      <c r="AU103" s="474"/>
      <c r="AV103" s="474"/>
      <c r="AW103" s="474"/>
      <c r="AX103" s="474"/>
      <c r="AY103" s="474"/>
      <c r="AZ103" s="474"/>
      <c r="BA103" s="474"/>
      <c r="BB103" s="474"/>
      <c r="BC103" s="474"/>
      <c r="BD103" s="474"/>
      <c r="BE103" s="474"/>
      <c r="BF103" s="474"/>
      <c r="BG103" s="474"/>
      <c r="BH103" s="474"/>
      <c r="BI103" s="474"/>
      <c r="BJ103" s="474"/>
      <c r="BK103" s="474"/>
      <c r="BL103" s="474"/>
      <c r="CH103" s="483"/>
    </row>
    <row r="104" spans="1:86" x14ac:dyDescent="0.25">
      <c r="A104" s="484"/>
      <c r="B104" s="480"/>
      <c r="C104" s="480"/>
      <c r="D104" s="481"/>
      <c r="F104" s="482"/>
      <c r="G104" s="474"/>
      <c r="H104" s="474"/>
      <c r="I104" s="474"/>
      <c r="J104" s="474"/>
      <c r="K104" s="474"/>
      <c r="L104" s="474"/>
      <c r="M104" s="474"/>
      <c r="N104" s="474"/>
      <c r="O104" s="474"/>
      <c r="P104" s="474"/>
      <c r="Q104" s="474"/>
      <c r="R104" s="474"/>
      <c r="S104" s="474"/>
      <c r="T104" s="474"/>
      <c r="U104" s="474"/>
      <c r="V104" s="474"/>
      <c r="W104" s="474"/>
      <c r="X104" s="474"/>
      <c r="Y104" s="474"/>
      <c r="Z104" s="474"/>
      <c r="AA104" s="474"/>
      <c r="AB104" s="474"/>
      <c r="AC104" s="474"/>
      <c r="AD104" s="474"/>
      <c r="AE104" s="474"/>
      <c r="AF104" s="474"/>
      <c r="AG104" s="474"/>
      <c r="AH104" s="474"/>
      <c r="AI104" s="474"/>
      <c r="AJ104" s="474"/>
      <c r="AK104" s="474"/>
      <c r="AL104" s="474"/>
      <c r="AM104" s="474"/>
      <c r="AN104" s="474"/>
      <c r="AO104" s="474"/>
      <c r="AP104" s="474"/>
      <c r="AQ104" s="474"/>
      <c r="AR104" s="474"/>
      <c r="AS104" s="474"/>
      <c r="AT104" s="474"/>
      <c r="AU104" s="474"/>
      <c r="AV104" s="474"/>
      <c r="AW104" s="474"/>
      <c r="AX104" s="474"/>
      <c r="AY104" s="474"/>
      <c r="AZ104" s="474"/>
      <c r="BA104" s="474"/>
      <c r="BB104" s="474"/>
      <c r="BC104" s="474"/>
      <c r="BD104" s="474"/>
      <c r="BE104" s="474"/>
      <c r="BF104" s="474"/>
      <c r="BG104" s="474"/>
      <c r="BH104" s="474"/>
      <c r="BI104" s="474"/>
      <c r="BJ104" s="474"/>
      <c r="BK104" s="474"/>
      <c r="BL104" s="474"/>
      <c r="CH104" s="483"/>
    </row>
    <row r="105" spans="1:86" x14ac:dyDescent="0.25">
      <c r="A105" s="484"/>
      <c r="B105" s="480"/>
      <c r="C105" s="480"/>
      <c r="D105" s="481"/>
      <c r="F105" s="482"/>
      <c r="G105" s="474"/>
      <c r="H105" s="474"/>
      <c r="I105" s="474"/>
      <c r="J105" s="474"/>
      <c r="K105" s="474"/>
      <c r="L105" s="474"/>
      <c r="M105" s="474"/>
      <c r="N105" s="474"/>
      <c r="O105" s="474"/>
      <c r="P105" s="474"/>
      <c r="Q105" s="474"/>
      <c r="R105" s="474"/>
      <c r="S105" s="474"/>
      <c r="T105" s="474"/>
      <c r="U105" s="474"/>
      <c r="V105" s="474"/>
      <c r="W105" s="474"/>
      <c r="X105" s="474"/>
      <c r="Y105" s="474"/>
      <c r="Z105" s="474"/>
      <c r="AA105" s="474"/>
      <c r="AB105" s="474"/>
      <c r="AC105" s="474"/>
      <c r="AD105" s="474"/>
      <c r="AE105" s="474"/>
      <c r="AF105" s="474"/>
      <c r="AG105" s="474"/>
      <c r="AH105" s="474"/>
      <c r="AI105" s="474"/>
      <c r="AJ105" s="474"/>
      <c r="AK105" s="474"/>
      <c r="AL105" s="474"/>
      <c r="AM105" s="474"/>
      <c r="AN105" s="474"/>
      <c r="AO105" s="474"/>
      <c r="AP105" s="474"/>
      <c r="AQ105" s="474"/>
      <c r="AR105" s="474"/>
      <c r="AS105" s="474"/>
      <c r="AT105" s="474"/>
      <c r="AU105" s="474"/>
      <c r="AV105" s="474"/>
      <c r="AW105" s="474"/>
      <c r="AX105" s="474"/>
      <c r="AY105" s="474"/>
      <c r="AZ105" s="474"/>
      <c r="BA105" s="474"/>
      <c r="BB105" s="474"/>
      <c r="BC105" s="474"/>
      <c r="BD105" s="474"/>
      <c r="BE105" s="474"/>
      <c r="BF105" s="474"/>
      <c r="BG105" s="474"/>
      <c r="BH105" s="474"/>
      <c r="BI105" s="474"/>
      <c r="BJ105" s="474"/>
      <c r="BK105" s="474"/>
      <c r="BL105" s="474"/>
      <c r="CH105" s="483"/>
    </row>
    <row r="106" spans="1:86" x14ac:dyDescent="0.25">
      <c r="A106" s="484"/>
      <c r="B106" s="480"/>
      <c r="C106" s="480"/>
      <c r="D106" s="481"/>
      <c r="F106" s="482"/>
      <c r="G106" s="474"/>
      <c r="H106" s="474"/>
      <c r="I106" s="474"/>
      <c r="J106" s="474"/>
      <c r="K106" s="474"/>
      <c r="L106" s="474"/>
      <c r="M106" s="474"/>
      <c r="N106" s="474"/>
      <c r="O106" s="474"/>
      <c r="P106" s="474"/>
      <c r="Q106" s="474"/>
      <c r="R106" s="474"/>
      <c r="S106" s="474"/>
      <c r="T106" s="474"/>
      <c r="U106" s="474"/>
      <c r="V106" s="474"/>
      <c r="W106" s="474"/>
      <c r="X106" s="474"/>
      <c r="Y106" s="474"/>
      <c r="Z106" s="474"/>
      <c r="AA106" s="474"/>
      <c r="AB106" s="474"/>
      <c r="AC106" s="474"/>
      <c r="AD106" s="474"/>
      <c r="AE106" s="474"/>
      <c r="AF106" s="474"/>
      <c r="AG106" s="474"/>
      <c r="AH106" s="474"/>
      <c r="AI106" s="474"/>
      <c r="AJ106" s="474"/>
      <c r="AK106" s="474"/>
      <c r="AL106" s="474"/>
      <c r="AM106" s="474"/>
      <c r="AN106" s="474"/>
      <c r="AO106" s="474"/>
      <c r="AP106" s="474"/>
      <c r="AQ106" s="474"/>
      <c r="AR106" s="474"/>
      <c r="AS106" s="474"/>
      <c r="AT106" s="474"/>
      <c r="AU106" s="474"/>
      <c r="AV106" s="474"/>
      <c r="AW106" s="474"/>
      <c r="AX106" s="474"/>
      <c r="AY106" s="474"/>
      <c r="AZ106" s="474"/>
      <c r="BA106" s="474"/>
      <c r="BB106" s="474"/>
      <c r="BC106" s="474"/>
      <c r="BD106" s="474"/>
      <c r="BE106" s="474"/>
      <c r="BF106" s="474"/>
      <c r="BG106" s="474"/>
      <c r="BH106" s="474"/>
      <c r="BI106" s="474"/>
      <c r="BJ106" s="474"/>
      <c r="BK106" s="474"/>
      <c r="BL106" s="474"/>
      <c r="CH106" s="483"/>
    </row>
    <row r="107" spans="1:86" x14ac:dyDescent="0.25">
      <c r="A107" s="484"/>
      <c r="B107" s="480"/>
      <c r="C107" s="480"/>
      <c r="D107" s="481"/>
      <c r="F107" s="482"/>
      <c r="G107" s="474"/>
      <c r="H107" s="474"/>
      <c r="I107" s="474"/>
      <c r="J107" s="474"/>
      <c r="K107" s="474"/>
      <c r="L107" s="474"/>
      <c r="M107" s="474"/>
      <c r="N107" s="474"/>
      <c r="O107" s="474"/>
      <c r="P107" s="474"/>
      <c r="Q107" s="474"/>
      <c r="R107" s="474"/>
      <c r="S107" s="474"/>
      <c r="T107" s="474"/>
      <c r="U107" s="474"/>
      <c r="V107" s="474"/>
      <c r="W107" s="474"/>
      <c r="X107" s="474"/>
      <c r="Y107" s="474"/>
      <c r="Z107" s="474"/>
      <c r="AA107" s="474"/>
      <c r="AB107" s="474"/>
      <c r="AC107" s="474"/>
      <c r="AD107" s="474"/>
      <c r="AE107" s="474"/>
      <c r="AF107" s="474"/>
      <c r="AG107" s="474"/>
      <c r="AH107" s="474"/>
      <c r="AI107" s="474"/>
      <c r="AJ107" s="474"/>
      <c r="AK107" s="474"/>
      <c r="AL107" s="474"/>
      <c r="AM107" s="474"/>
      <c r="AN107" s="474"/>
      <c r="AO107" s="474"/>
      <c r="AP107" s="474"/>
      <c r="AQ107" s="474"/>
      <c r="AR107" s="474"/>
      <c r="AS107" s="474"/>
      <c r="AT107" s="474"/>
      <c r="AU107" s="474"/>
      <c r="AV107" s="474"/>
      <c r="AW107" s="474"/>
      <c r="AX107" s="474"/>
      <c r="AY107" s="474"/>
      <c r="AZ107" s="474"/>
      <c r="BA107" s="474"/>
      <c r="BB107" s="474"/>
      <c r="BC107" s="474"/>
      <c r="BD107" s="474"/>
      <c r="BE107" s="474"/>
      <c r="BF107" s="474"/>
      <c r="BG107" s="474"/>
      <c r="BH107" s="474"/>
      <c r="BI107" s="474"/>
      <c r="BJ107" s="474"/>
      <c r="BK107" s="474"/>
      <c r="BL107" s="474"/>
      <c r="CH107" s="483"/>
    </row>
    <row r="108" spans="1:86" x14ac:dyDescent="0.25">
      <c r="A108" s="484"/>
      <c r="B108" s="480"/>
      <c r="C108" s="480"/>
      <c r="D108" s="481"/>
      <c r="F108" s="482"/>
      <c r="G108" s="474"/>
      <c r="H108" s="474"/>
      <c r="I108" s="474"/>
      <c r="J108" s="474"/>
      <c r="K108" s="474"/>
      <c r="L108" s="474"/>
      <c r="M108" s="474"/>
      <c r="N108" s="474"/>
      <c r="O108" s="474"/>
      <c r="P108" s="474"/>
      <c r="Q108" s="474"/>
      <c r="R108" s="474"/>
      <c r="S108" s="474"/>
      <c r="T108" s="474"/>
      <c r="U108" s="474"/>
      <c r="V108" s="474"/>
      <c r="W108" s="474"/>
      <c r="X108" s="474"/>
      <c r="Y108" s="474"/>
      <c r="Z108" s="474"/>
      <c r="AA108" s="474"/>
      <c r="AB108" s="474"/>
      <c r="AC108" s="474"/>
      <c r="AD108" s="474"/>
      <c r="AE108" s="474"/>
      <c r="AF108" s="474"/>
      <c r="AG108" s="474"/>
      <c r="AH108" s="474"/>
      <c r="AI108" s="474"/>
      <c r="AJ108" s="474"/>
      <c r="AK108" s="474"/>
      <c r="AL108" s="474"/>
      <c r="AM108" s="474"/>
      <c r="AN108" s="474"/>
      <c r="AO108" s="474"/>
      <c r="AP108" s="474"/>
      <c r="AQ108" s="474"/>
      <c r="AR108" s="474"/>
      <c r="AS108" s="474"/>
      <c r="AT108" s="474"/>
      <c r="AU108" s="474"/>
      <c r="AV108" s="474"/>
      <c r="AW108" s="474"/>
      <c r="AX108" s="474"/>
      <c r="AY108" s="474"/>
      <c r="AZ108" s="474"/>
      <c r="BA108" s="474"/>
      <c r="BB108" s="474"/>
      <c r="BC108" s="474"/>
      <c r="BD108" s="474"/>
      <c r="BE108" s="474"/>
      <c r="BF108" s="474"/>
      <c r="BG108" s="474"/>
      <c r="BH108" s="474"/>
      <c r="BI108" s="474"/>
      <c r="BJ108" s="474"/>
      <c r="BK108" s="474"/>
      <c r="BL108" s="474"/>
      <c r="CH108" s="483"/>
    </row>
    <row r="109" spans="1:86" x14ac:dyDescent="0.25">
      <c r="A109" s="484"/>
      <c r="B109" s="480"/>
      <c r="C109" s="480"/>
      <c r="D109" s="481"/>
      <c r="F109" s="482"/>
      <c r="G109" s="474"/>
      <c r="H109" s="474"/>
      <c r="I109" s="474"/>
      <c r="J109" s="474"/>
      <c r="K109" s="474"/>
      <c r="L109" s="474"/>
      <c r="M109" s="474"/>
      <c r="N109" s="474"/>
      <c r="O109" s="474"/>
      <c r="P109" s="474"/>
      <c r="Q109" s="474"/>
      <c r="R109" s="474"/>
      <c r="S109" s="474"/>
      <c r="T109" s="474"/>
      <c r="U109" s="474"/>
      <c r="V109" s="474"/>
      <c r="W109" s="474"/>
      <c r="X109" s="474"/>
      <c r="Y109" s="474"/>
      <c r="Z109" s="474"/>
      <c r="AA109" s="474"/>
      <c r="AB109" s="474"/>
      <c r="AC109" s="474"/>
      <c r="AD109" s="474"/>
      <c r="AE109" s="474"/>
      <c r="AF109" s="474"/>
      <c r="AG109" s="474"/>
      <c r="AH109" s="474"/>
      <c r="AI109" s="474"/>
      <c r="AJ109" s="474"/>
      <c r="AK109" s="474"/>
      <c r="AL109" s="474"/>
      <c r="AM109" s="474"/>
      <c r="AN109" s="474"/>
      <c r="AO109" s="474"/>
      <c r="AP109" s="474"/>
      <c r="AQ109" s="474"/>
      <c r="AR109" s="474"/>
      <c r="AS109" s="474"/>
      <c r="AT109" s="474"/>
      <c r="AU109" s="474"/>
      <c r="AV109" s="474"/>
      <c r="AW109" s="474"/>
      <c r="AX109" s="474"/>
      <c r="AY109" s="474"/>
      <c r="AZ109" s="474"/>
      <c r="BA109" s="474"/>
      <c r="BB109" s="474"/>
      <c r="BC109" s="474"/>
      <c r="BD109" s="474"/>
      <c r="BE109" s="474"/>
      <c r="BF109" s="474"/>
      <c r="BG109" s="474"/>
      <c r="BH109" s="474"/>
      <c r="BI109" s="474"/>
      <c r="BJ109" s="474"/>
      <c r="BK109" s="474"/>
      <c r="BL109" s="474"/>
      <c r="CH109" s="483"/>
    </row>
    <row r="110" spans="1:86" x14ac:dyDescent="0.25">
      <c r="A110" s="484"/>
      <c r="B110" s="480"/>
      <c r="C110" s="480"/>
      <c r="D110" s="481"/>
      <c r="F110" s="482"/>
      <c r="G110" s="474"/>
      <c r="H110" s="474"/>
      <c r="I110" s="474"/>
      <c r="J110" s="474"/>
      <c r="K110" s="474"/>
      <c r="L110" s="474"/>
      <c r="M110" s="474"/>
      <c r="N110" s="474"/>
      <c r="O110" s="474"/>
      <c r="P110" s="474"/>
      <c r="Q110" s="474"/>
      <c r="R110" s="474"/>
      <c r="S110" s="474"/>
      <c r="T110" s="474"/>
      <c r="U110" s="474"/>
      <c r="V110" s="474"/>
      <c r="W110" s="474"/>
      <c r="X110" s="474"/>
      <c r="Y110" s="474"/>
      <c r="Z110" s="474"/>
      <c r="AA110" s="474"/>
      <c r="AB110" s="474"/>
      <c r="AC110" s="474"/>
      <c r="AD110" s="474"/>
      <c r="AE110" s="474"/>
      <c r="AF110" s="474"/>
      <c r="AG110" s="474"/>
      <c r="AH110" s="474"/>
      <c r="AI110" s="474"/>
      <c r="AJ110" s="474"/>
      <c r="AK110" s="474"/>
      <c r="AL110" s="474"/>
      <c r="AM110" s="474"/>
      <c r="AN110" s="474"/>
      <c r="AO110" s="474"/>
      <c r="AP110" s="474"/>
      <c r="AQ110" s="474"/>
      <c r="AR110" s="474"/>
      <c r="AS110" s="474"/>
      <c r="AT110" s="474"/>
      <c r="AU110" s="474"/>
      <c r="AV110" s="474"/>
      <c r="AW110" s="474"/>
      <c r="AX110" s="474"/>
      <c r="AY110" s="474"/>
      <c r="AZ110" s="474"/>
      <c r="BA110" s="474"/>
      <c r="BB110" s="474"/>
      <c r="BC110" s="474"/>
      <c r="BD110" s="474"/>
      <c r="BE110" s="474"/>
      <c r="BF110" s="474"/>
      <c r="BG110" s="474"/>
      <c r="BH110" s="474"/>
      <c r="BI110" s="474"/>
      <c r="BJ110" s="474"/>
      <c r="BK110" s="474"/>
      <c r="BL110" s="474"/>
      <c r="CH110" s="483"/>
    </row>
    <row r="111" spans="1:86" x14ac:dyDescent="0.25">
      <c r="A111" s="484"/>
      <c r="B111" s="480"/>
      <c r="C111" s="480"/>
      <c r="D111" s="481"/>
      <c r="AH111" s="474"/>
      <c r="AI111" s="474"/>
      <c r="AJ111" s="474"/>
      <c r="AK111" s="474"/>
      <c r="AL111" s="474"/>
      <c r="AM111" s="474"/>
      <c r="AN111" s="474"/>
      <c r="AO111" s="474"/>
      <c r="AP111" s="474"/>
      <c r="AQ111" s="474"/>
      <c r="AR111" s="474"/>
      <c r="AS111" s="474"/>
      <c r="AT111" s="474"/>
      <c r="AU111" s="474"/>
      <c r="AV111" s="474"/>
      <c r="AW111" s="474"/>
      <c r="AX111" s="474"/>
      <c r="AY111" s="474"/>
      <c r="AZ111" s="474"/>
      <c r="BA111" s="474"/>
      <c r="BB111" s="474"/>
      <c r="BC111" s="474"/>
      <c r="BD111" s="474"/>
      <c r="BE111" s="474"/>
      <c r="BF111" s="474"/>
      <c r="BG111" s="474"/>
      <c r="BH111" s="474"/>
      <c r="BI111" s="474"/>
      <c r="BJ111" s="474"/>
      <c r="BK111" s="474"/>
      <c r="BL111" s="474"/>
      <c r="CH111" s="483"/>
    </row>
    <row r="112" spans="1:86" x14ac:dyDescent="0.25">
      <c r="A112" s="484"/>
      <c r="B112" s="480"/>
      <c r="C112" s="480"/>
      <c r="D112" s="481"/>
      <c r="AH112" s="474"/>
      <c r="AI112" s="474"/>
      <c r="AJ112" s="474"/>
      <c r="AK112" s="474"/>
      <c r="AL112" s="474"/>
      <c r="AM112" s="474"/>
      <c r="AN112" s="474"/>
      <c r="AO112" s="474"/>
      <c r="AP112" s="474"/>
      <c r="AQ112" s="474"/>
      <c r="AR112" s="474"/>
      <c r="AS112" s="474"/>
      <c r="AT112" s="474"/>
      <c r="AU112" s="474"/>
      <c r="AV112" s="474"/>
      <c r="AW112" s="474"/>
      <c r="AX112" s="474"/>
      <c r="AY112" s="474"/>
      <c r="AZ112" s="474"/>
      <c r="BA112" s="474"/>
      <c r="BB112" s="474"/>
      <c r="BC112" s="474"/>
      <c r="BD112" s="474"/>
      <c r="BE112" s="474"/>
      <c r="BF112" s="474"/>
      <c r="BG112" s="474"/>
      <c r="BH112" s="474"/>
      <c r="BI112" s="474"/>
      <c r="BJ112" s="474"/>
      <c r="BK112" s="474"/>
      <c r="BL112" s="474"/>
      <c r="CH112" s="483"/>
    </row>
    <row r="113" spans="1:86" x14ac:dyDescent="0.25">
      <c r="A113" s="484"/>
      <c r="B113" s="480"/>
      <c r="C113" s="480"/>
      <c r="D113" s="481"/>
      <c r="AH113" s="474"/>
      <c r="AI113" s="474"/>
      <c r="AJ113" s="474"/>
      <c r="AK113" s="474"/>
      <c r="AL113" s="474"/>
      <c r="AM113" s="474"/>
      <c r="AN113" s="474"/>
      <c r="AO113" s="474"/>
      <c r="AP113" s="474"/>
      <c r="AQ113" s="474"/>
      <c r="AR113" s="474"/>
      <c r="AS113" s="474"/>
      <c r="AT113" s="474"/>
      <c r="AU113" s="474"/>
      <c r="AV113" s="474"/>
      <c r="AW113" s="474"/>
      <c r="AX113" s="474"/>
      <c r="AY113" s="474"/>
      <c r="AZ113" s="474"/>
      <c r="BA113" s="474"/>
      <c r="BB113" s="474"/>
      <c r="BC113" s="474"/>
      <c r="BD113" s="474"/>
      <c r="BE113" s="474"/>
      <c r="BF113" s="474"/>
      <c r="BG113" s="474"/>
      <c r="BH113" s="474"/>
      <c r="BI113" s="474"/>
      <c r="BJ113" s="474"/>
      <c r="BK113" s="474"/>
      <c r="BL113" s="474"/>
      <c r="CH113" s="483"/>
    </row>
    <row r="114" spans="1:86" x14ac:dyDescent="0.25">
      <c r="A114" s="484"/>
      <c r="B114" s="480"/>
      <c r="C114" s="480"/>
      <c r="D114" s="481"/>
      <c r="AH114" s="474"/>
      <c r="AI114" s="474"/>
      <c r="AJ114" s="474"/>
      <c r="AK114" s="474"/>
      <c r="AL114" s="474"/>
      <c r="AM114" s="474"/>
      <c r="AN114" s="474"/>
      <c r="AO114" s="474"/>
      <c r="AP114" s="474"/>
      <c r="AQ114" s="474"/>
      <c r="AR114" s="474"/>
      <c r="AS114" s="474"/>
      <c r="AT114" s="474"/>
      <c r="AU114" s="474"/>
      <c r="AV114" s="474"/>
      <c r="AW114" s="474"/>
      <c r="AX114" s="474"/>
      <c r="AY114" s="474"/>
      <c r="AZ114" s="474"/>
      <c r="BA114" s="474"/>
      <c r="BB114" s="474"/>
      <c r="BC114" s="474"/>
      <c r="BD114" s="474"/>
      <c r="BE114" s="474"/>
      <c r="BF114" s="474"/>
      <c r="BG114" s="474"/>
      <c r="BH114" s="474"/>
      <c r="BI114" s="474"/>
      <c r="BJ114" s="474"/>
      <c r="BK114" s="474"/>
      <c r="BL114" s="474"/>
      <c r="CH114" s="483"/>
    </row>
    <row r="115" spans="1:86" x14ac:dyDescent="0.25">
      <c r="A115" s="484"/>
      <c r="B115" s="480"/>
      <c r="C115" s="480"/>
      <c r="D115" s="481"/>
      <c r="AH115" s="474"/>
      <c r="AI115" s="474"/>
      <c r="AJ115" s="474"/>
      <c r="AK115" s="474"/>
      <c r="AL115" s="474"/>
      <c r="AM115" s="474"/>
      <c r="AN115" s="474"/>
      <c r="AO115" s="474"/>
      <c r="AP115" s="474"/>
      <c r="AQ115" s="474"/>
      <c r="AR115" s="474"/>
      <c r="AS115" s="474"/>
      <c r="AT115" s="474"/>
      <c r="AU115" s="474"/>
      <c r="AV115" s="474"/>
      <c r="AW115" s="474"/>
      <c r="AX115" s="474"/>
      <c r="AY115" s="474"/>
      <c r="AZ115" s="474"/>
      <c r="BA115" s="474"/>
      <c r="BB115" s="474"/>
      <c r="BC115" s="474"/>
      <c r="BD115" s="474"/>
      <c r="BE115" s="474"/>
      <c r="BF115" s="474"/>
      <c r="BG115" s="474"/>
      <c r="BH115" s="474"/>
      <c r="BI115" s="474"/>
      <c r="BJ115" s="474"/>
      <c r="BK115" s="474"/>
      <c r="BL115" s="474"/>
      <c r="CH115" s="48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6"/>
  <sheetViews>
    <sheetView view="pageBreakPreview" zoomScaleNormal="100" zoomScaleSheetLayoutView="100" workbookViewId="0">
      <selection activeCell="C25" sqref="C25"/>
    </sheetView>
  </sheetViews>
  <sheetFormatPr defaultColWidth="9.140625" defaultRowHeight="13.5" customHeight="1" x14ac:dyDescent="0.2"/>
  <cols>
    <col min="1" max="1" width="4.42578125" style="1" customWidth="1"/>
    <col min="2" max="2" width="3" style="1" customWidth="1"/>
    <col min="3" max="3" width="39.7109375" style="1" customWidth="1"/>
    <col min="4" max="4" width="4.28515625" style="1" customWidth="1"/>
    <col min="5" max="5" width="12.7109375" style="1" customWidth="1"/>
    <col min="6" max="6" width="3" style="1" customWidth="1"/>
    <col min="7" max="7" width="12.28515625" style="1" customWidth="1"/>
    <col min="8" max="8" width="3" style="28" customWidth="1"/>
    <col min="9" max="9" width="8.140625" style="28" customWidth="1"/>
    <col min="10" max="13" width="14.140625" style="1" customWidth="1"/>
    <col min="14" max="16384" width="9.140625" style="1"/>
  </cols>
  <sheetData>
    <row r="1" spans="1:10" ht="13.5" customHeight="1" x14ac:dyDescent="0.2">
      <c r="E1" s="15" t="s">
        <v>51</v>
      </c>
      <c r="F1" s="15"/>
      <c r="G1" s="15" t="s">
        <v>51</v>
      </c>
      <c r="H1" s="1"/>
      <c r="I1" s="16" t="s">
        <v>52</v>
      </c>
    </row>
    <row r="2" spans="1:10" ht="13.5" customHeight="1" x14ac:dyDescent="0.2">
      <c r="E2" s="17" t="s">
        <v>53</v>
      </c>
      <c r="F2" s="17"/>
      <c r="G2" s="17" t="s">
        <v>54</v>
      </c>
      <c r="H2" s="1"/>
      <c r="I2" s="16" t="s">
        <v>55</v>
      </c>
    </row>
    <row r="3" spans="1:10" ht="13.5" customHeight="1" x14ac:dyDescent="0.2">
      <c r="E3" s="18" t="s">
        <v>56</v>
      </c>
      <c r="F3" s="18"/>
      <c r="G3" s="18" t="s">
        <v>56</v>
      </c>
      <c r="H3" s="1"/>
      <c r="I3" s="19" t="s">
        <v>57</v>
      </c>
    </row>
    <row r="4" spans="1:10" ht="13.5" customHeight="1" x14ac:dyDescent="0.2">
      <c r="H4" s="20"/>
      <c r="I4" s="20"/>
    </row>
    <row r="5" spans="1:10" ht="13.5" customHeight="1" x14ac:dyDescent="0.2">
      <c r="A5" s="12">
        <v>1</v>
      </c>
      <c r="C5" s="21" t="s">
        <v>58</v>
      </c>
      <c r="D5" s="12" t="s">
        <v>613</v>
      </c>
      <c r="E5" s="22">
        <v>286856302</v>
      </c>
      <c r="F5" s="22"/>
      <c r="G5" s="22">
        <v>316841498</v>
      </c>
      <c r="H5" s="23"/>
      <c r="I5" s="24">
        <f>(E5/G5)-1</f>
        <v>-9.4637843177979186E-2</v>
      </c>
      <c r="J5" s="22"/>
    </row>
    <row r="6" spans="1:10" ht="13.5" customHeight="1" x14ac:dyDescent="0.2">
      <c r="A6" s="12">
        <v>2</v>
      </c>
      <c r="C6" s="1" t="s">
        <v>33</v>
      </c>
      <c r="E6" s="22">
        <v>248760967</v>
      </c>
      <c r="F6" s="22"/>
      <c r="G6" s="22">
        <v>269069350</v>
      </c>
      <c r="H6" s="23"/>
      <c r="I6" s="24">
        <f t="shared" ref="I6:I42" si="0">(E6/G6)-1</f>
        <v>-7.5476389265443977E-2</v>
      </c>
      <c r="J6" s="22"/>
    </row>
    <row r="7" spans="1:10" ht="13.5" customHeight="1" x14ac:dyDescent="0.2">
      <c r="A7" s="12">
        <v>3</v>
      </c>
      <c r="C7" s="1" t="s">
        <v>14</v>
      </c>
      <c r="E7" s="22">
        <v>208942135</v>
      </c>
      <c r="F7" s="22"/>
      <c r="G7" s="22">
        <v>238231846</v>
      </c>
      <c r="H7" s="23"/>
      <c r="I7" s="24">
        <f t="shared" si="0"/>
        <v>-0.1229462453982747</v>
      </c>
      <c r="J7" s="22"/>
    </row>
    <row r="8" spans="1:10" ht="13.5" customHeight="1" x14ac:dyDescent="0.2">
      <c r="A8" s="12">
        <v>4</v>
      </c>
      <c r="C8" s="1" t="s">
        <v>41</v>
      </c>
      <c r="E8" s="22">
        <v>95743586</v>
      </c>
      <c r="F8" s="22"/>
      <c r="G8" s="22">
        <v>91989503</v>
      </c>
      <c r="H8" s="23"/>
      <c r="I8" s="24">
        <f t="shared" si="0"/>
        <v>4.0809906321594092E-2</v>
      </c>
      <c r="J8" s="22"/>
    </row>
    <row r="9" spans="1:10" ht="13.5" customHeight="1" x14ac:dyDescent="0.2">
      <c r="A9" s="12">
        <v>5</v>
      </c>
      <c r="C9" s="1" t="s">
        <v>38</v>
      </c>
      <c r="E9" s="22">
        <v>90474233</v>
      </c>
      <c r="F9" s="22"/>
      <c r="G9" s="22">
        <v>96572517</v>
      </c>
      <c r="H9" s="23"/>
      <c r="I9" s="24">
        <f t="shared" si="0"/>
        <v>-6.3147199528826636E-2</v>
      </c>
      <c r="J9" s="22"/>
    </row>
    <row r="10" spans="1:10" ht="13.5" customHeight="1" x14ac:dyDescent="0.2">
      <c r="A10" s="12">
        <v>6</v>
      </c>
      <c r="C10" s="1" t="s">
        <v>6</v>
      </c>
      <c r="D10" s="12"/>
      <c r="E10" s="22">
        <v>83660196</v>
      </c>
      <c r="F10" s="22"/>
      <c r="G10" s="22">
        <v>92661679</v>
      </c>
      <c r="H10" s="23"/>
      <c r="I10" s="24">
        <f t="shared" si="0"/>
        <v>-9.7143534383830832E-2</v>
      </c>
      <c r="J10" s="22"/>
    </row>
    <row r="11" spans="1:10" ht="13.5" customHeight="1" x14ac:dyDescent="0.2">
      <c r="A11" s="12">
        <v>7</v>
      </c>
      <c r="C11" s="1" t="s">
        <v>39</v>
      </c>
      <c r="D11" s="12"/>
      <c r="E11" s="22">
        <v>75936904</v>
      </c>
      <c r="F11" s="22"/>
      <c r="G11" s="22">
        <v>82151541</v>
      </c>
      <c r="H11" s="23"/>
      <c r="I11" s="24">
        <f t="shared" si="0"/>
        <v>-7.5648453143441374E-2</v>
      </c>
      <c r="J11" s="22"/>
    </row>
    <row r="12" spans="1:10" ht="13.5" customHeight="1" x14ac:dyDescent="0.2">
      <c r="A12" s="12">
        <v>8</v>
      </c>
      <c r="C12" s="1" t="s">
        <v>13</v>
      </c>
      <c r="D12" s="12"/>
      <c r="E12" s="22">
        <v>68051848</v>
      </c>
      <c r="F12" s="22"/>
      <c r="G12" s="22">
        <v>66028104</v>
      </c>
      <c r="H12" s="23"/>
      <c r="I12" s="24">
        <f t="shared" si="0"/>
        <v>3.0649736663648453E-2</v>
      </c>
      <c r="J12" s="22"/>
    </row>
    <row r="13" spans="1:10" ht="13.5" customHeight="1" x14ac:dyDescent="0.2">
      <c r="A13" s="12">
        <v>9</v>
      </c>
      <c r="C13" s="1" t="s">
        <v>40</v>
      </c>
      <c r="E13" s="22">
        <v>58223216</v>
      </c>
      <c r="F13" s="22"/>
      <c r="G13" s="22">
        <v>56001481</v>
      </c>
      <c r="H13" s="23"/>
      <c r="I13" s="24">
        <f t="shared" si="0"/>
        <v>3.9672790082105225E-2</v>
      </c>
      <c r="J13" s="22"/>
    </row>
    <row r="14" spans="1:10" ht="13.5" customHeight="1" x14ac:dyDescent="0.2">
      <c r="A14" s="12">
        <v>10</v>
      </c>
      <c r="C14" s="1" t="s">
        <v>12</v>
      </c>
      <c r="D14" s="12"/>
      <c r="E14" s="22">
        <v>54563437</v>
      </c>
      <c r="F14" s="22"/>
      <c r="G14" s="22">
        <v>55295393</v>
      </c>
      <c r="H14" s="23"/>
      <c r="I14" s="24">
        <f t="shared" si="0"/>
        <v>-1.3237196813123298E-2</v>
      </c>
      <c r="J14" s="22"/>
    </row>
    <row r="15" spans="1:10" ht="13.5" customHeight="1" x14ac:dyDescent="0.2">
      <c r="A15" s="12">
        <v>11</v>
      </c>
      <c r="C15" s="21" t="s">
        <v>60</v>
      </c>
      <c r="D15" s="12" t="s">
        <v>61</v>
      </c>
      <c r="E15" s="22">
        <v>47300619</v>
      </c>
      <c r="F15" s="22"/>
      <c r="G15" s="22">
        <v>40278978</v>
      </c>
      <c r="H15" s="23"/>
      <c r="I15" s="24">
        <f t="shared" si="0"/>
        <v>0.17432520259079065</v>
      </c>
      <c r="J15" s="22"/>
    </row>
    <row r="16" spans="1:10" ht="13.5" customHeight="1" x14ac:dyDescent="0.2">
      <c r="A16" s="12">
        <v>12</v>
      </c>
      <c r="C16" s="1" t="s">
        <v>18</v>
      </c>
      <c r="E16" s="22">
        <v>39139723</v>
      </c>
      <c r="F16" s="22"/>
      <c r="G16" s="22">
        <v>38058605</v>
      </c>
      <c r="H16" s="23"/>
      <c r="I16" s="24">
        <f t="shared" si="0"/>
        <v>2.8406663880612637E-2</v>
      </c>
      <c r="J16" s="22"/>
    </row>
    <row r="17" spans="1:10" ht="13.5" customHeight="1" x14ac:dyDescent="0.2">
      <c r="A17" s="12">
        <v>13</v>
      </c>
      <c r="C17" s="21" t="s">
        <v>62</v>
      </c>
      <c r="D17" s="12" t="s">
        <v>59</v>
      </c>
      <c r="E17" s="22">
        <v>33596965</v>
      </c>
      <c r="F17" s="22"/>
      <c r="G17" s="22">
        <v>28408507</v>
      </c>
      <c r="H17" s="23"/>
      <c r="I17" s="24">
        <f t="shared" si="0"/>
        <v>0.18263747545761566</v>
      </c>
      <c r="J17" s="22"/>
    </row>
    <row r="18" spans="1:10" ht="13.5" customHeight="1" x14ac:dyDescent="0.2">
      <c r="A18" s="12">
        <v>14</v>
      </c>
      <c r="C18" s="1" t="s">
        <v>32</v>
      </c>
      <c r="E18" s="22">
        <v>26964632</v>
      </c>
      <c r="F18" s="22"/>
      <c r="G18" s="22">
        <v>30682912</v>
      </c>
      <c r="H18" s="23"/>
      <c r="I18" s="24">
        <f t="shared" si="0"/>
        <v>-0.12118406492838751</v>
      </c>
      <c r="J18" s="22"/>
    </row>
    <row r="19" spans="1:10" ht="13.5" customHeight="1" x14ac:dyDescent="0.2">
      <c r="A19" s="12">
        <v>15</v>
      </c>
      <c r="C19" s="1" t="s">
        <v>15</v>
      </c>
      <c r="E19" s="22">
        <v>26934557</v>
      </c>
      <c r="F19" s="22"/>
      <c r="G19" s="22">
        <v>29745138</v>
      </c>
      <c r="H19" s="23"/>
      <c r="I19" s="24">
        <f t="shared" si="0"/>
        <v>-9.4488753086302668E-2</v>
      </c>
      <c r="J19" s="22"/>
    </row>
    <row r="20" spans="1:10" ht="13.5" customHeight="1" x14ac:dyDescent="0.2">
      <c r="A20" s="12">
        <v>16</v>
      </c>
      <c r="C20" s="1" t="s">
        <v>36</v>
      </c>
      <c r="E20" s="22">
        <v>24362486</v>
      </c>
      <c r="F20" s="22"/>
      <c r="G20" s="22">
        <v>23372236</v>
      </c>
      <c r="H20" s="23"/>
      <c r="I20" s="24">
        <f t="shared" si="0"/>
        <v>4.2368646286131906E-2</v>
      </c>
      <c r="J20" s="22"/>
    </row>
    <row r="21" spans="1:10" ht="13.5" customHeight="1" x14ac:dyDescent="0.2">
      <c r="A21" s="12">
        <v>17</v>
      </c>
      <c r="C21" s="1" t="s">
        <v>34</v>
      </c>
      <c r="E21" s="22">
        <v>22869247</v>
      </c>
      <c r="F21" s="22"/>
      <c r="G21" s="22">
        <v>27623814</v>
      </c>
      <c r="H21" s="23"/>
      <c r="I21" s="24">
        <f t="shared" si="0"/>
        <v>-0.17211841203390665</v>
      </c>
      <c r="J21" s="22"/>
    </row>
    <row r="22" spans="1:10" ht="13.5" customHeight="1" x14ac:dyDescent="0.2">
      <c r="A22" s="12">
        <v>18</v>
      </c>
      <c r="C22" s="1" t="s">
        <v>17</v>
      </c>
      <c r="E22" s="22">
        <v>20319787</v>
      </c>
      <c r="F22" s="22"/>
      <c r="G22" s="22">
        <v>21603252</v>
      </c>
      <c r="H22" s="23"/>
      <c r="I22" s="24">
        <f t="shared" si="0"/>
        <v>-5.9410731310267528E-2</v>
      </c>
      <c r="J22" s="22"/>
    </row>
    <row r="23" spans="1:10" ht="13.5" customHeight="1" x14ac:dyDescent="0.2">
      <c r="A23" s="12">
        <v>19</v>
      </c>
      <c r="C23" s="1" t="s">
        <v>20</v>
      </c>
      <c r="D23" s="12" t="s">
        <v>61</v>
      </c>
      <c r="E23" s="22">
        <v>19626077</v>
      </c>
      <c r="F23" s="22"/>
      <c r="G23" s="22">
        <v>23132282</v>
      </c>
      <c r="H23" s="23"/>
      <c r="I23" s="24">
        <f t="shared" si="0"/>
        <v>-0.15157194607950919</v>
      </c>
      <c r="J23" s="22"/>
    </row>
    <row r="24" spans="1:10" ht="13.5" customHeight="1" x14ac:dyDescent="0.2">
      <c r="A24" s="12">
        <v>20</v>
      </c>
      <c r="C24" s="21" t="s">
        <v>63</v>
      </c>
      <c r="D24" s="21"/>
      <c r="E24" s="22">
        <v>13968831</v>
      </c>
      <c r="F24" s="22"/>
      <c r="G24" s="22">
        <v>12954380</v>
      </c>
      <c r="H24" s="23"/>
      <c r="I24" s="24">
        <f t="shared" si="0"/>
        <v>7.830949840903223E-2</v>
      </c>
      <c r="J24" s="22"/>
    </row>
    <row r="25" spans="1:10" ht="13.5" customHeight="1" x14ac:dyDescent="0.2">
      <c r="A25" s="12">
        <v>21</v>
      </c>
      <c r="C25" s="1" t="s">
        <v>7</v>
      </c>
      <c r="E25" s="22">
        <v>13765966</v>
      </c>
      <c r="F25" s="22"/>
      <c r="G25" s="22">
        <v>15607557</v>
      </c>
      <c r="H25" s="23"/>
      <c r="I25" s="24">
        <f t="shared" si="0"/>
        <v>-0.11799354633143422</v>
      </c>
      <c r="J25" s="22"/>
    </row>
    <row r="26" spans="1:10" ht="13.5" customHeight="1" x14ac:dyDescent="0.2">
      <c r="A26" s="12">
        <v>22</v>
      </c>
      <c r="C26" s="1" t="s">
        <v>35</v>
      </c>
      <c r="D26" s="12" t="s">
        <v>69</v>
      </c>
      <c r="E26" s="22">
        <v>8004988</v>
      </c>
      <c r="F26" s="22"/>
      <c r="G26" s="22">
        <v>10123620</v>
      </c>
      <c r="H26" s="23"/>
      <c r="I26" s="24">
        <f t="shared" si="0"/>
        <v>-0.20927612849948929</v>
      </c>
      <c r="J26" s="22"/>
    </row>
    <row r="27" spans="1:10" ht="13.5" customHeight="1" x14ac:dyDescent="0.2">
      <c r="A27" s="12">
        <v>23</v>
      </c>
      <c r="C27" s="1" t="s">
        <v>65</v>
      </c>
      <c r="D27" s="415" t="s">
        <v>61</v>
      </c>
      <c r="E27" s="22">
        <v>6721325</v>
      </c>
      <c r="F27" s="22"/>
      <c r="G27" s="22">
        <v>5921817</v>
      </c>
      <c r="H27" s="23"/>
      <c r="I27" s="24">
        <f t="shared" si="0"/>
        <v>0.13501058881083283</v>
      </c>
      <c r="J27" s="22"/>
    </row>
    <row r="28" spans="1:10" ht="13.5" customHeight="1" x14ac:dyDescent="0.2">
      <c r="A28" s="12">
        <v>24</v>
      </c>
      <c r="C28" s="1" t="s">
        <v>66</v>
      </c>
      <c r="D28" s="12" t="s">
        <v>622</v>
      </c>
      <c r="E28" s="22">
        <v>6393439</v>
      </c>
      <c r="F28" s="22"/>
      <c r="G28" s="22">
        <v>7222999</v>
      </c>
      <c r="H28" s="23"/>
      <c r="I28" s="24">
        <f t="shared" si="0"/>
        <v>-0.11484980130829314</v>
      </c>
      <c r="J28" s="22"/>
    </row>
    <row r="29" spans="1:10" ht="13.5" customHeight="1" x14ac:dyDescent="0.2">
      <c r="A29" s="12">
        <v>25</v>
      </c>
      <c r="C29" s="1" t="s">
        <v>22</v>
      </c>
      <c r="E29" s="22">
        <v>4477638</v>
      </c>
      <c r="F29" s="22"/>
      <c r="G29" s="22">
        <v>4276550</v>
      </c>
      <c r="H29" s="23"/>
      <c r="I29" s="24">
        <f t="shared" si="0"/>
        <v>4.7021080076229627E-2</v>
      </c>
      <c r="J29" s="22"/>
    </row>
    <row r="30" spans="1:10" ht="13.5" customHeight="1" x14ac:dyDescent="0.2">
      <c r="A30" s="12">
        <v>26</v>
      </c>
      <c r="C30" s="1" t="s">
        <v>8</v>
      </c>
      <c r="D30" s="12" t="s">
        <v>61</v>
      </c>
      <c r="E30" s="22">
        <v>2468499</v>
      </c>
      <c r="F30" s="22"/>
      <c r="G30" s="22">
        <v>2235587</v>
      </c>
      <c r="H30" s="23"/>
      <c r="I30" s="24">
        <f t="shared" si="0"/>
        <v>0.104183822861736</v>
      </c>
      <c r="J30" s="22"/>
    </row>
    <row r="31" spans="1:10" ht="13.5" customHeight="1" x14ac:dyDescent="0.2">
      <c r="A31" s="12">
        <v>27</v>
      </c>
      <c r="C31" s="1" t="s">
        <v>67</v>
      </c>
      <c r="D31" s="12" t="s">
        <v>61</v>
      </c>
      <c r="E31" s="22">
        <v>2436645</v>
      </c>
      <c r="F31" s="22"/>
      <c r="G31" s="22">
        <v>2505080</v>
      </c>
      <c r="H31" s="23"/>
      <c r="I31" s="24">
        <f t="shared" si="0"/>
        <v>-2.7318488830695986E-2</v>
      </c>
      <c r="J31" s="22"/>
    </row>
    <row r="32" spans="1:10" ht="13.5" customHeight="1" x14ac:dyDescent="0.2">
      <c r="A32" s="12">
        <v>28</v>
      </c>
      <c r="C32" s="1" t="s">
        <v>31</v>
      </c>
      <c r="E32" s="22">
        <v>2300877</v>
      </c>
      <c r="F32" s="22"/>
      <c r="G32" s="22">
        <v>2788767</v>
      </c>
      <c r="H32" s="23"/>
      <c r="I32" s="24">
        <f t="shared" si="0"/>
        <v>-0.17494828359629899</v>
      </c>
      <c r="J32" s="22"/>
    </row>
    <row r="33" spans="1:10" ht="13.5" customHeight="1" x14ac:dyDescent="0.2">
      <c r="A33" s="12">
        <v>29</v>
      </c>
      <c r="C33" s="21" t="s">
        <v>68</v>
      </c>
      <c r="D33" s="12" t="s">
        <v>61</v>
      </c>
      <c r="E33" s="22">
        <v>1773547</v>
      </c>
      <c r="F33" s="22"/>
      <c r="G33" s="22">
        <v>2261717</v>
      </c>
      <c r="H33" s="23"/>
      <c r="I33" s="24">
        <f t="shared" si="0"/>
        <v>-0.21584044334459174</v>
      </c>
      <c r="J33" s="22"/>
    </row>
    <row r="34" spans="1:10" ht="13.5" customHeight="1" x14ac:dyDescent="0.2">
      <c r="A34" s="12">
        <v>30</v>
      </c>
      <c r="C34" s="1" t="s">
        <v>16</v>
      </c>
      <c r="D34" s="12" t="s">
        <v>61</v>
      </c>
      <c r="E34" s="22">
        <v>889070</v>
      </c>
      <c r="F34" s="22"/>
      <c r="G34" s="22">
        <v>1146206</v>
      </c>
      <c r="H34" s="23"/>
      <c r="I34" s="24">
        <f t="shared" si="0"/>
        <v>-0.22433663756776701</v>
      </c>
      <c r="J34" s="22"/>
    </row>
    <row r="35" spans="1:10" ht="13.5" customHeight="1" x14ac:dyDescent="0.2">
      <c r="A35" s="12">
        <v>31</v>
      </c>
      <c r="C35" s="1" t="s">
        <v>11</v>
      </c>
      <c r="D35" s="12" t="s">
        <v>69</v>
      </c>
      <c r="E35" s="22">
        <v>750080</v>
      </c>
      <c r="F35" s="22"/>
      <c r="G35" s="22">
        <v>761710</v>
      </c>
      <c r="H35" s="23"/>
      <c r="I35" s="24">
        <f t="shared" si="0"/>
        <v>-1.5268277953551901E-2</v>
      </c>
      <c r="J35" s="22"/>
    </row>
    <row r="36" spans="1:10" ht="13.5" customHeight="1" x14ac:dyDescent="0.2">
      <c r="A36" s="12">
        <v>32</v>
      </c>
      <c r="C36" s="21" t="s">
        <v>70</v>
      </c>
      <c r="D36" s="12" t="s">
        <v>61</v>
      </c>
      <c r="E36" s="22">
        <v>526499</v>
      </c>
      <c r="F36" s="22"/>
      <c r="G36" s="22">
        <v>481478</v>
      </c>
      <c r="H36" s="23"/>
      <c r="I36" s="24">
        <f t="shared" si="0"/>
        <v>9.3505829965232046E-2</v>
      </c>
      <c r="J36" s="22"/>
    </row>
    <row r="37" spans="1:10" ht="13.5" customHeight="1" x14ac:dyDescent="0.2">
      <c r="A37" s="12">
        <v>33</v>
      </c>
      <c r="C37" s="1" t="s">
        <v>21</v>
      </c>
      <c r="D37" s="12" t="s">
        <v>61</v>
      </c>
      <c r="E37" s="22">
        <v>504378</v>
      </c>
      <c r="F37" s="22"/>
      <c r="G37" s="22">
        <v>449568</v>
      </c>
      <c r="H37" s="23"/>
      <c r="I37" s="24">
        <f t="shared" si="0"/>
        <v>0.1219170403587444</v>
      </c>
      <c r="J37" s="22"/>
    </row>
    <row r="38" spans="1:10" ht="13.5" customHeight="1" x14ac:dyDescent="0.2">
      <c r="A38" s="12">
        <v>34</v>
      </c>
      <c r="C38" s="1" t="s">
        <v>37</v>
      </c>
      <c r="D38" s="12" t="s">
        <v>69</v>
      </c>
      <c r="E38" s="22">
        <v>389420</v>
      </c>
      <c r="F38" s="22"/>
      <c r="G38" s="22">
        <v>472544</v>
      </c>
      <c r="H38" s="23"/>
      <c r="I38" s="24">
        <f t="shared" si="0"/>
        <v>-0.1759074287262139</v>
      </c>
      <c r="J38" s="22"/>
    </row>
    <row r="39" spans="1:10" ht="13.5" customHeight="1" x14ac:dyDescent="0.2">
      <c r="A39" s="12">
        <v>35</v>
      </c>
      <c r="C39" s="1" t="s">
        <v>19</v>
      </c>
      <c r="D39" s="12" t="s">
        <v>64</v>
      </c>
      <c r="E39" s="22">
        <v>115563</v>
      </c>
      <c r="F39" s="22"/>
      <c r="G39" s="22">
        <v>172493</v>
      </c>
      <c r="H39" s="23"/>
      <c r="I39" s="24">
        <f t="shared" si="0"/>
        <v>-0.33004237853130269</v>
      </c>
      <c r="J39" s="22"/>
    </row>
    <row r="40" spans="1:10" ht="13.5" customHeight="1" x14ac:dyDescent="0.2">
      <c r="A40" s="12">
        <v>36</v>
      </c>
      <c r="C40" s="21" t="s">
        <v>71</v>
      </c>
      <c r="D40" s="12" t="s">
        <v>61</v>
      </c>
      <c r="E40" s="22">
        <v>80873</v>
      </c>
      <c r="F40" s="22"/>
      <c r="G40" s="22">
        <v>71180</v>
      </c>
      <c r="H40" s="23"/>
      <c r="I40" s="24">
        <f t="shared" si="0"/>
        <v>0.13617589210452374</v>
      </c>
      <c r="J40" s="22"/>
    </row>
    <row r="41" spans="1:10" ht="13.5" customHeight="1" x14ac:dyDescent="0.2">
      <c r="A41" s="12">
        <v>37</v>
      </c>
      <c r="C41" s="21" t="s">
        <v>72</v>
      </c>
      <c r="D41" s="12" t="s">
        <v>64</v>
      </c>
      <c r="E41" s="22">
        <v>1888</v>
      </c>
      <c r="F41" s="22"/>
      <c r="G41" s="22">
        <v>5688</v>
      </c>
      <c r="H41" s="23"/>
      <c r="I41" s="24">
        <f t="shared" si="0"/>
        <v>-0.66807313642756683</v>
      </c>
      <c r="J41" s="22"/>
    </row>
    <row r="42" spans="1:10" ht="13.5" customHeight="1" thickBot="1" x14ac:dyDescent="0.25">
      <c r="C42" s="25" t="s">
        <v>73</v>
      </c>
      <c r="E42" s="26">
        <f>SUM(E5:E41)</f>
        <v>1597896443</v>
      </c>
      <c r="F42" s="20"/>
      <c r="G42" s="26">
        <f>SUM(G5:G41)</f>
        <v>1697207577</v>
      </c>
      <c r="H42" s="20"/>
      <c r="I42" s="27">
        <f t="shared" si="0"/>
        <v>-5.8514430023664743E-2</v>
      </c>
      <c r="J42" s="22"/>
    </row>
    <row r="43" spans="1:10" ht="13.5" customHeight="1" thickTop="1" x14ac:dyDescent="0.2"/>
    <row r="49" spans="1:9" ht="13.5" customHeight="1" x14ac:dyDescent="0.2">
      <c r="A49" s="29"/>
      <c r="B49" s="29"/>
      <c r="C49" s="29"/>
    </row>
    <row r="50" spans="1:9" ht="13.5" customHeight="1" x14ac:dyDescent="0.2">
      <c r="A50" s="30" t="s">
        <v>74</v>
      </c>
    </row>
    <row r="51" spans="1:9" ht="13.5" customHeight="1" x14ac:dyDescent="0.2">
      <c r="A51" s="31" t="s">
        <v>75</v>
      </c>
      <c r="H51" s="32"/>
      <c r="I51" s="32"/>
    </row>
    <row r="52" spans="1:9" ht="13.5" customHeight="1" x14ac:dyDescent="0.2">
      <c r="A52" s="31" t="s">
        <v>612</v>
      </c>
      <c r="H52" s="20"/>
      <c r="I52" s="20"/>
    </row>
    <row r="53" spans="1:9" ht="13.5" customHeight="1" x14ac:dyDescent="0.2">
      <c r="A53" s="375"/>
      <c r="H53" s="20"/>
      <c r="I53" s="20"/>
    </row>
    <row r="54" spans="1:9" ht="13.5" customHeight="1" x14ac:dyDescent="0.2">
      <c r="A54" s="31"/>
      <c r="H54" s="20"/>
      <c r="I54" s="20"/>
    </row>
    <row r="55" spans="1:9" ht="13.5" customHeight="1" x14ac:dyDescent="0.2">
      <c r="H55" s="20"/>
      <c r="I55" s="20"/>
    </row>
    <row r="56" spans="1:9" ht="13.5" customHeight="1" x14ac:dyDescent="0.2">
      <c r="H56" s="20"/>
      <c r="I56" s="20"/>
    </row>
  </sheetData>
  <pageMargins left="0.74803149606299213" right="0.31496062992125984" top="1.3779527559055118" bottom="0" header="0.74803149606299213" footer="0.15748031496062992"/>
  <pageSetup paperSize="9" scale="98" firstPageNumber="8" orientation="portrait" useFirstPageNumber="1" r:id="rId1"/>
  <headerFooter alignWithMargins="0">
    <oddHeader>&amp;C&amp;"Times New Roman,Bold"&amp;12 2.2. YFIRLIT YFIR LÍFEYRISSJÓÐI Í STÆRÐARRÖÐ 31.12.2008</oddHeader>
    <oddFooter>&amp;R&amp;"Times New Roman,Regular"&amp;10&amp;P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4"/>
  <sheetViews>
    <sheetView view="pageBreakPreview" topLeftCell="A3" zoomScaleNormal="100" zoomScaleSheetLayoutView="100" workbookViewId="0">
      <pane xSplit="2" ySplit="3" topLeftCell="C6" activePane="bottomRight" state="frozen"/>
      <selection pane="topRight"/>
      <selection pane="bottomLeft"/>
      <selection pane="bottomRight" activeCell="E17" sqref="E17"/>
    </sheetView>
  </sheetViews>
  <sheetFormatPr defaultColWidth="9.140625" defaultRowHeight="12.75" x14ac:dyDescent="0.2"/>
  <cols>
    <col min="1" max="1" width="3" style="1" customWidth="1"/>
    <col min="2" max="2" width="0.85546875" style="1" customWidth="1"/>
    <col min="3" max="3" width="27.28515625" style="1" customWidth="1"/>
    <col min="4" max="4" width="13" style="1" customWidth="1"/>
    <col min="5" max="8" width="10.7109375" style="1" customWidth="1"/>
    <col min="9" max="9" width="1" style="1" customWidth="1"/>
    <col min="10" max="10" width="10.7109375" style="1" customWidth="1"/>
    <col min="11" max="15" width="14.140625" style="1" customWidth="1"/>
    <col min="16" max="16384" width="9.140625" style="1"/>
  </cols>
  <sheetData>
    <row r="1" spans="1:11" x14ac:dyDescent="0.2">
      <c r="E1" s="486" t="s">
        <v>76</v>
      </c>
      <c r="F1" s="486"/>
      <c r="G1" s="486"/>
      <c r="H1" s="486"/>
      <c r="J1" s="486" t="s">
        <v>77</v>
      </c>
    </row>
    <row r="2" spans="1:11" x14ac:dyDescent="0.2">
      <c r="E2" s="486"/>
      <c r="F2" s="486"/>
      <c r="G2" s="486"/>
      <c r="H2" s="486"/>
      <c r="J2" s="486"/>
    </row>
    <row r="3" spans="1:11" x14ac:dyDescent="0.2">
      <c r="D3" s="33" t="s">
        <v>51</v>
      </c>
      <c r="E3" s="34" t="s">
        <v>78</v>
      </c>
      <c r="F3" s="34" t="s">
        <v>79</v>
      </c>
      <c r="G3" s="34" t="s">
        <v>80</v>
      </c>
      <c r="H3" s="35" t="s">
        <v>81</v>
      </c>
      <c r="I3" s="35"/>
    </row>
    <row r="4" spans="1:11" x14ac:dyDescent="0.2">
      <c r="C4" s="36" t="s">
        <v>82</v>
      </c>
      <c r="D4" s="37" t="s">
        <v>53</v>
      </c>
      <c r="E4" s="38"/>
      <c r="F4" s="34" t="s">
        <v>83</v>
      </c>
      <c r="G4" s="34" t="s">
        <v>83</v>
      </c>
      <c r="H4" s="35" t="s">
        <v>84</v>
      </c>
      <c r="I4" s="35"/>
      <c r="J4" s="1" t="s">
        <v>0</v>
      </c>
    </row>
    <row r="5" spans="1:11" ht="6.75" customHeight="1" x14ac:dyDescent="0.2"/>
    <row r="6" spans="1:11" ht="14.85" customHeight="1" x14ac:dyDescent="0.2">
      <c r="A6" s="12">
        <v>1</v>
      </c>
      <c r="C6" s="21" t="s">
        <v>58</v>
      </c>
      <c r="D6" s="22">
        <v>286856302</v>
      </c>
      <c r="E6" s="22">
        <v>107425122</v>
      </c>
      <c r="F6" s="22">
        <v>172872717</v>
      </c>
      <c r="G6" s="22"/>
      <c r="H6" s="22"/>
      <c r="I6" s="22"/>
      <c r="J6" s="22">
        <v>6558463</v>
      </c>
      <c r="K6" s="22"/>
    </row>
    <row r="7" spans="1:11" ht="14.85" customHeight="1" x14ac:dyDescent="0.2">
      <c r="A7" s="12">
        <v>2</v>
      </c>
      <c r="C7" s="1" t="s">
        <v>33</v>
      </c>
      <c r="D7" s="22">
        <v>248760967</v>
      </c>
      <c r="E7" s="22"/>
      <c r="F7" s="22"/>
      <c r="G7" s="22"/>
      <c r="H7" s="22">
        <v>242671542</v>
      </c>
      <c r="I7" s="22"/>
      <c r="J7" s="22">
        <v>6089425</v>
      </c>
      <c r="K7" s="22"/>
    </row>
    <row r="8" spans="1:11" ht="14.85" customHeight="1" x14ac:dyDescent="0.2">
      <c r="A8" s="12">
        <v>3</v>
      </c>
      <c r="C8" s="1" t="s">
        <v>14</v>
      </c>
      <c r="D8" s="22">
        <v>208942135</v>
      </c>
      <c r="E8" s="22"/>
      <c r="F8" s="22"/>
      <c r="G8" s="22"/>
      <c r="H8" s="22">
        <v>206454247</v>
      </c>
      <c r="I8" s="22"/>
      <c r="J8" s="22">
        <v>2487888</v>
      </c>
      <c r="K8" s="22"/>
    </row>
    <row r="9" spans="1:11" ht="14.85" customHeight="1" x14ac:dyDescent="0.2">
      <c r="A9" s="12">
        <v>4</v>
      </c>
      <c r="C9" s="1" t="s">
        <v>41</v>
      </c>
      <c r="D9" s="22">
        <v>95743586</v>
      </c>
      <c r="E9" s="22"/>
      <c r="F9" s="22"/>
      <c r="G9" s="22"/>
      <c r="H9" s="22">
        <v>92258867</v>
      </c>
      <c r="I9" s="22"/>
      <c r="J9" s="22">
        <v>3484719</v>
      </c>
      <c r="K9" s="22"/>
    </row>
    <row r="10" spans="1:11" ht="14.85" customHeight="1" x14ac:dyDescent="0.2">
      <c r="A10" s="12">
        <v>5</v>
      </c>
      <c r="C10" s="1" t="s">
        <v>38</v>
      </c>
      <c r="D10" s="22">
        <v>90474233</v>
      </c>
      <c r="E10" s="22"/>
      <c r="F10" s="22"/>
      <c r="G10" s="22">
        <v>86957370</v>
      </c>
      <c r="H10" s="22"/>
      <c r="I10" s="22"/>
      <c r="J10" s="22">
        <v>3516863</v>
      </c>
      <c r="K10" s="22"/>
    </row>
    <row r="11" spans="1:11" ht="14.85" customHeight="1" x14ac:dyDescent="0.2">
      <c r="A11" s="12">
        <v>6</v>
      </c>
      <c r="C11" s="1" t="s">
        <v>6</v>
      </c>
      <c r="D11" s="22">
        <v>83660196</v>
      </c>
      <c r="E11" s="22"/>
      <c r="F11" s="22"/>
      <c r="G11" s="22">
        <v>36029523</v>
      </c>
      <c r="H11" s="22"/>
      <c r="I11" s="22"/>
      <c r="J11" s="22">
        <v>47630673</v>
      </c>
      <c r="K11" s="22"/>
    </row>
    <row r="12" spans="1:11" ht="14.85" customHeight="1" x14ac:dyDescent="0.2">
      <c r="A12" s="12">
        <v>7</v>
      </c>
      <c r="C12" s="1" t="s">
        <v>39</v>
      </c>
      <c r="D12" s="22">
        <v>75936904</v>
      </c>
      <c r="E12" s="22"/>
      <c r="F12" s="22"/>
      <c r="G12" s="22">
        <v>72587287</v>
      </c>
      <c r="H12" s="22"/>
      <c r="I12" s="22"/>
      <c r="J12" s="22">
        <v>3349617</v>
      </c>
      <c r="K12" s="22"/>
    </row>
    <row r="13" spans="1:11" ht="14.85" customHeight="1" x14ac:dyDescent="0.2">
      <c r="A13" s="12">
        <v>8</v>
      </c>
      <c r="C13" s="1" t="s">
        <v>13</v>
      </c>
      <c r="D13" s="22">
        <v>68051848</v>
      </c>
      <c r="E13" s="22"/>
      <c r="F13" s="22"/>
      <c r="G13" s="22">
        <v>13358913</v>
      </c>
      <c r="H13" s="22"/>
      <c r="I13" s="22"/>
      <c r="J13" s="22">
        <v>54692935</v>
      </c>
      <c r="K13" s="22"/>
    </row>
    <row r="14" spans="1:11" ht="14.85" customHeight="1" x14ac:dyDescent="0.2">
      <c r="A14" s="12">
        <v>9</v>
      </c>
      <c r="C14" s="1" t="s">
        <v>40</v>
      </c>
      <c r="D14" s="22">
        <v>58223216</v>
      </c>
      <c r="E14" s="22"/>
      <c r="F14" s="22"/>
      <c r="G14" s="22"/>
      <c r="H14" s="22">
        <v>57792539</v>
      </c>
      <c r="I14" s="22"/>
      <c r="J14" s="22">
        <v>430677</v>
      </c>
      <c r="K14" s="22"/>
    </row>
    <row r="15" spans="1:11" ht="14.85" customHeight="1" x14ac:dyDescent="0.2">
      <c r="A15" s="12">
        <v>10</v>
      </c>
      <c r="C15" s="1" t="s">
        <v>12</v>
      </c>
      <c r="D15" s="22">
        <v>54563437</v>
      </c>
      <c r="E15" s="22"/>
      <c r="F15" s="22"/>
      <c r="G15" s="22"/>
      <c r="H15" s="22">
        <v>54414034</v>
      </c>
      <c r="I15" s="22"/>
      <c r="J15" s="22">
        <v>149403</v>
      </c>
      <c r="K15" s="22"/>
    </row>
    <row r="16" spans="1:11" ht="14.85" customHeight="1" x14ac:dyDescent="0.2">
      <c r="A16" s="12">
        <v>11</v>
      </c>
      <c r="C16" s="21" t="s">
        <v>60</v>
      </c>
      <c r="D16" s="22">
        <v>47300619</v>
      </c>
      <c r="E16" s="22"/>
      <c r="F16" s="22">
        <v>47300619</v>
      </c>
      <c r="G16" s="22"/>
      <c r="H16" s="22"/>
      <c r="I16" s="22"/>
      <c r="J16" s="22"/>
      <c r="K16" s="22"/>
    </row>
    <row r="17" spans="1:11" ht="14.85" customHeight="1" x14ac:dyDescent="0.2">
      <c r="A17" s="12">
        <v>12</v>
      </c>
      <c r="C17" s="1" t="s">
        <v>18</v>
      </c>
      <c r="D17" s="22">
        <v>39139723</v>
      </c>
      <c r="E17" s="22"/>
      <c r="F17" s="22">
        <v>28909041</v>
      </c>
      <c r="G17" s="22">
        <v>10230682</v>
      </c>
      <c r="H17" s="22"/>
      <c r="I17" s="22"/>
      <c r="J17" s="22"/>
      <c r="K17" s="22"/>
    </row>
    <row r="18" spans="1:11" ht="14.85" customHeight="1" x14ac:dyDescent="0.2">
      <c r="A18" s="12">
        <v>13</v>
      </c>
      <c r="C18" s="21" t="s">
        <v>62</v>
      </c>
      <c r="D18" s="22">
        <v>33596965</v>
      </c>
      <c r="E18" s="22">
        <v>29191537</v>
      </c>
      <c r="F18" s="22"/>
      <c r="G18" s="22">
        <v>3471429</v>
      </c>
      <c r="H18" s="22"/>
      <c r="I18" s="22"/>
      <c r="J18" s="22">
        <v>933999</v>
      </c>
      <c r="K18" s="22"/>
    </row>
    <row r="19" spans="1:11" ht="14.85" customHeight="1" x14ac:dyDescent="0.2">
      <c r="A19" s="12">
        <v>14</v>
      </c>
      <c r="C19" s="1" t="s">
        <v>32</v>
      </c>
      <c r="D19" s="22">
        <v>26964632</v>
      </c>
      <c r="E19" s="22"/>
      <c r="F19" s="22"/>
      <c r="G19" s="22">
        <v>24570447</v>
      </c>
      <c r="H19" s="22"/>
      <c r="I19" s="22"/>
      <c r="J19" s="22">
        <v>2394185</v>
      </c>
      <c r="K19" s="22"/>
    </row>
    <row r="20" spans="1:11" ht="14.85" customHeight="1" x14ac:dyDescent="0.2">
      <c r="A20" s="12">
        <v>15</v>
      </c>
      <c r="C20" s="1" t="s">
        <v>15</v>
      </c>
      <c r="D20" s="22">
        <v>26934557</v>
      </c>
      <c r="E20" s="22"/>
      <c r="F20" s="22"/>
      <c r="G20" s="22">
        <v>2487527</v>
      </c>
      <c r="H20" s="22"/>
      <c r="I20" s="22"/>
      <c r="J20" s="22">
        <v>24447030</v>
      </c>
      <c r="K20" s="22"/>
    </row>
    <row r="21" spans="1:11" ht="14.85" customHeight="1" x14ac:dyDescent="0.2">
      <c r="A21" s="12">
        <v>16</v>
      </c>
      <c r="C21" s="1" t="s">
        <v>36</v>
      </c>
      <c r="D21" s="22">
        <v>24362486</v>
      </c>
      <c r="E21" s="22"/>
      <c r="F21" s="22"/>
      <c r="G21" s="22"/>
      <c r="H21" s="22">
        <v>24156146</v>
      </c>
      <c r="I21" s="22"/>
      <c r="J21" s="22">
        <v>206340</v>
      </c>
      <c r="K21" s="22"/>
    </row>
    <row r="22" spans="1:11" ht="14.85" customHeight="1" x14ac:dyDescent="0.2">
      <c r="A22" s="12">
        <v>17</v>
      </c>
      <c r="C22" s="1" t="s">
        <v>34</v>
      </c>
      <c r="D22" s="22">
        <v>22869247</v>
      </c>
      <c r="E22" s="22"/>
      <c r="F22" s="22"/>
      <c r="G22" s="22"/>
      <c r="H22" s="22">
        <v>22464729</v>
      </c>
      <c r="I22" s="22"/>
      <c r="J22" s="22">
        <v>404518</v>
      </c>
      <c r="K22" s="22"/>
    </row>
    <row r="23" spans="1:11" ht="14.85" customHeight="1" x14ac:dyDescent="0.2">
      <c r="A23" s="12">
        <v>18</v>
      </c>
      <c r="C23" s="1" t="s">
        <v>17</v>
      </c>
      <c r="D23" s="22">
        <v>20319787</v>
      </c>
      <c r="E23" s="22"/>
      <c r="F23" s="22"/>
      <c r="G23" s="22"/>
      <c r="H23" s="22">
        <v>20319787</v>
      </c>
      <c r="I23" s="22"/>
      <c r="J23" s="22"/>
      <c r="K23" s="22"/>
    </row>
    <row r="24" spans="1:11" ht="14.85" customHeight="1" x14ac:dyDescent="0.2">
      <c r="A24" s="12">
        <v>19</v>
      </c>
      <c r="C24" s="39" t="s">
        <v>85</v>
      </c>
      <c r="D24" s="22">
        <v>19626077</v>
      </c>
      <c r="E24" s="22"/>
      <c r="F24" s="22">
        <v>19626077</v>
      </c>
      <c r="G24" s="22"/>
      <c r="H24" s="22"/>
      <c r="I24" s="22"/>
      <c r="J24" s="22"/>
      <c r="K24" s="22"/>
    </row>
    <row r="25" spans="1:11" ht="14.85" customHeight="1" x14ac:dyDescent="0.2">
      <c r="A25" s="12">
        <v>20</v>
      </c>
      <c r="C25" s="21" t="s">
        <v>63</v>
      </c>
      <c r="D25" s="22">
        <v>13968831</v>
      </c>
      <c r="E25" s="22"/>
      <c r="F25" s="22">
        <v>13968831</v>
      </c>
      <c r="G25" s="22"/>
      <c r="H25" s="22"/>
      <c r="I25" s="22"/>
      <c r="J25" s="22"/>
      <c r="K25" s="22"/>
    </row>
    <row r="26" spans="1:11" ht="14.85" customHeight="1" x14ac:dyDescent="0.2">
      <c r="A26" s="12">
        <v>21</v>
      </c>
      <c r="C26" s="1" t="s">
        <v>7</v>
      </c>
      <c r="D26" s="22">
        <v>13765966</v>
      </c>
      <c r="E26" s="22">
        <v>13765966</v>
      </c>
      <c r="F26" s="22"/>
      <c r="G26" s="22"/>
      <c r="H26" s="22"/>
      <c r="I26" s="22"/>
      <c r="J26" s="22"/>
      <c r="K26" s="22"/>
    </row>
    <row r="27" spans="1:11" ht="14.85" customHeight="1" x14ac:dyDescent="0.2">
      <c r="A27" s="12">
        <v>22</v>
      </c>
      <c r="C27" s="1" t="s">
        <v>35</v>
      </c>
      <c r="D27" s="22">
        <v>8004988</v>
      </c>
      <c r="E27" s="22">
        <v>8004988</v>
      </c>
      <c r="F27" s="22"/>
      <c r="G27" s="22"/>
      <c r="H27" s="22"/>
      <c r="I27" s="22"/>
      <c r="J27" s="22"/>
      <c r="K27" s="22"/>
    </row>
    <row r="28" spans="1:11" ht="14.85" customHeight="1" x14ac:dyDescent="0.2">
      <c r="A28" s="12">
        <v>23</v>
      </c>
      <c r="C28" s="40" t="s">
        <v>86</v>
      </c>
      <c r="D28" s="22">
        <v>6721325</v>
      </c>
      <c r="E28" s="22">
        <v>0</v>
      </c>
      <c r="F28" s="22">
        <v>6721325</v>
      </c>
      <c r="G28" s="22"/>
      <c r="H28" s="22"/>
      <c r="I28" s="22"/>
      <c r="J28" s="22"/>
      <c r="K28" s="22"/>
    </row>
    <row r="29" spans="1:11" ht="14.85" customHeight="1" x14ac:dyDescent="0.2">
      <c r="A29" s="12">
        <v>24</v>
      </c>
      <c r="C29" s="1" t="s">
        <v>87</v>
      </c>
      <c r="D29" s="22">
        <v>6393439</v>
      </c>
      <c r="E29" s="22">
        <v>0</v>
      </c>
      <c r="F29" s="22">
        <v>6393439</v>
      </c>
      <c r="G29" s="22"/>
      <c r="H29" s="22"/>
      <c r="I29" s="22"/>
      <c r="J29" s="22"/>
      <c r="K29" s="22"/>
    </row>
    <row r="30" spans="1:11" ht="14.85" customHeight="1" x14ac:dyDescent="0.2">
      <c r="A30" s="12">
        <v>25</v>
      </c>
      <c r="C30" s="1" t="s">
        <v>22</v>
      </c>
      <c r="D30" s="22">
        <v>4477638</v>
      </c>
      <c r="E30" s="22">
        <v>4477638</v>
      </c>
      <c r="F30" s="22"/>
      <c r="G30" s="22"/>
      <c r="H30" s="22"/>
      <c r="I30" s="22"/>
      <c r="J30" s="22"/>
      <c r="K30" s="22"/>
    </row>
    <row r="31" spans="1:11" ht="14.85" customHeight="1" x14ac:dyDescent="0.2">
      <c r="A31" s="12">
        <v>26</v>
      </c>
      <c r="C31" s="1" t="s">
        <v>8</v>
      </c>
      <c r="D31" s="22">
        <v>2468499</v>
      </c>
      <c r="E31" s="22"/>
      <c r="F31" s="22">
        <v>2468499</v>
      </c>
      <c r="G31" s="22"/>
      <c r="H31" s="22"/>
      <c r="I31" s="22"/>
      <c r="J31" s="22"/>
      <c r="K31" s="22"/>
    </row>
    <row r="32" spans="1:11" ht="14.85" customHeight="1" x14ac:dyDescent="0.2">
      <c r="A32" s="12">
        <v>27</v>
      </c>
      <c r="C32" s="41" t="s">
        <v>88</v>
      </c>
      <c r="D32" s="22">
        <v>2436645</v>
      </c>
      <c r="E32" s="22"/>
      <c r="F32" s="22">
        <v>2436645</v>
      </c>
      <c r="G32" s="22"/>
      <c r="H32" s="22"/>
      <c r="I32" s="22"/>
      <c r="J32" s="22"/>
      <c r="K32" s="22"/>
    </row>
    <row r="33" spans="1:11" ht="14.85" customHeight="1" x14ac:dyDescent="0.2">
      <c r="A33" s="12">
        <v>28</v>
      </c>
      <c r="C33" s="42" t="s">
        <v>89</v>
      </c>
      <c r="D33" s="22">
        <v>2300877</v>
      </c>
      <c r="E33" s="22"/>
      <c r="F33" s="22"/>
      <c r="G33" s="22">
        <v>290527</v>
      </c>
      <c r="H33" s="22"/>
      <c r="I33" s="22"/>
      <c r="J33" s="22">
        <v>2010350</v>
      </c>
      <c r="K33" s="22"/>
    </row>
    <row r="34" spans="1:11" ht="14.85" customHeight="1" x14ac:dyDescent="0.2">
      <c r="A34" s="12">
        <v>29</v>
      </c>
      <c r="C34" s="21" t="s">
        <v>68</v>
      </c>
      <c r="D34" s="22">
        <v>1773547</v>
      </c>
      <c r="E34" s="22"/>
      <c r="F34" s="22">
        <v>1773547</v>
      </c>
      <c r="G34" s="22"/>
      <c r="H34" s="22"/>
      <c r="I34" s="22"/>
      <c r="J34" s="22"/>
      <c r="K34" s="22"/>
    </row>
    <row r="35" spans="1:11" ht="14.85" customHeight="1" x14ac:dyDescent="0.2">
      <c r="A35" s="12">
        <v>30</v>
      </c>
      <c r="C35" s="43" t="s">
        <v>90</v>
      </c>
      <c r="D35" s="22">
        <v>889070</v>
      </c>
      <c r="E35" s="22"/>
      <c r="F35" s="22">
        <v>889070</v>
      </c>
      <c r="G35" s="22"/>
      <c r="H35" s="22"/>
      <c r="I35" s="22"/>
      <c r="J35" s="22"/>
      <c r="K35" s="22"/>
    </row>
    <row r="36" spans="1:11" ht="14.85" customHeight="1" x14ac:dyDescent="0.2">
      <c r="A36" s="12">
        <v>31</v>
      </c>
      <c r="C36" s="44" t="s">
        <v>91</v>
      </c>
      <c r="D36" s="22">
        <v>750080</v>
      </c>
      <c r="E36" s="22">
        <v>750080</v>
      </c>
      <c r="F36" s="22"/>
      <c r="G36" s="22"/>
      <c r="H36" s="22"/>
      <c r="I36" s="22"/>
      <c r="J36" s="22"/>
      <c r="K36" s="22"/>
    </row>
    <row r="37" spans="1:11" ht="14.85" customHeight="1" x14ac:dyDescent="0.2">
      <c r="A37" s="12">
        <v>32</v>
      </c>
      <c r="C37" s="21" t="s">
        <v>70</v>
      </c>
      <c r="D37" s="22">
        <v>526499</v>
      </c>
      <c r="E37" s="22"/>
      <c r="F37" s="22">
        <v>526499</v>
      </c>
      <c r="G37" s="22"/>
      <c r="H37" s="22"/>
      <c r="I37" s="22"/>
      <c r="J37" s="22"/>
      <c r="K37" s="22"/>
    </row>
    <row r="38" spans="1:11" ht="14.85" customHeight="1" x14ac:dyDescent="0.2">
      <c r="A38" s="12">
        <v>33</v>
      </c>
      <c r="C38" s="1" t="s">
        <v>21</v>
      </c>
      <c r="D38" s="22">
        <v>504378</v>
      </c>
      <c r="E38" s="22"/>
      <c r="F38" s="22">
        <v>504378</v>
      </c>
      <c r="G38" s="22"/>
      <c r="H38" s="22"/>
      <c r="I38" s="22"/>
      <c r="J38" s="22"/>
      <c r="K38" s="22"/>
    </row>
    <row r="39" spans="1:11" ht="14.85" customHeight="1" x14ac:dyDescent="0.2">
      <c r="A39" s="12">
        <v>34</v>
      </c>
      <c r="C39" s="1" t="s">
        <v>37</v>
      </c>
      <c r="D39" s="22">
        <v>389420</v>
      </c>
      <c r="E39" s="22">
        <v>389420</v>
      </c>
      <c r="F39" s="22"/>
      <c r="G39" s="22"/>
      <c r="H39" s="22"/>
      <c r="I39" s="22"/>
      <c r="J39" s="22"/>
      <c r="K39" s="22"/>
    </row>
    <row r="40" spans="1:11" ht="14.85" customHeight="1" x14ac:dyDescent="0.2">
      <c r="A40" s="12">
        <v>35</v>
      </c>
      <c r="C40" s="45" t="s">
        <v>92</v>
      </c>
      <c r="D40" s="22">
        <v>115563</v>
      </c>
      <c r="E40" s="22">
        <v>115563</v>
      </c>
      <c r="F40" s="22"/>
      <c r="G40" s="22"/>
      <c r="H40" s="22"/>
      <c r="I40" s="22"/>
      <c r="J40" s="22"/>
      <c r="K40" s="22"/>
    </row>
    <row r="41" spans="1:11" ht="14.85" customHeight="1" x14ac:dyDescent="0.2">
      <c r="A41" s="12">
        <v>36</v>
      </c>
      <c r="C41" s="21" t="s">
        <v>71</v>
      </c>
      <c r="D41" s="22">
        <v>80873</v>
      </c>
      <c r="E41" s="22"/>
      <c r="F41" s="22">
        <v>80873</v>
      </c>
      <c r="G41" s="22"/>
      <c r="H41" s="22"/>
      <c r="I41" s="22"/>
      <c r="J41" s="22"/>
      <c r="K41" s="22"/>
    </row>
    <row r="42" spans="1:11" ht="14.85" customHeight="1" x14ac:dyDescent="0.2">
      <c r="A42" s="12">
        <v>37</v>
      </c>
      <c r="C42" s="21" t="s">
        <v>72</v>
      </c>
      <c r="D42" s="22">
        <v>1888</v>
      </c>
      <c r="E42" s="22"/>
      <c r="F42" s="22">
        <v>1888</v>
      </c>
      <c r="G42" s="22"/>
      <c r="H42" s="22"/>
      <c r="I42" s="22"/>
      <c r="J42" s="22"/>
      <c r="K42" s="22"/>
    </row>
    <row r="43" spans="1:11" ht="14.85" customHeight="1" thickBot="1" x14ac:dyDescent="0.25">
      <c r="C43" s="25" t="s">
        <v>93</v>
      </c>
      <c r="D43" s="46">
        <v>1597896443</v>
      </c>
      <c r="E43" s="46">
        <v>164120314</v>
      </c>
      <c r="F43" s="46">
        <v>304473448</v>
      </c>
      <c r="G43" s="46">
        <v>249983705</v>
      </c>
      <c r="H43" s="46">
        <v>720531891</v>
      </c>
      <c r="I43" s="46"/>
      <c r="J43" s="46">
        <v>158787085</v>
      </c>
      <c r="K43" s="22"/>
    </row>
    <row r="44" spans="1:11" ht="14.85" customHeight="1" thickTop="1" x14ac:dyDescent="0.2"/>
    <row r="50" spans="1:3" x14ac:dyDescent="0.2">
      <c r="A50" s="29"/>
      <c r="B50" s="29"/>
      <c r="C50" s="29"/>
    </row>
    <row r="51" spans="1:3" x14ac:dyDescent="0.2">
      <c r="A51" s="47" t="s">
        <v>94</v>
      </c>
      <c r="B51" s="48"/>
      <c r="C51" s="48"/>
    </row>
    <row r="52" spans="1:3" x14ac:dyDescent="0.2">
      <c r="A52" s="47" t="s">
        <v>95</v>
      </c>
      <c r="B52" s="48"/>
      <c r="C52" s="48"/>
    </row>
    <row r="53" spans="1:3" x14ac:dyDescent="0.2">
      <c r="A53" s="47" t="s">
        <v>96</v>
      </c>
      <c r="B53" s="48"/>
      <c r="C53" s="48"/>
    </row>
    <row r="54" spans="1:3" x14ac:dyDescent="0.2">
      <c r="A54" s="47" t="s">
        <v>97</v>
      </c>
      <c r="B54" s="49"/>
      <c r="C54" s="49"/>
    </row>
  </sheetData>
  <mergeCells count="2">
    <mergeCell ref="E1:H2"/>
    <mergeCell ref="J1:J2"/>
  </mergeCells>
  <pageMargins left="0.47244094488188981" right="0" top="0.84" bottom="0.39370078740157483" header="0.51181102362204722" footer="0.51181102362204722"/>
  <pageSetup paperSize="9" scale="97" firstPageNumber="9" orientation="portrait" useFirstPageNumber="1" horizontalDpi="300" verticalDpi="300" r:id="rId1"/>
  <headerFooter alignWithMargins="0">
    <oddHeader>&amp;C &amp;"Times New Roman,Bold"&amp;12 2.3. YFIRLIT YFIR LÍFEYRISSJÓÐAKERFI</oddHeader>
    <oddFooter>&amp;R&amp;"Times New Roman,Regular"&amp;10&amp;P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76"/>
  <sheetViews>
    <sheetView view="pageBreakPreview" zoomScaleNormal="100" zoomScaleSheetLayoutView="100"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ColWidth="9.140625" defaultRowHeight="12.75" customHeight="1" x14ac:dyDescent="0.2"/>
  <cols>
    <col min="1" max="1" width="24.28515625" style="1" customWidth="1"/>
    <col min="2" max="2" width="1.42578125" style="1" customWidth="1"/>
    <col min="3" max="10" width="9.28515625" style="1" customWidth="1"/>
    <col min="11" max="11" width="9.85546875" style="1" customWidth="1"/>
    <col min="12" max="12" width="9.28515625" style="1" customWidth="1"/>
    <col min="13" max="13" width="11.28515625" style="1" customWidth="1"/>
    <col min="14" max="14" width="10.42578125" style="1" customWidth="1"/>
    <col min="15" max="18" width="9.28515625" style="1" customWidth="1"/>
    <col min="19" max="19" width="10.85546875" style="1" customWidth="1"/>
    <col min="20" max="24" width="9.28515625" style="1" customWidth="1"/>
    <col min="25" max="25" width="10.42578125" style="1" customWidth="1"/>
    <col min="26" max="26" width="10" style="1" customWidth="1"/>
    <col min="27" max="28" width="9.28515625" style="1" customWidth="1"/>
    <col min="29" max="29" width="10.28515625" style="1" customWidth="1"/>
    <col min="30" max="30" width="9.28515625" style="1" customWidth="1"/>
    <col min="31" max="31" width="12" style="1" customWidth="1"/>
    <col min="32" max="32" width="9.28515625" style="1" customWidth="1"/>
    <col min="33" max="33" width="10.28515625" style="1" customWidth="1"/>
    <col min="34" max="35" width="10.42578125" style="1" customWidth="1"/>
    <col min="36" max="37" width="9.7109375" style="1" customWidth="1"/>
    <col min="38" max="38" width="10.42578125" style="1" customWidth="1"/>
    <col min="39" max="39" width="10.28515625" style="1" customWidth="1"/>
    <col min="40" max="40" width="2.85546875" style="1" customWidth="1"/>
    <col min="41" max="41" width="11" style="1" customWidth="1"/>
    <col min="42" max="16384" width="9.140625" style="1"/>
  </cols>
  <sheetData>
    <row r="1" spans="1:43" s="98" customFormat="1" ht="12.75" customHeight="1" x14ac:dyDescent="0.2">
      <c r="C1" s="510" t="s">
        <v>98</v>
      </c>
      <c r="D1" s="510" t="s">
        <v>99</v>
      </c>
      <c r="E1" s="510" t="s">
        <v>100</v>
      </c>
      <c r="F1" s="491" t="s">
        <v>101</v>
      </c>
      <c r="G1" s="510" t="s">
        <v>102</v>
      </c>
      <c r="H1" s="509" t="s">
        <v>103</v>
      </c>
      <c r="I1" s="491" t="s">
        <v>104</v>
      </c>
      <c r="J1" s="491" t="s">
        <v>105</v>
      </c>
      <c r="K1" s="502" t="s">
        <v>106</v>
      </c>
      <c r="L1" s="491" t="s">
        <v>107</v>
      </c>
      <c r="M1" s="503" t="s">
        <v>108</v>
      </c>
      <c r="N1" s="504" t="s">
        <v>18</v>
      </c>
      <c r="O1" s="505" t="s">
        <v>109</v>
      </c>
      <c r="P1" s="506" t="s">
        <v>637</v>
      </c>
      <c r="Q1" s="491" t="s">
        <v>110</v>
      </c>
      <c r="R1" s="507" t="s">
        <v>111</v>
      </c>
      <c r="S1" s="508" t="s">
        <v>635</v>
      </c>
      <c r="T1" s="491" t="s">
        <v>113</v>
      </c>
      <c r="U1" s="495" t="s">
        <v>114</v>
      </c>
      <c r="V1" s="496" t="s">
        <v>115</v>
      </c>
      <c r="W1" s="491" t="s">
        <v>116</v>
      </c>
      <c r="X1" s="491" t="s">
        <v>117</v>
      </c>
      <c r="Y1" s="497" t="s">
        <v>118</v>
      </c>
      <c r="Z1" s="491" t="s">
        <v>676</v>
      </c>
      <c r="AA1" s="491" t="s">
        <v>119</v>
      </c>
      <c r="AB1" s="498" t="s">
        <v>120</v>
      </c>
      <c r="AC1" s="499" t="s">
        <v>121</v>
      </c>
      <c r="AD1" s="500" t="s">
        <v>122</v>
      </c>
      <c r="AE1" s="501" t="s">
        <v>123</v>
      </c>
      <c r="AF1" s="494" t="s">
        <v>124</v>
      </c>
      <c r="AG1" s="488" t="s">
        <v>125</v>
      </c>
      <c r="AH1" s="489" t="s">
        <v>126</v>
      </c>
      <c r="AI1" s="490" t="s">
        <v>127</v>
      </c>
      <c r="AJ1" s="491" t="s">
        <v>128</v>
      </c>
      <c r="AK1" s="492" t="s">
        <v>129</v>
      </c>
      <c r="AL1" s="493" t="s">
        <v>256</v>
      </c>
      <c r="AM1" s="487" t="s">
        <v>130</v>
      </c>
      <c r="AN1" s="51"/>
      <c r="AO1" s="99" t="s">
        <v>131</v>
      </c>
    </row>
    <row r="2" spans="1:43" s="98" customFormat="1" ht="12.75" customHeight="1" x14ac:dyDescent="0.2">
      <c r="C2" s="510"/>
      <c r="D2" s="510" t="s">
        <v>132</v>
      </c>
      <c r="E2" s="510" t="s">
        <v>133</v>
      </c>
      <c r="F2" s="491"/>
      <c r="G2" s="510" t="s">
        <v>133</v>
      </c>
      <c r="H2" s="509" t="s">
        <v>134</v>
      </c>
      <c r="I2" s="491"/>
      <c r="J2" s="491"/>
      <c r="K2" s="502" t="s">
        <v>134</v>
      </c>
      <c r="L2" s="491"/>
      <c r="M2" s="503" t="s">
        <v>134</v>
      </c>
      <c r="N2" s="504" t="s">
        <v>135</v>
      </c>
      <c r="O2" s="505" t="s">
        <v>136</v>
      </c>
      <c r="P2" s="506" t="s">
        <v>137</v>
      </c>
      <c r="Q2" s="491"/>
      <c r="R2" s="507" t="s">
        <v>138</v>
      </c>
      <c r="S2" s="508" t="s">
        <v>139</v>
      </c>
      <c r="T2" s="491"/>
      <c r="U2" s="495" t="s">
        <v>140</v>
      </c>
      <c r="V2" s="496" t="s">
        <v>141</v>
      </c>
      <c r="W2" s="491"/>
      <c r="X2" s="491"/>
      <c r="Y2" s="497" t="s">
        <v>142</v>
      </c>
      <c r="Z2" s="491"/>
      <c r="AA2" s="491"/>
      <c r="AB2" s="498" t="s">
        <v>143</v>
      </c>
      <c r="AC2" s="499" t="s">
        <v>144</v>
      </c>
      <c r="AD2" s="500" t="s">
        <v>145</v>
      </c>
      <c r="AE2" s="501" t="s">
        <v>146</v>
      </c>
      <c r="AF2" s="494" t="s">
        <v>147</v>
      </c>
      <c r="AG2" s="488" t="s">
        <v>148</v>
      </c>
      <c r="AH2" s="489" t="s">
        <v>149</v>
      </c>
      <c r="AI2" s="490" t="s">
        <v>150</v>
      </c>
      <c r="AJ2" s="491"/>
      <c r="AK2" s="492" t="s">
        <v>151</v>
      </c>
      <c r="AL2" s="493" t="s">
        <v>152</v>
      </c>
      <c r="AM2" s="487" t="s">
        <v>153</v>
      </c>
      <c r="AN2" s="51"/>
      <c r="AO2" s="99" t="s">
        <v>154</v>
      </c>
    </row>
    <row r="3" spans="1:43" s="98" customFormat="1" ht="12.75" customHeight="1" x14ac:dyDescent="0.2">
      <c r="A3" s="100" t="s">
        <v>82</v>
      </c>
      <c r="B3" s="100"/>
      <c r="C3" s="510"/>
      <c r="D3" s="510" t="s">
        <v>155</v>
      </c>
      <c r="E3" s="510" t="s">
        <v>156</v>
      </c>
      <c r="F3" s="491"/>
      <c r="G3" s="510" t="s">
        <v>156</v>
      </c>
      <c r="H3" s="509" t="s">
        <v>150</v>
      </c>
      <c r="I3" s="491"/>
      <c r="J3" s="491"/>
      <c r="K3" s="502" t="s">
        <v>157</v>
      </c>
      <c r="L3" s="491"/>
      <c r="M3" s="503" t="s">
        <v>158</v>
      </c>
      <c r="N3" s="504" t="s">
        <v>159</v>
      </c>
      <c r="O3" s="505" t="s">
        <v>156</v>
      </c>
      <c r="P3" s="506" t="s">
        <v>160</v>
      </c>
      <c r="Q3" s="491"/>
      <c r="R3" s="507" t="s">
        <v>161</v>
      </c>
      <c r="S3" s="508" t="s">
        <v>162</v>
      </c>
      <c r="T3" s="491"/>
      <c r="U3" s="495" t="s">
        <v>163</v>
      </c>
      <c r="V3" s="496" t="s">
        <v>164</v>
      </c>
      <c r="W3" s="491"/>
      <c r="X3" s="491"/>
      <c r="Y3" s="497" t="s">
        <v>165</v>
      </c>
      <c r="Z3" s="491"/>
      <c r="AA3" s="491"/>
      <c r="AB3" s="498" t="s">
        <v>166</v>
      </c>
      <c r="AC3" s="499" t="s">
        <v>167</v>
      </c>
      <c r="AD3" s="500" t="s">
        <v>168</v>
      </c>
      <c r="AE3" s="501" t="s">
        <v>169</v>
      </c>
      <c r="AF3" s="494" t="s">
        <v>170</v>
      </c>
      <c r="AG3" s="488" t="s">
        <v>171</v>
      </c>
      <c r="AH3" s="489" t="s">
        <v>172</v>
      </c>
      <c r="AI3" s="490" t="s">
        <v>173</v>
      </c>
      <c r="AJ3" s="491"/>
      <c r="AK3" s="492"/>
      <c r="AL3" s="493" t="s">
        <v>174</v>
      </c>
      <c r="AM3" s="487" t="s">
        <v>175</v>
      </c>
      <c r="AN3" s="51"/>
      <c r="AO3" s="99" t="s">
        <v>176</v>
      </c>
    </row>
    <row r="4" spans="1:43" s="98" customFormat="1" ht="12.75" customHeight="1" x14ac:dyDescent="0.2">
      <c r="C4" s="101" t="s">
        <v>177</v>
      </c>
      <c r="D4" s="101" t="s">
        <v>178</v>
      </c>
      <c r="E4" s="101" t="s">
        <v>179</v>
      </c>
      <c r="F4" s="102" t="s">
        <v>180</v>
      </c>
      <c r="G4" s="101" t="s">
        <v>181</v>
      </c>
      <c r="H4" s="101" t="s">
        <v>182</v>
      </c>
      <c r="I4" s="102" t="s">
        <v>183</v>
      </c>
      <c r="J4" s="102" t="s">
        <v>184</v>
      </c>
      <c r="K4" s="102" t="s">
        <v>185</v>
      </c>
      <c r="L4" s="102" t="s">
        <v>186</v>
      </c>
      <c r="M4" s="102" t="s">
        <v>187</v>
      </c>
      <c r="N4" s="102" t="s">
        <v>188</v>
      </c>
      <c r="O4" s="103" t="s">
        <v>189</v>
      </c>
      <c r="P4" s="102" t="s">
        <v>190</v>
      </c>
      <c r="Q4" s="103" t="s">
        <v>191</v>
      </c>
      <c r="R4" s="103" t="s">
        <v>192</v>
      </c>
      <c r="S4" s="103" t="s">
        <v>193</v>
      </c>
      <c r="T4" s="103" t="s">
        <v>194</v>
      </c>
      <c r="U4" s="103" t="s">
        <v>195</v>
      </c>
      <c r="V4" s="104" t="s">
        <v>196</v>
      </c>
      <c r="W4" s="104" t="s">
        <v>197</v>
      </c>
      <c r="X4" s="104" t="s">
        <v>198</v>
      </c>
      <c r="Y4" s="104" t="s">
        <v>199</v>
      </c>
      <c r="Z4" s="104" t="s">
        <v>200</v>
      </c>
      <c r="AA4" s="104" t="s">
        <v>201</v>
      </c>
      <c r="AB4" s="104" t="s">
        <v>202</v>
      </c>
      <c r="AC4" s="104" t="s">
        <v>203</v>
      </c>
      <c r="AD4" s="104" t="s">
        <v>204</v>
      </c>
      <c r="AE4" s="104" t="s">
        <v>205</v>
      </c>
      <c r="AF4" s="104" t="s">
        <v>206</v>
      </c>
      <c r="AG4" s="104" t="s">
        <v>207</v>
      </c>
      <c r="AH4" s="104" t="s">
        <v>208</v>
      </c>
      <c r="AI4" s="104" t="s">
        <v>209</v>
      </c>
      <c r="AJ4" s="104" t="s">
        <v>210</v>
      </c>
      <c r="AK4" s="104" t="s">
        <v>211</v>
      </c>
      <c r="AL4" s="104" t="s">
        <v>212</v>
      </c>
      <c r="AM4" s="104" t="s">
        <v>213</v>
      </c>
    </row>
    <row r="5" spans="1:43" ht="12.75" customHeight="1" x14ac:dyDescent="0.2">
      <c r="A5" s="105" t="s">
        <v>257</v>
      </c>
      <c r="B5" s="105"/>
    </row>
    <row r="6" spans="1:43" ht="12.75" customHeight="1" x14ac:dyDescent="0.2">
      <c r="A6" s="100" t="s">
        <v>258</v>
      </c>
      <c r="B6" s="100"/>
      <c r="C6" s="106">
        <v>5063420</v>
      </c>
      <c r="D6" s="106">
        <v>5726827</v>
      </c>
      <c r="E6" s="106">
        <v>3692357</v>
      </c>
      <c r="F6" s="106">
        <v>1747610</v>
      </c>
      <c r="G6" s="106">
        <v>2053802</v>
      </c>
      <c r="H6" s="106">
        <v>3588417</v>
      </c>
      <c r="I6" s="106">
        <v>1542332</v>
      </c>
      <c r="J6" s="106">
        <v>2248111</v>
      </c>
      <c r="K6" s="106">
        <v>960246</v>
      </c>
      <c r="L6" s="106">
        <v>1235239</v>
      </c>
      <c r="M6" s="106">
        <v>123248</v>
      </c>
      <c r="N6" s="106">
        <v>678330</v>
      </c>
      <c r="O6" s="106">
        <v>1373642</v>
      </c>
      <c r="P6" s="106">
        <v>1042207</v>
      </c>
      <c r="Q6" s="106">
        <v>2693814</v>
      </c>
      <c r="R6" s="106">
        <v>287007</v>
      </c>
      <c r="S6" s="106">
        <v>303970</v>
      </c>
      <c r="T6" s="106">
        <v>164448</v>
      </c>
      <c r="U6" s="106">
        <v>81140</v>
      </c>
      <c r="V6" s="106">
        <v>20918</v>
      </c>
      <c r="W6" s="106">
        <v>188262</v>
      </c>
      <c r="X6" s="106">
        <v>0</v>
      </c>
      <c r="Y6" s="106">
        <v>20423</v>
      </c>
      <c r="Z6" s="106">
        <v>300</v>
      </c>
      <c r="AA6" s="106">
        <v>77887</v>
      </c>
      <c r="AB6" s="106">
        <v>21410</v>
      </c>
      <c r="AC6" s="106">
        <v>9316</v>
      </c>
      <c r="AD6" s="106">
        <v>41646</v>
      </c>
      <c r="AE6" s="106">
        <v>23399</v>
      </c>
      <c r="AF6" s="106">
        <v>6635</v>
      </c>
      <c r="AG6" s="106">
        <v>0</v>
      </c>
      <c r="AH6" s="106">
        <v>2829</v>
      </c>
      <c r="AI6" s="106">
        <v>2096</v>
      </c>
      <c r="AJ6" s="106">
        <v>0</v>
      </c>
      <c r="AK6" s="106">
        <v>0</v>
      </c>
      <c r="AL6" s="106">
        <v>8925</v>
      </c>
      <c r="AM6" s="106">
        <v>0</v>
      </c>
      <c r="AN6" s="106"/>
      <c r="AO6" s="106">
        <f>SUM(C6:AM6)</f>
        <v>35030213</v>
      </c>
    </row>
    <row r="7" spans="1:43" ht="12.75" customHeight="1" x14ac:dyDescent="0.2">
      <c r="A7" s="100" t="s">
        <v>259</v>
      </c>
      <c r="B7" s="100"/>
      <c r="C7" s="106">
        <v>12885170</v>
      </c>
      <c r="D7" s="106">
        <v>11114490</v>
      </c>
      <c r="E7" s="106">
        <v>7692000</v>
      </c>
      <c r="F7" s="106">
        <v>3529184</v>
      </c>
      <c r="G7" s="106">
        <v>3872378</v>
      </c>
      <c r="H7" s="106">
        <v>5320362</v>
      </c>
      <c r="I7" s="106">
        <v>2982758</v>
      </c>
      <c r="J7" s="106">
        <v>4067423</v>
      </c>
      <c r="K7" s="106">
        <v>1899723</v>
      </c>
      <c r="L7" s="106">
        <v>2536614</v>
      </c>
      <c r="M7" s="106">
        <v>1360595</v>
      </c>
      <c r="N7" s="106">
        <v>1191327</v>
      </c>
      <c r="O7" s="106">
        <v>3593889</v>
      </c>
      <c r="P7" s="106">
        <v>1930104</v>
      </c>
      <c r="Q7" s="106">
        <v>2926123</v>
      </c>
      <c r="R7" s="106">
        <v>564209</v>
      </c>
      <c r="S7" s="106">
        <v>590784</v>
      </c>
      <c r="T7" s="106">
        <v>359674</v>
      </c>
      <c r="U7" s="106">
        <v>204434</v>
      </c>
      <c r="V7" s="106">
        <v>75984</v>
      </c>
      <c r="W7" s="106">
        <v>750495</v>
      </c>
      <c r="X7" s="106">
        <v>0</v>
      </c>
      <c r="Y7" s="106">
        <v>168779</v>
      </c>
      <c r="Z7" s="106">
        <v>319635</v>
      </c>
      <c r="AA7" s="106">
        <v>165037</v>
      </c>
      <c r="AB7" s="106">
        <v>39239</v>
      </c>
      <c r="AC7" s="106">
        <v>18360</v>
      </c>
      <c r="AD7" s="106">
        <v>74704</v>
      </c>
      <c r="AE7" s="106">
        <v>61993</v>
      </c>
      <c r="AF7" s="106">
        <v>13271</v>
      </c>
      <c r="AG7" s="106">
        <v>0</v>
      </c>
      <c r="AH7" s="106">
        <v>6138</v>
      </c>
      <c r="AI7" s="106">
        <v>4192</v>
      </c>
      <c r="AJ7" s="106">
        <v>0</v>
      </c>
      <c r="AK7" s="106">
        <v>0</v>
      </c>
      <c r="AL7" s="106">
        <v>5946</v>
      </c>
      <c r="AM7" s="106">
        <v>0</v>
      </c>
      <c r="AN7" s="106"/>
      <c r="AO7" s="106">
        <f t="shared" ref="AO7:AO59" si="0">SUM(C7:AM7)</f>
        <v>70325014</v>
      </c>
      <c r="AP7" s="106"/>
      <c r="AQ7" s="22"/>
    </row>
    <row r="8" spans="1:43" ht="12.75" customHeight="1" x14ac:dyDescent="0.2">
      <c r="A8" s="100" t="s">
        <v>260</v>
      </c>
      <c r="B8" s="100"/>
      <c r="C8" s="106">
        <v>-31201</v>
      </c>
      <c r="D8" s="106">
        <v>0</v>
      </c>
      <c r="E8" s="106">
        <v>-30277</v>
      </c>
      <c r="F8" s="106">
        <v>-280069</v>
      </c>
      <c r="G8" s="106">
        <v>-78</v>
      </c>
      <c r="H8" s="106">
        <v>-828095</v>
      </c>
      <c r="I8" s="106">
        <v>-30143</v>
      </c>
      <c r="J8" s="106">
        <v>-795366</v>
      </c>
      <c r="K8" s="106">
        <v>-33643</v>
      </c>
      <c r="L8" s="106">
        <v>-21695</v>
      </c>
      <c r="M8" s="106">
        <v>-4061</v>
      </c>
      <c r="N8" s="106">
        <v>-3903857</v>
      </c>
      <c r="O8" s="106">
        <v>-127795</v>
      </c>
      <c r="P8" s="106">
        <v>-36045</v>
      </c>
      <c r="Q8" s="106">
        <v>-316424</v>
      </c>
      <c r="R8" s="106">
        <v>-6328</v>
      </c>
      <c r="S8" s="106">
        <v>-2084</v>
      </c>
      <c r="T8" s="106">
        <v>-805</v>
      </c>
      <c r="U8" s="106">
        <v>0</v>
      </c>
      <c r="V8" s="106">
        <v>0</v>
      </c>
      <c r="W8" s="106">
        <v>0</v>
      </c>
      <c r="X8" s="106">
        <v>-601</v>
      </c>
      <c r="Y8" s="106">
        <v>-1572</v>
      </c>
      <c r="Z8" s="106">
        <v>-1165510</v>
      </c>
      <c r="AA8" s="106">
        <v>-1582</v>
      </c>
      <c r="AB8" s="106">
        <v>-86</v>
      </c>
      <c r="AC8" s="106">
        <v>0</v>
      </c>
      <c r="AD8" s="106">
        <v>10000</v>
      </c>
      <c r="AE8" s="106">
        <v>0</v>
      </c>
      <c r="AF8" s="106">
        <v>-6611</v>
      </c>
      <c r="AG8" s="106">
        <v>-140</v>
      </c>
      <c r="AH8" s="106">
        <v>0</v>
      </c>
      <c r="AI8" s="106">
        <v>0</v>
      </c>
      <c r="AJ8" s="106">
        <v>0</v>
      </c>
      <c r="AK8" s="106">
        <v>0</v>
      </c>
      <c r="AL8" s="106">
        <v>44999</v>
      </c>
      <c r="AM8" s="106">
        <v>0</v>
      </c>
      <c r="AN8" s="106"/>
      <c r="AO8" s="106">
        <f t="shared" si="0"/>
        <v>-7569069</v>
      </c>
      <c r="AP8" s="106"/>
      <c r="AQ8" s="22"/>
    </row>
    <row r="9" spans="1:43" ht="12.75" customHeight="1" x14ac:dyDescent="0.2">
      <c r="A9" s="100" t="s">
        <v>261</v>
      </c>
      <c r="B9" s="100"/>
      <c r="C9" s="106">
        <v>0</v>
      </c>
      <c r="D9" s="106">
        <v>0</v>
      </c>
      <c r="E9" s="106">
        <v>0</v>
      </c>
      <c r="F9" s="106">
        <v>0</v>
      </c>
      <c r="G9" s="106">
        <v>0</v>
      </c>
      <c r="H9" s="106">
        <v>0</v>
      </c>
      <c r="I9" s="106">
        <v>0</v>
      </c>
      <c r="J9" s="106">
        <v>0</v>
      </c>
      <c r="K9" s="106">
        <v>0</v>
      </c>
      <c r="L9" s="106">
        <v>0</v>
      </c>
      <c r="M9" s="106">
        <v>0</v>
      </c>
      <c r="N9" s="106">
        <v>0</v>
      </c>
      <c r="O9" s="106">
        <v>0</v>
      </c>
      <c r="P9" s="106">
        <v>0</v>
      </c>
      <c r="Q9" s="106">
        <v>0</v>
      </c>
      <c r="R9" s="106">
        <v>0</v>
      </c>
      <c r="S9" s="106">
        <v>0</v>
      </c>
      <c r="T9" s="106">
        <v>0</v>
      </c>
      <c r="U9" s="106">
        <v>0</v>
      </c>
      <c r="V9" s="106">
        <v>0</v>
      </c>
      <c r="W9" s="106">
        <v>0</v>
      </c>
      <c r="X9" s="106">
        <v>0</v>
      </c>
      <c r="Y9" s="106">
        <v>0</v>
      </c>
      <c r="Z9" s="106">
        <v>0</v>
      </c>
      <c r="AA9" s="106">
        <v>0</v>
      </c>
      <c r="AB9" s="106">
        <v>0</v>
      </c>
      <c r="AC9" s="106">
        <v>0</v>
      </c>
      <c r="AD9" s="106">
        <v>0</v>
      </c>
      <c r="AE9" s="106">
        <v>0</v>
      </c>
      <c r="AF9" s="106">
        <v>0</v>
      </c>
      <c r="AG9" s="106">
        <v>0</v>
      </c>
      <c r="AH9" s="106">
        <v>0</v>
      </c>
      <c r="AI9" s="106">
        <v>0</v>
      </c>
      <c r="AJ9" s="106">
        <v>0</v>
      </c>
      <c r="AK9" s="106">
        <v>0</v>
      </c>
      <c r="AL9" s="106">
        <v>0</v>
      </c>
      <c r="AM9" s="106">
        <v>0</v>
      </c>
      <c r="AN9" s="106"/>
      <c r="AO9" s="106">
        <f t="shared" si="0"/>
        <v>0</v>
      </c>
      <c r="AP9" s="106"/>
      <c r="AQ9" s="22"/>
    </row>
    <row r="10" spans="1:43" ht="12.75" customHeight="1" x14ac:dyDescent="0.2">
      <c r="A10" s="107" t="s">
        <v>262</v>
      </c>
      <c r="B10" s="107"/>
      <c r="C10" s="106">
        <v>30622369</v>
      </c>
      <c r="D10" s="106">
        <v>17099701</v>
      </c>
      <c r="E10" s="106">
        <v>11967744</v>
      </c>
      <c r="F10" s="106">
        <v>5209472</v>
      </c>
      <c r="G10" s="106">
        <v>6011632</v>
      </c>
      <c r="H10" s="106">
        <v>8080684</v>
      </c>
      <c r="I10" s="106">
        <v>4494947</v>
      </c>
      <c r="J10" s="106">
        <v>5520168</v>
      </c>
      <c r="K10" s="106">
        <v>2826326</v>
      </c>
      <c r="L10" s="106">
        <v>3914844</v>
      </c>
      <c r="M10" s="106">
        <v>1479782</v>
      </c>
      <c r="N10" s="106">
        <v>-2034200</v>
      </c>
      <c r="O10" s="106">
        <v>4839736</v>
      </c>
      <c r="P10" s="106">
        <v>2936266</v>
      </c>
      <c r="Q10" s="106">
        <v>5303513</v>
      </c>
      <c r="R10" s="106">
        <v>890493</v>
      </c>
      <c r="S10" s="106">
        <v>935373</v>
      </c>
      <c r="T10" s="106">
        <v>523317</v>
      </c>
      <c r="U10" s="106">
        <v>1262201</v>
      </c>
      <c r="V10" s="106">
        <v>96902</v>
      </c>
      <c r="W10" s="106">
        <v>938757</v>
      </c>
      <c r="X10" s="106">
        <v>-601</v>
      </c>
      <c r="Y10" s="106">
        <v>187630</v>
      </c>
      <c r="Z10" s="106">
        <v>-845575</v>
      </c>
      <c r="AA10" s="106">
        <v>249659</v>
      </c>
      <c r="AB10" s="106">
        <v>159292</v>
      </c>
      <c r="AC10" s="106">
        <v>27676</v>
      </c>
      <c r="AD10" s="106">
        <v>126350</v>
      </c>
      <c r="AE10" s="106">
        <v>85392</v>
      </c>
      <c r="AF10" s="106">
        <v>86478</v>
      </c>
      <c r="AG10" s="106">
        <v>-140</v>
      </c>
      <c r="AH10" s="106">
        <v>48683</v>
      </c>
      <c r="AI10" s="106">
        <v>40132</v>
      </c>
      <c r="AJ10" s="106">
        <v>0</v>
      </c>
      <c r="AK10" s="106">
        <v>0</v>
      </c>
      <c r="AL10" s="106">
        <v>104981</v>
      </c>
      <c r="AM10" s="106">
        <v>202000</v>
      </c>
      <c r="AN10" s="106"/>
      <c r="AO10" s="106">
        <f t="shared" si="0"/>
        <v>113391984</v>
      </c>
      <c r="AP10" s="106"/>
      <c r="AQ10" s="22"/>
    </row>
    <row r="11" spans="1:43" ht="12.75" customHeight="1" x14ac:dyDescent="0.2"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22"/>
    </row>
    <row r="12" spans="1:43" ht="12.75" customHeight="1" x14ac:dyDescent="0.2">
      <c r="A12" s="105" t="s">
        <v>263</v>
      </c>
      <c r="B12" s="105"/>
      <c r="AO12" s="106"/>
      <c r="AQ12" s="22"/>
    </row>
    <row r="13" spans="1:43" ht="12.75" customHeight="1" x14ac:dyDescent="0.2">
      <c r="A13" s="100" t="s">
        <v>264</v>
      </c>
      <c r="B13" s="100"/>
      <c r="C13" s="106">
        <v>18304566</v>
      </c>
      <c r="D13" s="106">
        <v>5016144</v>
      </c>
      <c r="E13" s="106">
        <v>6678334</v>
      </c>
      <c r="F13" s="106">
        <v>2377454</v>
      </c>
      <c r="G13" s="106">
        <v>2800120</v>
      </c>
      <c r="H13" s="106">
        <v>1905054</v>
      </c>
      <c r="I13" s="106">
        <v>1935748</v>
      </c>
      <c r="J13" s="106">
        <v>1249052</v>
      </c>
      <c r="K13" s="106">
        <v>764842</v>
      </c>
      <c r="L13" s="106">
        <v>1515463</v>
      </c>
      <c r="M13" s="106">
        <v>2064295</v>
      </c>
      <c r="N13" s="106">
        <v>1179394</v>
      </c>
      <c r="O13" s="106">
        <v>400341</v>
      </c>
      <c r="P13" s="106">
        <v>372558</v>
      </c>
      <c r="Q13" s="106">
        <v>503050</v>
      </c>
      <c r="R13" s="106">
        <v>600182</v>
      </c>
      <c r="S13" s="106">
        <v>705166</v>
      </c>
      <c r="T13" s="106">
        <v>882933</v>
      </c>
      <c r="U13" s="106">
        <v>1365662</v>
      </c>
      <c r="V13" s="106">
        <v>488906</v>
      </c>
      <c r="W13" s="106">
        <v>582726</v>
      </c>
      <c r="X13" s="106">
        <v>553378</v>
      </c>
      <c r="Y13" s="106">
        <v>308905</v>
      </c>
      <c r="Z13" s="106">
        <v>200396</v>
      </c>
      <c r="AA13" s="106">
        <v>110910</v>
      </c>
      <c r="AB13" s="106">
        <v>179508</v>
      </c>
      <c r="AC13" s="106">
        <v>71237</v>
      </c>
      <c r="AD13" s="106">
        <v>147283</v>
      </c>
      <c r="AE13" s="106">
        <v>126060</v>
      </c>
      <c r="AF13" s="106">
        <v>159010</v>
      </c>
      <c r="AG13" s="106">
        <v>44601</v>
      </c>
      <c r="AH13" s="106">
        <v>56738</v>
      </c>
      <c r="AI13" s="106">
        <v>66333</v>
      </c>
      <c r="AJ13" s="106">
        <v>46180</v>
      </c>
      <c r="AK13" s="106">
        <v>36175</v>
      </c>
      <c r="AL13" s="106">
        <v>95717</v>
      </c>
      <c r="AM13" s="106">
        <v>207568</v>
      </c>
      <c r="AN13" s="106"/>
      <c r="AO13" s="106">
        <f t="shared" si="0"/>
        <v>54101989</v>
      </c>
      <c r="AP13" s="106"/>
      <c r="AQ13" s="22"/>
    </row>
    <row r="14" spans="1:43" ht="12.75" customHeight="1" x14ac:dyDescent="0.2">
      <c r="A14" s="100" t="s">
        <v>265</v>
      </c>
      <c r="B14" s="100"/>
      <c r="C14" s="106">
        <v>0</v>
      </c>
      <c r="D14" s="106">
        <v>-1427</v>
      </c>
      <c r="E14" s="106">
        <v>-19823</v>
      </c>
      <c r="F14" s="106">
        <v>-9855</v>
      </c>
      <c r="G14" s="106">
        <v>-8776</v>
      </c>
      <c r="H14" s="106">
        <v>0</v>
      </c>
      <c r="I14" s="106">
        <v>-2896</v>
      </c>
      <c r="J14" s="106">
        <v>-198</v>
      </c>
      <c r="K14" s="106">
        <v>62</v>
      </c>
      <c r="L14" s="106">
        <v>-8442</v>
      </c>
      <c r="M14" s="106">
        <v>0</v>
      </c>
      <c r="N14" s="106">
        <v>0</v>
      </c>
      <c r="O14" s="106">
        <v>393</v>
      </c>
      <c r="P14" s="106">
        <v>0</v>
      </c>
      <c r="Q14" s="106">
        <v>0</v>
      </c>
      <c r="R14" s="106">
        <v>-1712</v>
      </c>
      <c r="S14" s="106">
        <v>-1205</v>
      </c>
      <c r="T14" s="106">
        <v>-41434</v>
      </c>
      <c r="U14" s="106">
        <v>0</v>
      </c>
      <c r="V14" s="106">
        <v>0</v>
      </c>
      <c r="W14" s="106">
        <v>0</v>
      </c>
      <c r="X14" s="106">
        <v>0</v>
      </c>
      <c r="Y14" s="106">
        <v>0</v>
      </c>
      <c r="Z14" s="106">
        <v>0</v>
      </c>
      <c r="AA14" s="106">
        <v>-243</v>
      </c>
      <c r="AB14" s="106">
        <v>0</v>
      </c>
      <c r="AC14" s="106">
        <v>0</v>
      </c>
      <c r="AD14" s="106">
        <v>0</v>
      </c>
      <c r="AE14" s="106">
        <v>0</v>
      </c>
      <c r="AF14" s="106">
        <v>0</v>
      </c>
      <c r="AG14" s="106">
        <v>-197</v>
      </c>
      <c r="AH14" s="106">
        <v>0</v>
      </c>
      <c r="AI14" s="106">
        <v>0</v>
      </c>
      <c r="AJ14" s="106">
        <v>0</v>
      </c>
      <c r="AK14" s="106">
        <v>0</v>
      </c>
      <c r="AL14" s="106">
        <v>0</v>
      </c>
      <c r="AM14" s="106">
        <v>0</v>
      </c>
      <c r="AN14" s="106"/>
      <c r="AO14" s="106">
        <f t="shared" si="0"/>
        <v>-95753</v>
      </c>
      <c r="AP14" s="106"/>
      <c r="AQ14" s="22"/>
    </row>
    <row r="15" spans="1:43" ht="12.75" customHeight="1" x14ac:dyDescent="0.2">
      <c r="A15" s="100" t="s">
        <v>266</v>
      </c>
      <c r="B15" s="100"/>
      <c r="C15" s="106">
        <v>3070</v>
      </c>
      <c r="D15" s="106">
        <v>6770</v>
      </c>
      <c r="E15" s="106">
        <v>12558</v>
      </c>
      <c r="F15" s="106">
        <v>7240</v>
      </c>
      <c r="G15" s="106">
        <v>4191</v>
      </c>
      <c r="H15" s="106">
        <v>0</v>
      </c>
      <c r="I15" s="106">
        <v>-55294</v>
      </c>
      <c r="J15" s="106">
        <v>0</v>
      </c>
      <c r="K15" s="106">
        <v>0</v>
      </c>
      <c r="L15" s="106">
        <v>6482</v>
      </c>
      <c r="M15" s="106">
        <v>0</v>
      </c>
      <c r="N15" s="106">
        <v>0</v>
      </c>
      <c r="O15" s="106">
        <v>0</v>
      </c>
      <c r="P15" s="106">
        <v>60</v>
      </c>
      <c r="Q15" s="106">
        <v>0</v>
      </c>
      <c r="R15" s="106">
        <v>1366</v>
      </c>
      <c r="S15" s="106">
        <v>0</v>
      </c>
      <c r="T15" s="106">
        <v>453</v>
      </c>
      <c r="U15" s="106">
        <v>120</v>
      </c>
      <c r="V15" s="106">
        <v>0</v>
      </c>
      <c r="W15" s="106">
        <v>87</v>
      </c>
      <c r="X15" s="106">
        <v>-676</v>
      </c>
      <c r="Y15" s="106">
        <v>0</v>
      </c>
      <c r="Z15" s="106">
        <v>0</v>
      </c>
      <c r="AA15" s="106">
        <v>0</v>
      </c>
      <c r="AB15" s="106">
        <v>0</v>
      </c>
      <c r="AC15" s="106">
        <v>0</v>
      </c>
      <c r="AD15" s="106">
        <v>928</v>
      </c>
      <c r="AE15" s="106">
        <v>160</v>
      </c>
      <c r="AF15" s="106">
        <v>0</v>
      </c>
      <c r="AG15" s="106">
        <v>-597</v>
      </c>
      <c r="AH15" s="106">
        <v>0</v>
      </c>
      <c r="AI15" s="106">
        <v>0</v>
      </c>
      <c r="AJ15" s="106">
        <v>0</v>
      </c>
      <c r="AK15" s="106">
        <v>0</v>
      </c>
      <c r="AL15" s="106">
        <v>0</v>
      </c>
      <c r="AM15" s="106">
        <v>0</v>
      </c>
      <c r="AN15" s="106"/>
      <c r="AO15" s="106">
        <f t="shared" si="0"/>
        <v>-13082</v>
      </c>
      <c r="AP15" s="106"/>
      <c r="AQ15" s="22"/>
    </row>
    <row r="16" spans="1:43" ht="12.75" customHeight="1" x14ac:dyDescent="0.2">
      <c r="A16" s="100" t="s">
        <v>267</v>
      </c>
      <c r="B16" s="100"/>
      <c r="C16" s="106">
        <v>0</v>
      </c>
      <c r="D16" s="106">
        <v>0</v>
      </c>
      <c r="E16" s="106">
        <v>0</v>
      </c>
      <c r="F16" s="106">
        <v>0</v>
      </c>
      <c r="G16" s="106">
        <v>0</v>
      </c>
      <c r="H16" s="106">
        <v>0</v>
      </c>
      <c r="I16" s="106">
        <v>0</v>
      </c>
      <c r="J16" s="106">
        <v>0</v>
      </c>
      <c r="K16" s="106">
        <v>0</v>
      </c>
      <c r="L16" s="106">
        <v>0</v>
      </c>
      <c r="M16" s="106">
        <v>0</v>
      </c>
      <c r="N16" s="106">
        <v>0</v>
      </c>
      <c r="O16" s="106">
        <v>0</v>
      </c>
      <c r="P16" s="106">
        <v>0</v>
      </c>
      <c r="Q16" s="106">
        <v>2719</v>
      </c>
      <c r="R16" s="106">
        <v>0</v>
      </c>
      <c r="S16" s="106">
        <v>0</v>
      </c>
      <c r="T16" s="106">
        <v>0</v>
      </c>
      <c r="U16" s="106">
        <v>0</v>
      </c>
      <c r="V16" s="106">
        <v>0</v>
      </c>
      <c r="W16" s="106">
        <v>0</v>
      </c>
      <c r="X16" s="106">
        <v>0</v>
      </c>
      <c r="Y16" s="106">
        <v>0</v>
      </c>
      <c r="Z16" s="106">
        <v>0</v>
      </c>
      <c r="AA16" s="106">
        <v>0</v>
      </c>
      <c r="AB16" s="106">
        <v>0</v>
      </c>
      <c r="AC16" s="106">
        <v>0</v>
      </c>
      <c r="AD16" s="106">
        <v>0</v>
      </c>
      <c r="AE16" s="106">
        <v>0</v>
      </c>
      <c r="AF16" s="106">
        <v>0</v>
      </c>
      <c r="AG16" s="106">
        <v>0</v>
      </c>
      <c r="AH16" s="106">
        <v>0</v>
      </c>
      <c r="AI16" s="106">
        <v>0</v>
      </c>
      <c r="AJ16" s="106">
        <v>0</v>
      </c>
      <c r="AK16" s="106">
        <v>0</v>
      </c>
      <c r="AL16" s="106">
        <v>0</v>
      </c>
      <c r="AM16" s="106">
        <v>0</v>
      </c>
      <c r="AN16" s="106"/>
      <c r="AO16" s="106">
        <f t="shared" si="0"/>
        <v>2719</v>
      </c>
      <c r="AP16" s="106"/>
      <c r="AQ16" s="22"/>
    </row>
    <row r="17" spans="1:43" ht="12.75" customHeight="1" x14ac:dyDescent="0.2">
      <c r="A17" s="107" t="s">
        <v>268</v>
      </c>
      <c r="B17" s="107"/>
      <c r="C17" s="106">
        <v>18307636</v>
      </c>
      <c r="D17" s="106">
        <v>5021487</v>
      </c>
      <c r="E17" s="106">
        <v>6671069</v>
      </c>
      <c r="F17" s="106">
        <v>2374839</v>
      </c>
      <c r="G17" s="106">
        <v>2795535</v>
      </c>
      <c r="H17" s="106">
        <v>1905054</v>
      </c>
      <c r="I17" s="106">
        <v>1877558</v>
      </c>
      <c r="J17" s="106">
        <v>1248854</v>
      </c>
      <c r="K17" s="106">
        <v>764904</v>
      </c>
      <c r="L17" s="106">
        <v>1513503</v>
      </c>
      <c r="M17" s="106">
        <v>2064295</v>
      </c>
      <c r="N17" s="106">
        <v>1179394</v>
      </c>
      <c r="O17" s="106">
        <v>400734</v>
      </c>
      <c r="P17" s="106">
        <v>372618</v>
      </c>
      <c r="Q17" s="106">
        <v>505769</v>
      </c>
      <c r="R17" s="106">
        <v>599836</v>
      </c>
      <c r="S17" s="106">
        <v>703961</v>
      </c>
      <c r="T17" s="106">
        <v>841952</v>
      </c>
      <c r="U17" s="106">
        <v>1365782</v>
      </c>
      <c r="V17" s="106">
        <v>488906</v>
      </c>
      <c r="W17" s="106">
        <v>582813</v>
      </c>
      <c r="X17" s="106">
        <v>552702</v>
      </c>
      <c r="Y17" s="106">
        <v>308905</v>
      </c>
      <c r="Z17" s="106">
        <v>200396</v>
      </c>
      <c r="AA17" s="106">
        <v>110667</v>
      </c>
      <c r="AB17" s="106">
        <v>179508</v>
      </c>
      <c r="AC17" s="106">
        <v>71237</v>
      </c>
      <c r="AD17" s="106">
        <v>148211</v>
      </c>
      <c r="AE17" s="106">
        <v>126220</v>
      </c>
      <c r="AF17" s="106">
        <v>159010</v>
      </c>
      <c r="AG17" s="106">
        <v>43807</v>
      </c>
      <c r="AH17" s="106">
        <v>56738</v>
      </c>
      <c r="AI17" s="106">
        <v>66333</v>
      </c>
      <c r="AJ17" s="106">
        <v>46180</v>
      </c>
      <c r="AK17" s="106">
        <v>36175</v>
      </c>
      <c r="AL17" s="106">
        <v>95717</v>
      </c>
      <c r="AM17" s="106">
        <v>207568</v>
      </c>
      <c r="AN17" s="106"/>
      <c r="AO17" s="106">
        <f t="shared" si="0"/>
        <v>53995873</v>
      </c>
      <c r="AP17" s="106"/>
      <c r="AQ17" s="22"/>
    </row>
    <row r="18" spans="1:43" ht="12.75" customHeight="1" x14ac:dyDescent="0.2"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22"/>
    </row>
    <row r="19" spans="1:43" ht="12.75" customHeight="1" x14ac:dyDescent="0.2">
      <c r="A19" s="105" t="s">
        <v>269</v>
      </c>
      <c r="B19" s="105"/>
      <c r="AO19" s="106"/>
      <c r="AQ19" s="22"/>
    </row>
    <row r="20" spans="1:43" ht="12.75" customHeight="1" x14ac:dyDescent="0.2">
      <c r="A20" s="100" t="s">
        <v>270</v>
      </c>
      <c r="B20" s="100"/>
      <c r="C20" s="106">
        <v>0</v>
      </c>
      <c r="D20" s="106">
        <v>0</v>
      </c>
      <c r="E20" s="106">
        <v>0</v>
      </c>
      <c r="F20" s="106">
        <v>0</v>
      </c>
      <c r="G20" s="106">
        <v>0</v>
      </c>
      <c r="H20" s="106">
        <v>0</v>
      </c>
      <c r="I20" s="106">
        <v>0</v>
      </c>
      <c r="J20" s="106">
        <v>0</v>
      </c>
      <c r="K20" s="106">
        <v>0</v>
      </c>
      <c r="L20" s="106">
        <v>0</v>
      </c>
      <c r="M20" s="106">
        <v>0</v>
      </c>
      <c r="N20" s="106">
        <v>0</v>
      </c>
      <c r="O20" s="106">
        <v>0</v>
      </c>
      <c r="P20" s="106">
        <v>0</v>
      </c>
      <c r="Q20" s="106">
        <v>0</v>
      </c>
      <c r="R20" s="106">
        <v>0</v>
      </c>
      <c r="S20" s="106">
        <v>0</v>
      </c>
      <c r="T20" s="106">
        <v>0</v>
      </c>
      <c r="U20" s="106">
        <v>0</v>
      </c>
      <c r="V20" s="106">
        <v>0</v>
      </c>
      <c r="W20" s="106">
        <v>0</v>
      </c>
      <c r="X20" s="106">
        <v>0</v>
      </c>
      <c r="Y20" s="106">
        <v>0</v>
      </c>
      <c r="Z20" s="106">
        <v>0</v>
      </c>
      <c r="AA20" s="106">
        <v>0</v>
      </c>
      <c r="AB20" s="106">
        <v>0</v>
      </c>
      <c r="AC20" s="106">
        <v>0</v>
      </c>
      <c r="AD20" s="106">
        <v>0</v>
      </c>
      <c r="AE20" s="106">
        <v>0</v>
      </c>
      <c r="AF20" s="106">
        <v>0</v>
      </c>
      <c r="AG20" s="106">
        <v>0</v>
      </c>
      <c r="AH20" s="106">
        <v>0</v>
      </c>
      <c r="AI20" s="106">
        <v>0</v>
      </c>
      <c r="AJ20" s="106">
        <v>0</v>
      </c>
      <c r="AK20" s="106">
        <v>0</v>
      </c>
      <c r="AL20" s="106">
        <v>0</v>
      </c>
      <c r="AM20" s="106">
        <v>0</v>
      </c>
      <c r="AN20" s="106"/>
      <c r="AO20" s="106">
        <f t="shared" si="0"/>
        <v>0</v>
      </c>
      <c r="AP20" s="106"/>
      <c r="AQ20" s="22"/>
    </row>
    <row r="21" spans="1:43" ht="12.75" customHeight="1" x14ac:dyDescent="0.2">
      <c r="A21" s="100" t="s">
        <v>271</v>
      </c>
      <c r="B21" s="100"/>
      <c r="C21" s="106">
        <v>0</v>
      </c>
      <c r="D21" s="106">
        <v>0</v>
      </c>
      <c r="E21" s="106">
        <v>0</v>
      </c>
      <c r="F21" s="106">
        <v>0</v>
      </c>
      <c r="G21" s="106">
        <v>0</v>
      </c>
      <c r="H21" s="106">
        <v>0</v>
      </c>
      <c r="I21" s="106">
        <v>0</v>
      </c>
      <c r="J21" s="106">
        <v>0</v>
      </c>
      <c r="K21" s="106">
        <v>0</v>
      </c>
      <c r="L21" s="106">
        <v>0</v>
      </c>
      <c r="M21" s="106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-2125</v>
      </c>
      <c r="S21" s="106">
        <v>0</v>
      </c>
      <c r="T21" s="106">
        <v>0</v>
      </c>
      <c r="U21" s="106">
        <v>0</v>
      </c>
      <c r="V21" s="106">
        <v>0</v>
      </c>
      <c r="W21" s="106">
        <v>0</v>
      </c>
      <c r="X21" s="106">
        <v>0</v>
      </c>
      <c r="Y21" s="106">
        <v>0</v>
      </c>
      <c r="Z21" s="106">
        <v>0</v>
      </c>
      <c r="AA21" s="106">
        <v>0</v>
      </c>
      <c r="AB21" s="106">
        <v>0</v>
      </c>
      <c r="AC21" s="106">
        <v>0</v>
      </c>
      <c r="AD21" s="106">
        <v>0</v>
      </c>
      <c r="AE21" s="106">
        <v>0</v>
      </c>
      <c r="AF21" s="106">
        <v>0</v>
      </c>
      <c r="AG21" s="106">
        <v>0</v>
      </c>
      <c r="AH21" s="106">
        <v>0</v>
      </c>
      <c r="AI21" s="106">
        <v>0</v>
      </c>
      <c r="AJ21" s="106">
        <v>0</v>
      </c>
      <c r="AK21" s="106">
        <v>0</v>
      </c>
      <c r="AL21" s="106">
        <v>0</v>
      </c>
      <c r="AM21" s="106">
        <v>0</v>
      </c>
      <c r="AN21" s="106"/>
      <c r="AO21" s="106">
        <f t="shared" si="0"/>
        <v>-2125</v>
      </c>
      <c r="AP21" s="106"/>
      <c r="AQ21" s="22"/>
    </row>
    <row r="22" spans="1:43" ht="12.75" customHeight="1" x14ac:dyDescent="0.2">
      <c r="A22" s="100" t="s">
        <v>272</v>
      </c>
      <c r="B22" s="100"/>
      <c r="C22" s="106">
        <v>-36841791</v>
      </c>
      <c r="D22" s="106">
        <v>-43519256</v>
      </c>
      <c r="E22" s="106">
        <v>-30248796</v>
      </c>
      <c r="F22" s="106">
        <v>-3749599</v>
      </c>
      <c r="G22" s="106">
        <v>-9376641</v>
      </c>
      <c r="H22" s="106">
        <v>-3728934</v>
      </c>
      <c r="I22" s="106">
        <v>-12124948</v>
      </c>
      <c r="J22" s="106">
        <v>-817592</v>
      </c>
      <c r="K22" s="106">
        <v>-3831729</v>
      </c>
      <c r="L22" s="106">
        <v>-4309406</v>
      </c>
      <c r="M22" s="106">
        <v>-75150</v>
      </c>
      <c r="N22" s="106">
        <v>8795</v>
      </c>
      <c r="O22" s="106">
        <v>-906339</v>
      </c>
      <c r="P22" s="106">
        <v>-4787655</v>
      </c>
      <c r="Q22" s="106">
        <v>2231</v>
      </c>
      <c r="R22" s="106">
        <v>-1631960</v>
      </c>
      <c r="S22" s="106">
        <v>-5243201</v>
      </c>
      <c r="T22" s="106">
        <v>-77337</v>
      </c>
      <c r="U22" s="106">
        <v>-2622718</v>
      </c>
      <c r="V22" s="106">
        <v>-161217</v>
      </c>
      <c r="W22" s="106">
        <v>-94760</v>
      </c>
      <c r="X22" s="106">
        <v>7786</v>
      </c>
      <c r="Y22" s="106">
        <v>-5782</v>
      </c>
      <c r="Z22" s="106">
        <v>0</v>
      </c>
      <c r="AA22" s="106">
        <v>-188271</v>
      </c>
      <c r="AB22" s="106">
        <v>-124908</v>
      </c>
      <c r="AC22" s="106">
        <v>18034</v>
      </c>
      <c r="AD22" s="106">
        <v>937</v>
      </c>
      <c r="AE22" s="106">
        <v>-436941</v>
      </c>
      <c r="AF22" s="106">
        <v>438</v>
      </c>
      <c r="AG22" s="106">
        <v>3144</v>
      </c>
      <c r="AH22" s="106">
        <v>-500</v>
      </c>
      <c r="AI22" s="106">
        <v>-723</v>
      </c>
      <c r="AJ22" s="106">
        <v>0</v>
      </c>
      <c r="AK22" s="106">
        <v>0</v>
      </c>
      <c r="AL22" s="106">
        <v>0</v>
      </c>
      <c r="AM22" s="106">
        <v>0</v>
      </c>
      <c r="AN22" s="106"/>
      <c r="AO22" s="106">
        <f t="shared" si="0"/>
        <v>-164864789</v>
      </c>
      <c r="AP22" s="106"/>
      <c r="AQ22" s="22"/>
    </row>
    <row r="23" spans="1:43" ht="12.75" customHeight="1" x14ac:dyDescent="0.2">
      <c r="A23" s="100" t="s">
        <v>273</v>
      </c>
      <c r="B23" s="100"/>
      <c r="C23" s="106">
        <v>0</v>
      </c>
      <c r="D23" s="106">
        <v>-1883</v>
      </c>
      <c r="E23" s="106">
        <v>4307</v>
      </c>
      <c r="F23" s="106">
        <v>0</v>
      </c>
      <c r="G23" s="106">
        <v>10207</v>
      </c>
      <c r="H23" s="106">
        <v>0</v>
      </c>
      <c r="I23" s="106">
        <v>0</v>
      </c>
      <c r="J23" s="106">
        <v>2059</v>
      </c>
      <c r="K23" s="106">
        <v>0</v>
      </c>
      <c r="L23" s="106">
        <v>200</v>
      </c>
      <c r="M23" s="106">
        <v>0</v>
      </c>
      <c r="N23" s="106">
        <v>0</v>
      </c>
      <c r="O23" s="106">
        <v>0</v>
      </c>
      <c r="P23" s="106">
        <v>0</v>
      </c>
      <c r="Q23" s="106">
        <v>0</v>
      </c>
      <c r="R23" s="106">
        <v>0</v>
      </c>
      <c r="S23" s="106">
        <v>3305</v>
      </c>
      <c r="T23" s="106">
        <v>0</v>
      </c>
      <c r="U23" s="106">
        <v>0</v>
      </c>
      <c r="V23" s="106">
        <v>0</v>
      </c>
      <c r="W23" s="106">
        <v>0</v>
      </c>
      <c r="X23" s="106">
        <v>0</v>
      </c>
      <c r="Y23" s="106">
        <v>0</v>
      </c>
      <c r="Z23" s="106">
        <v>0</v>
      </c>
      <c r="AA23" s="106">
        <v>526</v>
      </c>
      <c r="AB23" s="106">
        <v>0</v>
      </c>
      <c r="AC23" s="106">
        <v>0</v>
      </c>
      <c r="AD23" s="106">
        <v>0</v>
      </c>
      <c r="AE23" s="106">
        <v>0</v>
      </c>
      <c r="AF23" s="106">
        <v>0</v>
      </c>
      <c r="AG23" s="106">
        <v>0</v>
      </c>
      <c r="AH23" s="106">
        <v>0</v>
      </c>
      <c r="AI23" s="106">
        <v>0</v>
      </c>
      <c r="AJ23" s="106">
        <v>0</v>
      </c>
      <c r="AK23" s="106">
        <v>0</v>
      </c>
      <c r="AL23" s="106">
        <v>0</v>
      </c>
      <c r="AM23" s="106">
        <v>0</v>
      </c>
      <c r="AN23" s="106"/>
      <c r="AO23" s="106">
        <f t="shared" si="0"/>
        <v>18721</v>
      </c>
      <c r="AP23" s="106"/>
      <c r="AQ23" s="22"/>
    </row>
    <row r="24" spans="1:43" ht="12.75" customHeight="1" x14ac:dyDescent="0.2">
      <c r="A24" s="100" t="s">
        <v>274</v>
      </c>
      <c r="B24" s="100"/>
      <c r="C24" s="106">
        <v>33814691</v>
      </c>
      <c r="D24" s="106">
        <v>21404580</v>
      </c>
      <c r="E24" s="106">
        <v>8406185</v>
      </c>
      <c r="F24" s="106">
        <v>16262643</v>
      </c>
      <c r="G24" s="106">
        <v>8722907</v>
      </c>
      <c r="H24" s="106">
        <v>-1672192</v>
      </c>
      <c r="I24" s="106">
        <v>10964218</v>
      </c>
      <c r="J24" s="106">
        <v>-1104678</v>
      </c>
      <c r="K24" s="106">
        <v>7540134</v>
      </c>
      <c r="L24" s="106">
        <v>7055275</v>
      </c>
      <c r="M24" s="106">
        <v>7749276</v>
      </c>
      <c r="N24" s="106">
        <v>6010898</v>
      </c>
      <c r="O24" s="106">
        <v>1730755</v>
      </c>
      <c r="P24" s="106">
        <v>-1376578</v>
      </c>
      <c r="Q24" s="106">
        <v>-1723223</v>
      </c>
      <c r="R24" s="106">
        <v>3683403</v>
      </c>
      <c r="S24" s="106">
        <v>2522041</v>
      </c>
      <c r="T24" s="106">
        <v>355937</v>
      </c>
      <c r="U24" s="106">
        <v>2159807</v>
      </c>
      <c r="V24" s="106">
        <v>1677964</v>
      </c>
      <c r="W24" s="106">
        <v>314765</v>
      </c>
      <c r="X24" s="106">
        <v>584</v>
      </c>
      <c r="Y24" s="106">
        <v>1124046</v>
      </c>
      <c r="Z24" s="106">
        <v>236604</v>
      </c>
      <c r="AA24" s="106">
        <v>294902</v>
      </c>
      <c r="AB24" s="106">
        <v>143632</v>
      </c>
      <c r="AC24" s="106">
        <v>319559</v>
      </c>
      <c r="AD24" s="106">
        <v>-3017</v>
      </c>
      <c r="AE24" s="106">
        <v>289779</v>
      </c>
      <c r="AF24" s="106">
        <v>-35490</v>
      </c>
      <c r="AG24" s="106">
        <v>174827</v>
      </c>
      <c r="AH24" s="106">
        <v>57670</v>
      </c>
      <c r="AI24" s="106">
        <v>90564</v>
      </c>
      <c r="AJ24" s="106">
        <v>-35331</v>
      </c>
      <c r="AK24" s="106">
        <v>13000</v>
      </c>
      <c r="AL24" s="106">
        <v>9439</v>
      </c>
      <c r="AM24" s="106">
        <v>5436</v>
      </c>
      <c r="AN24" s="106"/>
      <c r="AO24" s="106">
        <f t="shared" si="0"/>
        <v>137185012</v>
      </c>
      <c r="AP24" s="106"/>
      <c r="AQ24" s="22"/>
    </row>
    <row r="25" spans="1:43" ht="12.75" customHeight="1" x14ac:dyDescent="0.2">
      <c r="A25" s="100" t="s">
        <v>275</v>
      </c>
      <c r="B25" s="100"/>
      <c r="C25" s="106">
        <v>0</v>
      </c>
      <c r="D25" s="106">
        <v>0</v>
      </c>
      <c r="E25" s="106">
        <v>0</v>
      </c>
      <c r="F25" s="106">
        <v>0</v>
      </c>
      <c r="G25" s="106">
        <v>0</v>
      </c>
      <c r="H25" s="106">
        <v>0</v>
      </c>
      <c r="I25" s="106">
        <v>0</v>
      </c>
      <c r="J25" s="106">
        <v>0</v>
      </c>
      <c r="K25" s="106">
        <v>0</v>
      </c>
      <c r="L25" s="106">
        <v>0</v>
      </c>
      <c r="M25" s="106">
        <v>0</v>
      </c>
      <c r="N25" s="106">
        <v>0</v>
      </c>
      <c r="O25" s="106">
        <v>0</v>
      </c>
      <c r="P25" s="106">
        <v>0</v>
      </c>
      <c r="Q25" s="106">
        <v>0</v>
      </c>
      <c r="R25" s="106">
        <v>0</v>
      </c>
      <c r="S25" s="106">
        <v>0</v>
      </c>
      <c r="T25" s="106">
        <v>0</v>
      </c>
      <c r="U25" s="106">
        <v>0</v>
      </c>
      <c r="V25" s="106">
        <v>0</v>
      </c>
      <c r="W25" s="106">
        <v>0</v>
      </c>
      <c r="X25" s="106">
        <v>0</v>
      </c>
      <c r="Y25" s="106">
        <v>0</v>
      </c>
      <c r="Z25" s="106">
        <v>0</v>
      </c>
      <c r="AA25" s="106">
        <v>0</v>
      </c>
      <c r="AB25" s="106">
        <v>0</v>
      </c>
      <c r="AC25" s="106">
        <v>0</v>
      </c>
      <c r="AD25" s="106">
        <v>0</v>
      </c>
      <c r="AE25" s="106">
        <v>0</v>
      </c>
      <c r="AF25" s="106">
        <v>0</v>
      </c>
      <c r="AG25" s="106">
        <v>0</v>
      </c>
      <c r="AH25" s="106">
        <v>0</v>
      </c>
      <c r="AI25" s="106">
        <v>0</v>
      </c>
      <c r="AJ25" s="106">
        <v>0</v>
      </c>
      <c r="AK25" s="106">
        <v>0</v>
      </c>
      <c r="AL25" s="106">
        <v>0</v>
      </c>
      <c r="AM25" s="106">
        <v>0</v>
      </c>
      <c r="AN25" s="106"/>
      <c r="AO25" s="106">
        <f t="shared" si="0"/>
        <v>0</v>
      </c>
      <c r="AP25" s="106"/>
      <c r="AQ25" s="22"/>
    </row>
    <row r="26" spans="1:43" ht="12.75" customHeight="1" x14ac:dyDescent="0.2">
      <c r="A26" s="100" t="s">
        <v>276</v>
      </c>
      <c r="B26" s="100"/>
      <c r="C26" s="106">
        <v>0</v>
      </c>
      <c r="D26" s="106">
        <v>0</v>
      </c>
      <c r="E26" s="106">
        <v>0</v>
      </c>
      <c r="F26" s="106">
        <v>0</v>
      </c>
      <c r="G26" s="106">
        <v>0</v>
      </c>
      <c r="H26" s="106">
        <v>0</v>
      </c>
      <c r="I26" s="106">
        <v>0</v>
      </c>
      <c r="J26" s="106">
        <v>0</v>
      </c>
      <c r="K26" s="106">
        <v>0</v>
      </c>
      <c r="L26" s="106">
        <v>0</v>
      </c>
      <c r="M26" s="106">
        <v>0</v>
      </c>
      <c r="N26" s="106">
        <v>0</v>
      </c>
      <c r="O26" s="106">
        <v>0</v>
      </c>
      <c r="P26" s="106">
        <v>0</v>
      </c>
      <c r="Q26" s="106">
        <v>0</v>
      </c>
      <c r="R26" s="106">
        <v>0</v>
      </c>
      <c r="S26" s="106">
        <v>0</v>
      </c>
      <c r="T26" s="106">
        <v>0</v>
      </c>
      <c r="U26" s="106">
        <v>0</v>
      </c>
      <c r="V26" s="106">
        <v>0</v>
      </c>
      <c r="W26" s="106">
        <v>0</v>
      </c>
      <c r="X26" s="106">
        <v>0</v>
      </c>
      <c r="Y26" s="106">
        <v>0</v>
      </c>
      <c r="Z26" s="106">
        <v>0</v>
      </c>
      <c r="AA26" s="106">
        <v>0</v>
      </c>
      <c r="AB26" s="106">
        <v>0</v>
      </c>
      <c r="AC26" s="106">
        <v>0</v>
      </c>
      <c r="AD26" s="106">
        <v>0</v>
      </c>
      <c r="AE26" s="106">
        <v>0</v>
      </c>
      <c r="AF26" s="106">
        <v>0</v>
      </c>
      <c r="AG26" s="106">
        <v>0</v>
      </c>
      <c r="AH26" s="106">
        <v>0</v>
      </c>
      <c r="AI26" s="106">
        <v>0</v>
      </c>
      <c r="AJ26" s="106">
        <v>0</v>
      </c>
      <c r="AK26" s="106">
        <v>0</v>
      </c>
      <c r="AL26" s="106">
        <v>0</v>
      </c>
      <c r="AM26" s="106">
        <v>0</v>
      </c>
      <c r="AN26" s="106"/>
      <c r="AO26" s="106">
        <f t="shared" si="0"/>
        <v>0</v>
      </c>
      <c r="AP26" s="106"/>
      <c r="AQ26" s="22"/>
    </row>
    <row r="27" spans="1:43" ht="12.75" customHeight="1" x14ac:dyDescent="0.2">
      <c r="A27" s="100" t="s">
        <v>277</v>
      </c>
      <c r="B27" s="100"/>
      <c r="C27" s="106">
        <v>-21994174</v>
      </c>
      <c r="D27" s="106">
        <v>-9877647</v>
      </c>
      <c r="E27" s="106">
        <v>-12392254</v>
      </c>
      <c r="F27" s="106">
        <v>-11455997</v>
      </c>
      <c r="G27" s="106">
        <v>-8432496</v>
      </c>
      <c r="H27" s="106">
        <v>-9584292</v>
      </c>
      <c r="I27" s="106">
        <v>-7475012</v>
      </c>
      <c r="J27" s="106">
        <v>0</v>
      </c>
      <c r="K27" s="106">
        <v>-3412356</v>
      </c>
      <c r="L27" s="106">
        <v>-5753159</v>
      </c>
      <c r="M27" s="106">
        <v>0</v>
      </c>
      <c r="N27" s="106">
        <v>-1673637</v>
      </c>
      <c r="O27" s="106">
        <v>0</v>
      </c>
      <c r="P27" s="106">
        <v>0</v>
      </c>
      <c r="Q27" s="106">
        <v>-5850609</v>
      </c>
      <c r="R27" s="106">
        <v>-1279025</v>
      </c>
      <c r="S27" s="106">
        <v>-2196613</v>
      </c>
      <c r="T27" s="106">
        <v>-1180864</v>
      </c>
      <c r="U27" s="106">
        <v>-1443996</v>
      </c>
      <c r="V27" s="106">
        <v>-104688</v>
      </c>
      <c r="W27" s="106">
        <v>-2398343</v>
      </c>
      <c r="X27" s="106">
        <v>-1562814</v>
      </c>
      <c r="Y27" s="106">
        <v>-178443</v>
      </c>
      <c r="Z27" s="106">
        <v>0</v>
      </c>
      <c r="AA27" s="106">
        <v>1505</v>
      </c>
      <c r="AB27" s="106">
        <v>-66943</v>
      </c>
      <c r="AC27" s="106">
        <v>-35429</v>
      </c>
      <c r="AD27" s="106">
        <v>-457534</v>
      </c>
      <c r="AE27" s="106">
        <v>-284639</v>
      </c>
      <c r="AF27" s="106">
        <v>-141353</v>
      </c>
      <c r="AG27" s="106">
        <v>-142507</v>
      </c>
      <c r="AH27" s="106">
        <v>0</v>
      </c>
      <c r="AI27" s="106">
        <v>0</v>
      </c>
      <c r="AJ27" s="106">
        <v>0</v>
      </c>
      <c r="AK27" s="106">
        <v>-32639</v>
      </c>
      <c r="AL27" s="106">
        <v>0</v>
      </c>
      <c r="AM27" s="106">
        <v>53</v>
      </c>
      <c r="AN27" s="106"/>
      <c r="AO27" s="106">
        <f t="shared" si="0"/>
        <v>-109405905</v>
      </c>
      <c r="AP27" s="106"/>
      <c r="AQ27" s="22"/>
    </row>
    <row r="28" spans="1:43" ht="12.75" customHeight="1" x14ac:dyDescent="0.2">
      <c r="A28" s="100" t="s">
        <v>278</v>
      </c>
      <c r="B28" s="100"/>
      <c r="C28" s="106">
        <v>-16776074</v>
      </c>
      <c r="D28" s="106">
        <v>0</v>
      </c>
      <c r="E28" s="106">
        <v>0</v>
      </c>
      <c r="F28" s="106">
        <v>0</v>
      </c>
      <c r="G28" s="106">
        <v>0</v>
      </c>
      <c r="H28" s="106">
        <v>0</v>
      </c>
      <c r="I28" s="106">
        <v>0</v>
      </c>
      <c r="J28" s="106">
        <v>0</v>
      </c>
      <c r="K28" s="106">
        <v>0</v>
      </c>
      <c r="L28" s="106">
        <v>0</v>
      </c>
      <c r="M28" s="106">
        <v>0</v>
      </c>
      <c r="N28" s="106">
        <v>0</v>
      </c>
      <c r="O28" s="106">
        <v>19709</v>
      </c>
      <c r="P28" s="106">
        <v>0</v>
      </c>
      <c r="Q28" s="106">
        <v>0</v>
      </c>
      <c r="R28" s="106">
        <v>0</v>
      </c>
      <c r="S28" s="106">
        <v>0</v>
      </c>
      <c r="T28" s="106">
        <v>0</v>
      </c>
      <c r="U28" s="106">
        <v>-1451401</v>
      </c>
      <c r="V28" s="106">
        <v>0</v>
      </c>
      <c r="W28" s="106">
        <v>0</v>
      </c>
      <c r="X28" s="106">
        <v>0</v>
      </c>
      <c r="Y28" s="106">
        <v>0</v>
      </c>
      <c r="Z28" s="106">
        <v>0</v>
      </c>
      <c r="AA28" s="106">
        <v>0</v>
      </c>
      <c r="AB28" s="106">
        <v>0</v>
      </c>
      <c r="AC28" s="106">
        <v>-18023</v>
      </c>
      <c r="AD28" s="106">
        <v>0</v>
      </c>
      <c r="AE28" s="106">
        <v>0</v>
      </c>
      <c r="AF28" s="106">
        <v>0</v>
      </c>
      <c r="AG28" s="106">
        <v>0</v>
      </c>
      <c r="AH28" s="106">
        <v>0</v>
      </c>
      <c r="AI28" s="106">
        <v>-4964</v>
      </c>
      <c r="AJ28" s="106">
        <v>0</v>
      </c>
      <c r="AK28" s="106">
        <v>0</v>
      </c>
      <c r="AL28" s="106">
        <v>0</v>
      </c>
      <c r="AM28" s="106">
        <v>0</v>
      </c>
      <c r="AN28" s="106"/>
      <c r="AO28" s="106">
        <f t="shared" si="0"/>
        <v>-18230753</v>
      </c>
      <c r="AP28" s="106"/>
      <c r="AQ28" s="22"/>
    </row>
    <row r="29" spans="1:43" ht="12.75" customHeight="1" x14ac:dyDescent="0.2">
      <c r="A29" s="107" t="s">
        <v>279</v>
      </c>
      <c r="B29" s="107"/>
      <c r="C29" s="106">
        <v>-41797348</v>
      </c>
      <c r="D29" s="106">
        <v>-31994206</v>
      </c>
      <c r="E29" s="106">
        <v>-34230558</v>
      </c>
      <c r="F29" s="106">
        <v>1057047</v>
      </c>
      <c r="G29" s="106">
        <v>-9076023</v>
      </c>
      <c r="H29" s="106">
        <v>-14985418</v>
      </c>
      <c r="I29" s="106">
        <v>-8635742</v>
      </c>
      <c r="J29" s="106">
        <v>-1920211</v>
      </c>
      <c r="K29" s="106">
        <v>296049</v>
      </c>
      <c r="L29" s="106">
        <v>-3007090</v>
      </c>
      <c r="M29" s="106">
        <v>7674126</v>
      </c>
      <c r="N29" s="106">
        <v>4346056</v>
      </c>
      <c r="O29" s="106">
        <v>844125</v>
      </c>
      <c r="P29" s="106">
        <v>-6164233</v>
      </c>
      <c r="Q29" s="106">
        <v>-7571601</v>
      </c>
      <c r="R29" s="106">
        <v>770293</v>
      </c>
      <c r="S29" s="106">
        <v>-4914468</v>
      </c>
      <c r="T29" s="106">
        <v>-902264</v>
      </c>
      <c r="U29" s="106">
        <v>-3358308</v>
      </c>
      <c r="V29" s="106">
        <v>1412059</v>
      </c>
      <c r="W29" s="106">
        <v>-2178338</v>
      </c>
      <c r="X29" s="106">
        <v>-1554444</v>
      </c>
      <c r="Y29" s="106">
        <v>939821</v>
      </c>
      <c r="Z29" s="106">
        <v>236604</v>
      </c>
      <c r="AA29" s="106">
        <v>108662</v>
      </c>
      <c r="AB29" s="106">
        <v>-48219</v>
      </c>
      <c r="AC29" s="106">
        <v>284141</v>
      </c>
      <c r="AD29" s="106">
        <v>-459614</v>
      </c>
      <c r="AE29" s="106">
        <v>-431801</v>
      </c>
      <c r="AF29" s="106">
        <v>-176405</v>
      </c>
      <c r="AG29" s="106">
        <v>35464</v>
      </c>
      <c r="AH29" s="106">
        <v>57170</v>
      </c>
      <c r="AI29" s="106">
        <v>84877</v>
      </c>
      <c r="AJ29" s="106">
        <v>-35331</v>
      </c>
      <c r="AK29" s="106">
        <v>-19639</v>
      </c>
      <c r="AL29" s="106">
        <v>9439</v>
      </c>
      <c r="AM29" s="106">
        <v>5489</v>
      </c>
      <c r="AN29" s="106"/>
      <c r="AO29" s="106">
        <f t="shared" si="0"/>
        <v>-155299839</v>
      </c>
      <c r="AP29" s="106"/>
      <c r="AQ29" s="22"/>
    </row>
    <row r="30" spans="1:43" ht="12.75" customHeight="1" x14ac:dyDescent="0.2"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22"/>
    </row>
    <row r="31" spans="1:43" ht="12.75" customHeight="1" x14ac:dyDescent="0.2">
      <c r="A31" s="105" t="s">
        <v>280</v>
      </c>
      <c r="B31" s="105"/>
      <c r="AO31" s="106"/>
      <c r="AQ31" s="22"/>
    </row>
    <row r="32" spans="1:43" ht="12.75" customHeight="1" x14ac:dyDescent="0.2">
      <c r="A32" s="100" t="s">
        <v>281</v>
      </c>
      <c r="B32" s="100"/>
      <c r="C32" s="106">
        <v>204333</v>
      </c>
      <c r="D32" s="106">
        <v>241146</v>
      </c>
      <c r="E32" s="106">
        <v>137767</v>
      </c>
      <c r="F32" s="106">
        <v>53306</v>
      </c>
      <c r="G32" s="106">
        <v>118911</v>
      </c>
      <c r="H32" s="106">
        <v>67143</v>
      </c>
      <c r="I32" s="106">
        <v>94481</v>
      </c>
      <c r="J32" s="106">
        <v>105589</v>
      </c>
      <c r="K32" s="106">
        <v>50606</v>
      </c>
      <c r="L32" s="106">
        <v>54921</v>
      </c>
      <c r="M32" s="106">
        <v>22402</v>
      </c>
      <c r="N32" s="106">
        <v>13624</v>
      </c>
      <c r="O32" s="106">
        <v>16681</v>
      </c>
      <c r="P32" s="106">
        <v>39653</v>
      </c>
      <c r="Q32" s="106">
        <v>8553</v>
      </c>
      <c r="R32" s="106">
        <v>18968</v>
      </c>
      <c r="S32" s="106">
        <v>12114</v>
      </c>
      <c r="T32" s="106">
        <v>16082</v>
      </c>
      <c r="U32" s="106">
        <v>17057</v>
      </c>
      <c r="V32" s="106">
        <v>5604</v>
      </c>
      <c r="W32" s="106">
        <v>6810</v>
      </c>
      <c r="X32" s="106">
        <v>6735</v>
      </c>
      <c r="Y32" s="106">
        <v>4839</v>
      </c>
      <c r="Z32" s="106">
        <v>10800</v>
      </c>
      <c r="AA32" s="106">
        <v>8163</v>
      </c>
      <c r="AB32" s="106">
        <v>3125</v>
      </c>
      <c r="AC32" s="106">
        <v>1888</v>
      </c>
      <c r="AD32" s="106">
        <v>4615</v>
      </c>
      <c r="AE32" s="106">
        <v>6092</v>
      </c>
      <c r="AF32" s="106">
        <v>2500</v>
      </c>
      <c r="AG32" s="106">
        <v>78</v>
      </c>
      <c r="AH32" s="106">
        <v>0</v>
      </c>
      <c r="AI32" s="106">
        <v>1933</v>
      </c>
      <c r="AJ32" s="106">
        <v>1081</v>
      </c>
      <c r="AK32" s="106">
        <v>175</v>
      </c>
      <c r="AL32" s="106">
        <v>0</v>
      </c>
      <c r="AM32" s="106">
        <v>0</v>
      </c>
      <c r="AN32" s="106"/>
      <c r="AO32" s="106">
        <f t="shared" si="0"/>
        <v>1357775</v>
      </c>
      <c r="AP32" s="106"/>
      <c r="AQ32" s="22"/>
    </row>
    <row r="33" spans="1:43" ht="12.75" customHeight="1" x14ac:dyDescent="0.2">
      <c r="A33" s="100" t="s">
        <v>282</v>
      </c>
      <c r="B33" s="100"/>
      <c r="C33" s="106">
        <v>0</v>
      </c>
      <c r="D33" s="106">
        <v>0</v>
      </c>
      <c r="E33" s="106">
        <v>0</v>
      </c>
      <c r="F33" s="106">
        <v>0</v>
      </c>
      <c r="G33" s="106">
        <v>0</v>
      </c>
      <c r="H33" s="106">
        <v>32919</v>
      </c>
      <c r="I33" s="106">
        <v>0</v>
      </c>
      <c r="J33" s="106">
        <v>0</v>
      </c>
      <c r="K33" s="106">
        <v>6042</v>
      </c>
      <c r="L33" s="106">
        <v>102</v>
      </c>
      <c r="M33" s="106">
        <v>0</v>
      </c>
      <c r="N33" s="106">
        <v>0</v>
      </c>
      <c r="O33" s="106">
        <v>0</v>
      </c>
      <c r="P33" s="106">
        <v>0</v>
      </c>
      <c r="Q33" s="106">
        <v>4362</v>
      </c>
      <c r="R33" s="106">
        <v>0</v>
      </c>
      <c r="S33" s="106">
        <v>1</v>
      </c>
      <c r="T33" s="106">
        <v>4522</v>
      </c>
      <c r="U33" s="106">
        <v>0</v>
      </c>
      <c r="V33" s="106">
        <v>0</v>
      </c>
      <c r="W33" s="106">
        <v>55</v>
      </c>
      <c r="X33" s="106">
        <v>200</v>
      </c>
      <c r="Y33" s="106">
        <v>0</v>
      </c>
      <c r="Z33" s="106">
        <v>29</v>
      </c>
      <c r="AA33" s="106">
        <v>0</v>
      </c>
      <c r="AB33" s="106">
        <v>0</v>
      </c>
      <c r="AC33" s="106">
        <v>0</v>
      </c>
      <c r="AD33" s="106">
        <v>61</v>
      </c>
      <c r="AE33" s="106">
        <v>0</v>
      </c>
      <c r="AF33" s="106">
        <v>6</v>
      </c>
      <c r="AG33" s="106">
        <v>0</v>
      </c>
      <c r="AH33" s="106">
        <v>0</v>
      </c>
      <c r="AI33" s="106">
        <v>0</v>
      </c>
      <c r="AJ33" s="106">
        <v>0</v>
      </c>
      <c r="AK33" s="106">
        <v>3</v>
      </c>
      <c r="AL33" s="106">
        <v>4508</v>
      </c>
      <c r="AM33" s="106">
        <v>1</v>
      </c>
      <c r="AN33" s="106"/>
      <c r="AO33" s="106">
        <f t="shared" si="0"/>
        <v>52811</v>
      </c>
      <c r="AP33" s="106"/>
      <c r="AQ33" s="22"/>
    </row>
    <row r="34" spans="1:43" ht="12.75" customHeight="1" x14ac:dyDescent="0.2">
      <c r="A34" s="100" t="s">
        <v>283</v>
      </c>
      <c r="B34" s="100"/>
      <c r="C34" s="106">
        <v>0</v>
      </c>
      <c r="D34" s="106">
        <v>0</v>
      </c>
      <c r="E34" s="106">
        <v>0</v>
      </c>
      <c r="F34" s="106">
        <v>0</v>
      </c>
      <c r="G34" s="106">
        <v>0</v>
      </c>
      <c r="H34" s="106">
        <v>0</v>
      </c>
      <c r="I34" s="106">
        <v>0</v>
      </c>
      <c r="J34" s="106">
        <v>0</v>
      </c>
      <c r="K34" s="106">
        <v>0</v>
      </c>
      <c r="L34" s="106">
        <v>0</v>
      </c>
      <c r="M34" s="106">
        <v>0</v>
      </c>
      <c r="N34" s="106">
        <v>0</v>
      </c>
      <c r="O34" s="106">
        <v>0</v>
      </c>
      <c r="P34" s="106">
        <v>0</v>
      </c>
      <c r="Q34" s="106">
        <v>0</v>
      </c>
      <c r="R34" s="106">
        <v>0</v>
      </c>
      <c r="S34" s="106">
        <v>0</v>
      </c>
      <c r="T34" s="106">
        <v>1864</v>
      </c>
      <c r="U34" s="106">
        <v>0</v>
      </c>
      <c r="V34" s="106">
        <v>0</v>
      </c>
      <c r="W34" s="106">
        <v>0</v>
      </c>
      <c r="X34" s="106">
        <v>0</v>
      </c>
      <c r="Y34" s="106">
        <v>0</v>
      </c>
      <c r="Z34" s="106">
        <v>0</v>
      </c>
      <c r="AA34" s="106">
        <v>0</v>
      </c>
      <c r="AB34" s="106">
        <v>0</v>
      </c>
      <c r="AC34" s="106">
        <v>0</v>
      </c>
      <c r="AD34" s="106">
        <v>0</v>
      </c>
      <c r="AE34" s="106">
        <v>0</v>
      </c>
      <c r="AF34" s="106">
        <v>0</v>
      </c>
      <c r="AG34" s="106">
        <v>0</v>
      </c>
      <c r="AH34" s="106">
        <v>0</v>
      </c>
      <c r="AI34" s="106">
        <v>0</v>
      </c>
      <c r="AJ34" s="106">
        <v>0</v>
      </c>
      <c r="AK34" s="106">
        <v>0</v>
      </c>
      <c r="AL34" s="106">
        <v>0</v>
      </c>
      <c r="AM34" s="106">
        <v>0</v>
      </c>
      <c r="AN34" s="106"/>
      <c r="AO34" s="106">
        <f t="shared" si="0"/>
        <v>1864</v>
      </c>
      <c r="AP34" s="106"/>
      <c r="AQ34" s="22"/>
    </row>
    <row r="35" spans="1:43" ht="12.75" customHeight="1" x14ac:dyDescent="0.2">
      <c r="A35" s="100" t="s">
        <v>284</v>
      </c>
      <c r="B35" s="100"/>
      <c r="C35" s="106">
        <v>0</v>
      </c>
      <c r="D35" s="106">
        <v>0</v>
      </c>
      <c r="E35" s="106">
        <v>0</v>
      </c>
      <c r="F35" s="106">
        <v>0</v>
      </c>
      <c r="G35" s="106">
        <v>0</v>
      </c>
      <c r="H35" s="106">
        <v>0</v>
      </c>
      <c r="I35" s="106">
        <v>0</v>
      </c>
      <c r="J35" s="106">
        <v>0</v>
      </c>
      <c r="K35" s="106">
        <v>0</v>
      </c>
      <c r="L35" s="106">
        <v>0</v>
      </c>
      <c r="M35" s="106">
        <v>0</v>
      </c>
      <c r="N35" s="106">
        <v>0</v>
      </c>
      <c r="O35" s="106">
        <v>0</v>
      </c>
      <c r="P35" s="106">
        <v>0</v>
      </c>
      <c r="Q35" s="106">
        <v>0</v>
      </c>
      <c r="R35" s="106">
        <v>0</v>
      </c>
      <c r="S35" s="106">
        <v>0</v>
      </c>
      <c r="T35" s="106">
        <v>0</v>
      </c>
      <c r="U35" s="106">
        <v>0</v>
      </c>
      <c r="V35" s="106">
        <v>0</v>
      </c>
      <c r="W35" s="106">
        <v>0</v>
      </c>
      <c r="X35" s="106">
        <v>0</v>
      </c>
      <c r="Y35" s="106">
        <v>0</v>
      </c>
      <c r="Z35" s="106">
        <v>0</v>
      </c>
      <c r="AA35" s="106">
        <v>0</v>
      </c>
      <c r="AB35" s="106">
        <v>0</v>
      </c>
      <c r="AC35" s="106">
        <v>0</v>
      </c>
      <c r="AD35" s="106">
        <v>0</v>
      </c>
      <c r="AE35" s="106">
        <v>0</v>
      </c>
      <c r="AF35" s="106">
        <v>0</v>
      </c>
      <c r="AG35" s="106">
        <v>0</v>
      </c>
      <c r="AH35" s="106">
        <v>0</v>
      </c>
      <c r="AI35" s="106">
        <v>0</v>
      </c>
      <c r="AJ35" s="106">
        <v>0</v>
      </c>
      <c r="AK35" s="106">
        <v>0</v>
      </c>
      <c r="AL35" s="106">
        <v>0</v>
      </c>
      <c r="AM35" s="106">
        <v>0</v>
      </c>
      <c r="AN35" s="106"/>
      <c r="AO35" s="106">
        <f t="shared" si="0"/>
        <v>0</v>
      </c>
      <c r="AP35" s="106"/>
      <c r="AQ35" s="22"/>
    </row>
    <row r="36" spans="1:43" ht="12.75" customHeight="1" x14ac:dyDescent="0.2">
      <c r="A36" s="100" t="s">
        <v>285</v>
      </c>
      <c r="B36" s="100"/>
      <c r="C36" s="106">
        <v>14825</v>
      </c>
      <c r="D36" s="106">
        <v>0</v>
      </c>
      <c r="E36" s="106">
        <v>0</v>
      </c>
      <c r="F36" s="106">
        <v>0</v>
      </c>
      <c r="G36" s="106">
        <v>0</v>
      </c>
      <c r="H36" s="106">
        <v>0</v>
      </c>
      <c r="I36" s="106">
        <v>0</v>
      </c>
      <c r="J36" s="106">
        <v>123177</v>
      </c>
      <c r="K36" s="106">
        <v>0</v>
      </c>
      <c r="L36" s="106">
        <v>3738</v>
      </c>
      <c r="M36" s="106">
        <v>0</v>
      </c>
      <c r="N36" s="106">
        <v>0</v>
      </c>
      <c r="O36" s="106">
        <v>11261</v>
      </c>
      <c r="P36" s="106">
        <v>23730</v>
      </c>
      <c r="Q36" s="106">
        <v>0</v>
      </c>
      <c r="R36" s="106">
        <v>19739</v>
      </c>
      <c r="S36" s="106">
        <v>0</v>
      </c>
      <c r="T36" s="106">
        <v>0</v>
      </c>
      <c r="U36" s="106">
        <v>832</v>
      </c>
      <c r="V36" s="106">
        <v>0</v>
      </c>
      <c r="W36" s="106">
        <v>0</v>
      </c>
      <c r="X36" s="106">
        <v>633</v>
      </c>
      <c r="Y36" s="106">
        <v>0</v>
      </c>
      <c r="Z36" s="106">
        <v>0</v>
      </c>
      <c r="AA36" s="106">
        <v>2459</v>
      </c>
      <c r="AB36" s="106">
        <v>0</v>
      </c>
      <c r="AC36" s="106">
        <v>115</v>
      </c>
      <c r="AD36" s="106">
        <v>1740</v>
      </c>
      <c r="AE36" s="106">
        <v>0</v>
      </c>
      <c r="AF36" s="106">
        <v>558</v>
      </c>
      <c r="AG36" s="106">
        <v>0</v>
      </c>
      <c r="AH36" s="106">
        <v>0</v>
      </c>
      <c r="AI36" s="106">
        <v>0</v>
      </c>
      <c r="AJ36" s="106">
        <v>0</v>
      </c>
      <c r="AK36" s="106">
        <v>0</v>
      </c>
      <c r="AL36" s="106">
        <v>0</v>
      </c>
      <c r="AM36" s="106">
        <v>0</v>
      </c>
      <c r="AN36" s="106"/>
      <c r="AO36" s="106">
        <f t="shared" si="0"/>
        <v>202807</v>
      </c>
      <c r="AP36" s="106"/>
      <c r="AQ36" s="22"/>
    </row>
    <row r="37" spans="1:43" ht="12.75" customHeight="1" x14ac:dyDescent="0.2">
      <c r="A37" s="107" t="s">
        <v>286</v>
      </c>
      <c r="B37" s="107"/>
      <c r="C37" s="106">
        <v>219158</v>
      </c>
      <c r="D37" s="106">
        <v>241146</v>
      </c>
      <c r="E37" s="106">
        <v>137767</v>
      </c>
      <c r="F37" s="106">
        <v>53306</v>
      </c>
      <c r="G37" s="106">
        <v>118911</v>
      </c>
      <c r="H37" s="106">
        <v>100062</v>
      </c>
      <c r="I37" s="106">
        <v>94481</v>
      </c>
      <c r="J37" s="106">
        <v>228766</v>
      </c>
      <c r="K37" s="106">
        <v>56648</v>
      </c>
      <c r="L37" s="106">
        <v>58761</v>
      </c>
      <c r="M37" s="106">
        <v>22402</v>
      </c>
      <c r="N37" s="106">
        <v>13624</v>
      </c>
      <c r="O37" s="106">
        <v>27942</v>
      </c>
      <c r="P37" s="106">
        <v>63383</v>
      </c>
      <c r="Q37" s="106">
        <v>12915</v>
      </c>
      <c r="R37" s="106">
        <v>38707</v>
      </c>
      <c r="S37" s="106">
        <v>12115</v>
      </c>
      <c r="T37" s="106">
        <v>22468</v>
      </c>
      <c r="U37" s="106">
        <v>17889</v>
      </c>
      <c r="V37" s="106">
        <v>5604</v>
      </c>
      <c r="W37" s="106">
        <v>6865</v>
      </c>
      <c r="X37" s="106">
        <v>7568</v>
      </c>
      <c r="Y37" s="106">
        <v>4839</v>
      </c>
      <c r="Z37" s="106">
        <v>10829</v>
      </c>
      <c r="AA37" s="106">
        <v>10622</v>
      </c>
      <c r="AB37" s="106">
        <v>3125</v>
      </c>
      <c r="AC37" s="106">
        <v>2003</v>
      </c>
      <c r="AD37" s="106">
        <v>6416</v>
      </c>
      <c r="AE37" s="106">
        <v>6092</v>
      </c>
      <c r="AF37" s="106">
        <v>3064</v>
      </c>
      <c r="AG37" s="106">
        <v>78</v>
      </c>
      <c r="AH37" s="106">
        <v>0</v>
      </c>
      <c r="AI37" s="106">
        <v>1933</v>
      </c>
      <c r="AJ37" s="106">
        <v>1081</v>
      </c>
      <c r="AK37" s="106">
        <v>178</v>
      </c>
      <c r="AL37" s="106">
        <v>4508</v>
      </c>
      <c r="AM37" s="106">
        <v>1</v>
      </c>
      <c r="AN37" s="106"/>
      <c r="AO37" s="106">
        <f t="shared" si="0"/>
        <v>1615257</v>
      </c>
      <c r="AP37" s="106"/>
      <c r="AQ37" s="22"/>
    </row>
    <row r="38" spans="1:43" ht="12.75" customHeight="1" x14ac:dyDescent="0.2"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22"/>
    </row>
    <row r="39" spans="1:43" ht="12.75" customHeight="1" x14ac:dyDescent="0.2">
      <c r="A39" s="105" t="s">
        <v>287</v>
      </c>
      <c r="B39" s="105"/>
      <c r="AO39" s="106"/>
      <c r="AQ39" s="22"/>
    </row>
    <row r="40" spans="1:43" ht="12.75" customHeight="1" x14ac:dyDescent="0.2">
      <c r="A40" s="100" t="s">
        <v>281</v>
      </c>
      <c r="B40" s="100"/>
      <c r="C40" s="106">
        <v>274525</v>
      </c>
      <c r="D40" s="106">
        <v>220731</v>
      </c>
      <c r="E40" s="106">
        <v>264981</v>
      </c>
      <c r="F40" s="106">
        <v>84291</v>
      </c>
      <c r="G40" s="106">
        <v>119444</v>
      </c>
      <c r="H40" s="106">
        <v>91634</v>
      </c>
      <c r="I40" s="106">
        <v>101804</v>
      </c>
      <c r="J40" s="106">
        <v>98595</v>
      </c>
      <c r="K40" s="106">
        <v>99767</v>
      </c>
      <c r="L40" s="106">
        <v>77419</v>
      </c>
      <c r="M40" s="106">
        <v>45570</v>
      </c>
      <c r="N40" s="106">
        <v>37720</v>
      </c>
      <c r="O40" s="106">
        <v>66726</v>
      </c>
      <c r="P40" s="106">
        <v>54312</v>
      </c>
      <c r="Q40" s="106">
        <v>23809</v>
      </c>
      <c r="R40" s="106">
        <v>31994</v>
      </c>
      <c r="S40" s="106">
        <v>59396</v>
      </c>
      <c r="T40" s="106">
        <v>34333</v>
      </c>
      <c r="U40" s="106">
        <v>25438</v>
      </c>
      <c r="V40" s="106">
        <v>0</v>
      </c>
      <c r="W40" s="106">
        <v>12331</v>
      </c>
      <c r="X40" s="106">
        <v>3317</v>
      </c>
      <c r="Y40" s="106">
        <v>14199</v>
      </c>
      <c r="Z40" s="106">
        <v>2838</v>
      </c>
      <c r="AA40" s="106">
        <v>6679</v>
      </c>
      <c r="AB40" s="106">
        <v>6101</v>
      </c>
      <c r="AC40" s="106">
        <v>5665</v>
      </c>
      <c r="AD40" s="106">
        <v>0</v>
      </c>
      <c r="AE40" s="106">
        <v>9449</v>
      </c>
      <c r="AF40" s="106">
        <v>5135</v>
      </c>
      <c r="AG40" s="106">
        <v>685</v>
      </c>
      <c r="AH40" s="106">
        <v>4094</v>
      </c>
      <c r="AI40" s="106">
        <v>1933</v>
      </c>
      <c r="AJ40" s="106">
        <v>532</v>
      </c>
      <c r="AK40" s="106">
        <v>938</v>
      </c>
      <c r="AL40" s="106">
        <v>3150</v>
      </c>
      <c r="AM40" s="106">
        <v>715</v>
      </c>
      <c r="AN40" s="106"/>
      <c r="AO40" s="106">
        <f t="shared" si="0"/>
        <v>1890250</v>
      </c>
      <c r="AP40" s="106"/>
      <c r="AQ40" s="22"/>
    </row>
    <row r="41" spans="1:43" ht="12.75" customHeight="1" x14ac:dyDescent="0.2">
      <c r="A41" s="100" t="s">
        <v>288</v>
      </c>
      <c r="B41" s="100"/>
      <c r="C41" s="106">
        <v>8898</v>
      </c>
      <c r="D41" s="106">
        <v>0</v>
      </c>
      <c r="E41" s="106">
        <v>0</v>
      </c>
      <c r="F41" s="106">
        <v>0</v>
      </c>
      <c r="G41" s="106">
        <v>0</v>
      </c>
      <c r="H41" s="106">
        <v>0</v>
      </c>
      <c r="I41" s="106">
        <v>0</v>
      </c>
      <c r="J41" s="106">
        <v>0</v>
      </c>
      <c r="K41" s="106">
        <v>0</v>
      </c>
      <c r="L41" s="106">
        <v>0</v>
      </c>
      <c r="M41" s="106">
        <v>0</v>
      </c>
      <c r="N41" s="106">
        <v>0</v>
      </c>
      <c r="O41" s="106">
        <v>0</v>
      </c>
      <c r="P41" s="106">
        <v>0</v>
      </c>
      <c r="Q41" s="106">
        <v>0</v>
      </c>
      <c r="R41" s="106">
        <v>0</v>
      </c>
      <c r="S41" s="106">
        <v>0</v>
      </c>
      <c r="T41" s="106">
        <v>5765</v>
      </c>
      <c r="U41" s="106">
        <v>989</v>
      </c>
      <c r="V41" s="106">
        <v>0</v>
      </c>
      <c r="W41" s="106">
        <v>0</v>
      </c>
      <c r="X41" s="106">
        <v>0</v>
      </c>
      <c r="Y41" s="106">
        <v>0</v>
      </c>
      <c r="Z41" s="106">
        <v>6527</v>
      </c>
      <c r="AA41" s="106">
        <v>0</v>
      </c>
      <c r="AB41" s="106">
        <v>4826</v>
      </c>
      <c r="AC41" s="106">
        <v>0</v>
      </c>
      <c r="AD41" s="106">
        <v>0</v>
      </c>
      <c r="AE41" s="106">
        <v>0</v>
      </c>
      <c r="AF41" s="106">
        <v>0</v>
      </c>
      <c r="AG41" s="106">
        <v>2385</v>
      </c>
      <c r="AH41" s="106">
        <v>0</v>
      </c>
      <c r="AI41" s="106">
        <v>0</v>
      </c>
      <c r="AJ41" s="106">
        <v>0</v>
      </c>
      <c r="AK41" s="106">
        <v>0</v>
      </c>
      <c r="AL41" s="106">
        <v>1352</v>
      </c>
      <c r="AM41" s="106">
        <v>3005</v>
      </c>
      <c r="AN41" s="106"/>
      <c r="AO41" s="106">
        <f t="shared" si="0"/>
        <v>33747</v>
      </c>
      <c r="AP41" s="106"/>
      <c r="AQ41" s="22"/>
    </row>
    <row r="42" spans="1:43" ht="12.75" customHeight="1" x14ac:dyDescent="0.2">
      <c r="A42" s="107" t="s">
        <v>289</v>
      </c>
      <c r="B42" s="107"/>
      <c r="C42" s="106">
        <v>283423</v>
      </c>
      <c r="D42" s="106">
        <v>220731</v>
      </c>
      <c r="E42" s="106">
        <v>264981</v>
      </c>
      <c r="F42" s="106">
        <v>84291</v>
      </c>
      <c r="G42" s="106">
        <v>119444</v>
      </c>
      <c r="H42" s="106">
        <v>91634</v>
      </c>
      <c r="I42" s="106">
        <v>101804</v>
      </c>
      <c r="J42" s="106">
        <v>98595</v>
      </c>
      <c r="K42" s="106">
        <v>99767</v>
      </c>
      <c r="L42" s="106">
        <v>77419</v>
      </c>
      <c r="M42" s="106">
        <v>45570</v>
      </c>
      <c r="N42" s="106">
        <v>37720</v>
      </c>
      <c r="O42" s="106">
        <v>66726</v>
      </c>
      <c r="P42" s="106">
        <v>54312</v>
      </c>
      <c r="Q42" s="106">
        <v>23809</v>
      </c>
      <c r="R42" s="106">
        <v>31994</v>
      </c>
      <c r="S42" s="106">
        <v>59396</v>
      </c>
      <c r="T42" s="106">
        <v>40098</v>
      </c>
      <c r="U42" s="106">
        <v>26427</v>
      </c>
      <c r="V42" s="106">
        <v>0</v>
      </c>
      <c r="W42" s="106">
        <v>12331</v>
      </c>
      <c r="X42" s="106">
        <v>3317</v>
      </c>
      <c r="Y42" s="106">
        <v>14199</v>
      </c>
      <c r="Z42" s="106">
        <v>9365</v>
      </c>
      <c r="AA42" s="106">
        <v>6679</v>
      </c>
      <c r="AB42" s="106">
        <v>10927</v>
      </c>
      <c r="AC42" s="106">
        <v>5665</v>
      </c>
      <c r="AD42" s="106">
        <v>0</v>
      </c>
      <c r="AE42" s="106">
        <v>9449</v>
      </c>
      <c r="AF42" s="106">
        <v>5135</v>
      </c>
      <c r="AG42" s="106">
        <v>3070</v>
      </c>
      <c r="AH42" s="106">
        <v>4094</v>
      </c>
      <c r="AI42" s="106">
        <v>1933</v>
      </c>
      <c r="AJ42" s="106">
        <v>532</v>
      </c>
      <c r="AK42" s="106">
        <v>938</v>
      </c>
      <c r="AL42" s="106">
        <v>4502</v>
      </c>
      <c r="AM42" s="106">
        <v>3720</v>
      </c>
      <c r="AN42" s="106"/>
      <c r="AO42" s="106">
        <f t="shared" si="0"/>
        <v>1923997</v>
      </c>
      <c r="AP42" s="106"/>
      <c r="AQ42" s="22"/>
    </row>
    <row r="43" spans="1:43" ht="12.75" customHeight="1" x14ac:dyDescent="0.2"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22"/>
    </row>
    <row r="44" spans="1:43" ht="12.75" customHeight="1" x14ac:dyDescent="0.2">
      <c r="A44" s="105" t="s">
        <v>290</v>
      </c>
      <c r="B44" s="105"/>
      <c r="C44" s="106">
        <v>0</v>
      </c>
      <c r="D44" s="106">
        <v>69485</v>
      </c>
      <c r="E44" s="106">
        <v>46920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20679</v>
      </c>
      <c r="L44" s="106">
        <v>9972</v>
      </c>
      <c r="M44" s="106">
        <v>0</v>
      </c>
      <c r="N44" s="106">
        <v>0</v>
      </c>
      <c r="O44" s="106">
        <v>0</v>
      </c>
      <c r="P44" s="106">
        <v>0</v>
      </c>
      <c r="Q44" s="106">
        <v>0</v>
      </c>
      <c r="R44" s="106">
        <v>0</v>
      </c>
      <c r="S44" s="106">
        <v>0</v>
      </c>
      <c r="T44" s="106">
        <v>0</v>
      </c>
      <c r="U44" s="106">
        <v>0</v>
      </c>
      <c r="V44" s="106">
        <v>0</v>
      </c>
      <c r="W44" s="106">
        <v>0</v>
      </c>
      <c r="X44" s="106">
        <v>0</v>
      </c>
      <c r="Y44" s="106">
        <v>0</v>
      </c>
      <c r="Z44" s="106">
        <v>0</v>
      </c>
      <c r="AA44" s="106">
        <v>224</v>
      </c>
      <c r="AB44" s="106">
        <v>14052</v>
      </c>
      <c r="AC44" s="106">
        <v>0</v>
      </c>
      <c r="AD44" s="106">
        <v>0</v>
      </c>
      <c r="AE44" s="106">
        <v>0</v>
      </c>
      <c r="AF44" s="106">
        <v>0</v>
      </c>
      <c r="AG44" s="106">
        <v>0</v>
      </c>
      <c r="AH44" s="106">
        <v>0</v>
      </c>
      <c r="AI44" s="106">
        <v>0</v>
      </c>
      <c r="AJ44" s="106">
        <v>0</v>
      </c>
      <c r="AK44" s="106">
        <v>0</v>
      </c>
      <c r="AL44" s="106">
        <v>0</v>
      </c>
      <c r="AM44" s="106">
        <v>0</v>
      </c>
      <c r="AN44" s="106"/>
      <c r="AO44" s="106">
        <f t="shared" si="0"/>
        <v>161332</v>
      </c>
      <c r="AP44" s="106"/>
      <c r="AQ44" s="22"/>
    </row>
    <row r="45" spans="1:43" ht="12.75" customHeight="1" x14ac:dyDescent="0.2">
      <c r="A45" s="108"/>
      <c r="B45" s="108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>
        <f t="shared" si="0"/>
        <v>0</v>
      </c>
      <c r="AP45" s="106"/>
      <c r="AQ45" s="22"/>
    </row>
    <row r="46" spans="1:43" ht="12.75" customHeight="1" x14ac:dyDescent="0.2">
      <c r="A46" s="105" t="s">
        <v>291</v>
      </c>
      <c r="B46" s="105"/>
      <c r="C46" s="106">
        <v>0</v>
      </c>
      <c r="D46" s="106">
        <v>0</v>
      </c>
      <c r="E46" s="106">
        <v>0</v>
      </c>
      <c r="F46" s="106">
        <v>0</v>
      </c>
      <c r="G46" s="106">
        <v>0</v>
      </c>
      <c r="H46" s="106">
        <v>0</v>
      </c>
      <c r="I46" s="106">
        <v>0</v>
      </c>
      <c r="J46" s="106">
        <v>0</v>
      </c>
      <c r="K46" s="106">
        <v>0</v>
      </c>
      <c r="L46" s="106">
        <v>0</v>
      </c>
      <c r="M46" s="106">
        <v>0</v>
      </c>
      <c r="N46" s="106">
        <v>0</v>
      </c>
      <c r="O46" s="106">
        <v>0</v>
      </c>
      <c r="P46" s="106">
        <v>0</v>
      </c>
      <c r="Q46" s="106">
        <v>0</v>
      </c>
      <c r="R46" s="106">
        <v>0</v>
      </c>
      <c r="S46" s="106">
        <v>0</v>
      </c>
      <c r="T46" s="106">
        <v>0</v>
      </c>
      <c r="U46" s="106">
        <v>0</v>
      </c>
      <c r="V46" s="106">
        <v>0</v>
      </c>
      <c r="W46" s="106">
        <v>0</v>
      </c>
      <c r="X46" s="106">
        <v>0</v>
      </c>
      <c r="Y46" s="106">
        <v>0</v>
      </c>
      <c r="Z46" s="106">
        <v>0</v>
      </c>
      <c r="AA46" s="106">
        <v>29489</v>
      </c>
      <c r="AB46" s="106">
        <v>0</v>
      </c>
      <c r="AC46" s="106">
        <v>0</v>
      </c>
      <c r="AD46" s="106">
        <v>0</v>
      </c>
      <c r="AE46" s="106">
        <v>0</v>
      </c>
      <c r="AF46" s="106">
        <v>0</v>
      </c>
      <c r="AG46" s="106">
        <v>0</v>
      </c>
      <c r="AH46" s="106">
        <v>0</v>
      </c>
      <c r="AI46" s="106">
        <v>0</v>
      </c>
      <c r="AJ46" s="106">
        <v>0</v>
      </c>
      <c r="AK46" s="106">
        <v>0</v>
      </c>
      <c r="AL46" s="106">
        <v>0</v>
      </c>
      <c r="AM46" s="106">
        <v>0</v>
      </c>
      <c r="AN46" s="106"/>
      <c r="AO46" s="106">
        <f t="shared" si="0"/>
        <v>29489</v>
      </c>
      <c r="AP46" s="106"/>
      <c r="AQ46" s="22"/>
    </row>
    <row r="47" spans="1:43" ht="12.75" customHeight="1" x14ac:dyDescent="0.2"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22"/>
    </row>
    <row r="48" spans="1:43" ht="12.75" customHeight="1" x14ac:dyDescent="0.2">
      <c r="A48" s="105" t="s">
        <v>292</v>
      </c>
      <c r="B48" s="105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22"/>
    </row>
    <row r="49" spans="1:43" ht="12.75" customHeight="1" x14ac:dyDescent="0.2">
      <c r="A49" s="105" t="s">
        <v>293</v>
      </c>
      <c r="B49" s="105"/>
      <c r="C49" s="106">
        <v>-29985196</v>
      </c>
      <c r="D49" s="106">
        <v>-20308384</v>
      </c>
      <c r="E49" s="106">
        <v>-29289711</v>
      </c>
      <c r="F49" s="106">
        <v>3754083</v>
      </c>
      <c r="G49" s="106">
        <v>-6098281</v>
      </c>
      <c r="H49" s="106">
        <v>-9001484</v>
      </c>
      <c r="I49" s="106">
        <v>-6214638</v>
      </c>
      <c r="J49" s="106">
        <v>2023742</v>
      </c>
      <c r="K49" s="106">
        <v>2221735</v>
      </c>
      <c r="L49" s="106">
        <v>-731957</v>
      </c>
      <c r="M49" s="106">
        <v>7021641</v>
      </c>
      <c r="N49" s="106">
        <v>1081118</v>
      </c>
      <c r="O49" s="106">
        <v>5188459</v>
      </c>
      <c r="P49" s="106">
        <v>-3718280</v>
      </c>
      <c r="Q49" s="106">
        <v>-2810581</v>
      </c>
      <c r="R49" s="106">
        <v>990249</v>
      </c>
      <c r="S49" s="106">
        <v>-4754567</v>
      </c>
      <c r="T49" s="106">
        <v>-1283465</v>
      </c>
      <c r="U49" s="106">
        <v>-3506205</v>
      </c>
      <c r="V49" s="106">
        <v>1014451</v>
      </c>
      <c r="W49" s="106">
        <v>-1841590</v>
      </c>
      <c r="X49" s="106">
        <v>-2118632</v>
      </c>
      <c r="Y49" s="106">
        <v>799508</v>
      </c>
      <c r="Z49" s="106">
        <v>-829561</v>
      </c>
      <c r="AA49" s="106">
        <v>201088</v>
      </c>
      <c r="AB49" s="106">
        <v>-68435</v>
      </c>
      <c r="AC49" s="106">
        <v>232912</v>
      </c>
      <c r="AD49" s="106">
        <v>-487891</v>
      </c>
      <c r="AE49" s="106">
        <v>-488170</v>
      </c>
      <c r="AF49" s="106">
        <v>-257136</v>
      </c>
      <c r="AG49" s="106">
        <v>-11631</v>
      </c>
      <c r="AH49" s="106">
        <v>45021</v>
      </c>
      <c r="AI49" s="106">
        <v>54810</v>
      </c>
      <c r="AJ49" s="106">
        <v>-83124</v>
      </c>
      <c r="AK49" s="106">
        <v>-56930</v>
      </c>
      <c r="AL49" s="106">
        <v>9693</v>
      </c>
      <c r="AM49" s="106">
        <v>-3800</v>
      </c>
      <c r="AN49" s="106"/>
      <c r="AO49" s="106">
        <f t="shared" si="0"/>
        <v>-99311139</v>
      </c>
      <c r="AP49" s="106"/>
      <c r="AQ49" s="22"/>
    </row>
    <row r="50" spans="1:43" ht="12.75" customHeight="1" x14ac:dyDescent="0.2"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22"/>
    </row>
    <row r="51" spans="1:43" ht="12.75" customHeight="1" x14ac:dyDescent="0.2">
      <c r="A51" s="105" t="s">
        <v>294</v>
      </c>
      <c r="B51" s="105"/>
      <c r="C51" s="106">
        <v>0</v>
      </c>
      <c r="D51" s="106">
        <v>0</v>
      </c>
      <c r="E51" s="106">
        <v>0</v>
      </c>
      <c r="F51" s="106">
        <v>0</v>
      </c>
      <c r="G51" s="106">
        <v>0</v>
      </c>
      <c r="H51" s="106">
        <v>0</v>
      </c>
      <c r="I51" s="106">
        <v>0</v>
      </c>
      <c r="J51" s="106">
        <v>0</v>
      </c>
      <c r="K51" s="106">
        <v>0</v>
      </c>
      <c r="L51" s="106">
        <v>0</v>
      </c>
      <c r="M51" s="106">
        <v>0</v>
      </c>
      <c r="N51" s="106">
        <v>0</v>
      </c>
      <c r="O51" s="106">
        <v>0</v>
      </c>
      <c r="P51" s="106">
        <v>0</v>
      </c>
      <c r="Q51" s="106">
        <v>0</v>
      </c>
      <c r="R51" s="106">
        <v>0</v>
      </c>
      <c r="S51" s="106">
        <v>0</v>
      </c>
      <c r="T51" s="106">
        <v>0</v>
      </c>
      <c r="U51" s="106">
        <v>0</v>
      </c>
      <c r="V51" s="106">
        <v>0</v>
      </c>
      <c r="W51" s="106">
        <v>0</v>
      </c>
      <c r="X51" s="106">
        <v>0</v>
      </c>
      <c r="Y51" s="106">
        <v>0</v>
      </c>
      <c r="Z51" s="106">
        <v>0</v>
      </c>
      <c r="AA51" s="106">
        <v>0</v>
      </c>
      <c r="AB51" s="106">
        <v>0</v>
      </c>
      <c r="AC51" s="106">
        <v>0</v>
      </c>
      <c r="AD51" s="106">
        <v>0</v>
      </c>
      <c r="AE51" s="106">
        <v>0</v>
      </c>
      <c r="AF51" s="106">
        <v>0</v>
      </c>
      <c r="AG51" s="106">
        <v>0</v>
      </c>
      <c r="AH51" s="106">
        <v>0</v>
      </c>
      <c r="AI51" s="106">
        <v>0</v>
      </c>
      <c r="AJ51" s="106">
        <v>0</v>
      </c>
      <c r="AK51" s="106">
        <v>0</v>
      </c>
      <c r="AL51" s="106">
        <v>0</v>
      </c>
      <c r="AM51" s="106">
        <v>0</v>
      </c>
      <c r="AN51" s="106"/>
      <c r="AO51" s="106">
        <f t="shared" si="0"/>
        <v>0</v>
      </c>
      <c r="AP51" s="106"/>
      <c r="AQ51" s="22"/>
    </row>
    <row r="52" spans="1:43" ht="12.75" customHeight="1" x14ac:dyDescent="0.2">
      <c r="A52" s="100" t="s">
        <v>295</v>
      </c>
      <c r="B52" s="100"/>
      <c r="C52" s="106">
        <v>0</v>
      </c>
      <c r="D52" s="106">
        <v>0</v>
      </c>
      <c r="E52" s="106">
        <v>0</v>
      </c>
      <c r="F52" s="106">
        <v>0</v>
      </c>
      <c r="G52" s="106">
        <v>0</v>
      </c>
      <c r="H52" s="106">
        <v>0</v>
      </c>
      <c r="I52" s="106">
        <v>0</v>
      </c>
      <c r="J52" s="106">
        <v>0</v>
      </c>
      <c r="K52" s="106">
        <v>0</v>
      </c>
      <c r="L52" s="106">
        <v>0</v>
      </c>
      <c r="M52" s="106">
        <v>0</v>
      </c>
      <c r="N52" s="106">
        <v>0</v>
      </c>
      <c r="O52" s="106">
        <v>0</v>
      </c>
      <c r="P52" s="106">
        <v>0</v>
      </c>
      <c r="Q52" s="106">
        <v>0</v>
      </c>
      <c r="R52" s="106">
        <v>0</v>
      </c>
      <c r="S52" s="106">
        <v>0</v>
      </c>
      <c r="T52" s="106">
        <v>0</v>
      </c>
      <c r="U52" s="106">
        <v>0</v>
      </c>
      <c r="V52" s="106">
        <v>0</v>
      </c>
      <c r="W52" s="106">
        <v>0</v>
      </c>
      <c r="X52" s="106">
        <v>0</v>
      </c>
      <c r="Y52" s="106">
        <v>0</v>
      </c>
      <c r="Z52" s="106">
        <v>0</v>
      </c>
      <c r="AA52" s="106">
        <v>0</v>
      </c>
      <c r="AB52" s="106">
        <v>0</v>
      </c>
      <c r="AC52" s="106">
        <v>0</v>
      </c>
      <c r="AD52" s="106">
        <v>0</v>
      </c>
      <c r="AE52" s="106">
        <v>0</v>
      </c>
      <c r="AF52" s="106">
        <v>0</v>
      </c>
      <c r="AG52" s="106">
        <v>0</v>
      </c>
      <c r="AH52" s="106">
        <v>0</v>
      </c>
      <c r="AI52" s="106">
        <v>0</v>
      </c>
      <c r="AJ52" s="106">
        <v>0</v>
      </c>
      <c r="AK52" s="106">
        <v>0</v>
      </c>
      <c r="AL52" s="106">
        <v>0</v>
      </c>
      <c r="AM52" s="106">
        <v>0</v>
      </c>
      <c r="AN52" s="106"/>
      <c r="AO52" s="106">
        <f t="shared" si="0"/>
        <v>0</v>
      </c>
      <c r="AP52" s="106"/>
      <c r="AQ52" s="22"/>
    </row>
    <row r="53" spans="1:43" ht="12.75" customHeight="1" x14ac:dyDescent="0.2">
      <c r="A53" s="100" t="s">
        <v>296</v>
      </c>
      <c r="B53" s="100"/>
      <c r="C53" s="106">
        <v>0</v>
      </c>
      <c r="D53" s="106">
        <v>0</v>
      </c>
      <c r="E53" s="106">
        <v>0</v>
      </c>
      <c r="F53" s="106">
        <v>0</v>
      </c>
      <c r="G53" s="106">
        <v>0</v>
      </c>
      <c r="H53" s="106">
        <v>0</v>
      </c>
      <c r="I53" s="106">
        <v>0</v>
      </c>
      <c r="J53" s="106">
        <v>0</v>
      </c>
      <c r="K53" s="106">
        <v>0</v>
      </c>
      <c r="L53" s="106">
        <v>0</v>
      </c>
      <c r="M53" s="106">
        <v>0</v>
      </c>
      <c r="N53" s="106">
        <v>0</v>
      </c>
      <c r="O53" s="106">
        <v>0</v>
      </c>
      <c r="P53" s="106">
        <v>0</v>
      </c>
      <c r="Q53" s="106">
        <v>0</v>
      </c>
      <c r="R53" s="106">
        <v>0</v>
      </c>
      <c r="S53" s="106">
        <v>0</v>
      </c>
      <c r="T53" s="106">
        <v>0</v>
      </c>
      <c r="U53" s="106">
        <v>0</v>
      </c>
      <c r="V53" s="106">
        <v>0</v>
      </c>
      <c r="W53" s="106">
        <v>0</v>
      </c>
      <c r="X53" s="106">
        <v>0</v>
      </c>
      <c r="Y53" s="106">
        <v>0</v>
      </c>
      <c r="Z53" s="106">
        <v>0</v>
      </c>
      <c r="AA53" s="106">
        <v>0</v>
      </c>
      <c r="AB53" s="106">
        <v>0</v>
      </c>
      <c r="AC53" s="106">
        <v>0</v>
      </c>
      <c r="AD53" s="106">
        <v>0</v>
      </c>
      <c r="AE53" s="106">
        <v>0</v>
      </c>
      <c r="AF53" s="106">
        <v>0</v>
      </c>
      <c r="AG53" s="106">
        <v>0</v>
      </c>
      <c r="AH53" s="106">
        <v>0</v>
      </c>
      <c r="AI53" s="106">
        <v>0</v>
      </c>
      <c r="AJ53" s="106">
        <v>0</v>
      </c>
      <c r="AK53" s="106">
        <v>0</v>
      </c>
      <c r="AL53" s="106">
        <v>0</v>
      </c>
      <c r="AM53" s="106">
        <v>0</v>
      </c>
      <c r="AN53" s="106"/>
      <c r="AO53" s="106">
        <f t="shared" si="0"/>
        <v>0</v>
      </c>
      <c r="AP53" s="106"/>
      <c r="AQ53" s="22"/>
    </row>
    <row r="54" spans="1:43" ht="12.75" customHeight="1" x14ac:dyDescent="0.2"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22"/>
    </row>
    <row r="55" spans="1:43" ht="12.75" customHeight="1" x14ac:dyDescent="0.2">
      <c r="A55" s="105" t="s">
        <v>297</v>
      </c>
      <c r="B55" s="105"/>
      <c r="C55" s="106">
        <v>0</v>
      </c>
      <c r="D55" s="106">
        <v>0</v>
      </c>
      <c r="E55" s="106">
        <v>0</v>
      </c>
      <c r="F55" s="106">
        <v>0</v>
      </c>
      <c r="G55" s="106">
        <v>0</v>
      </c>
      <c r="H55" s="106">
        <v>0</v>
      </c>
      <c r="I55" s="106">
        <v>0</v>
      </c>
      <c r="J55" s="106">
        <v>0</v>
      </c>
      <c r="K55" s="106">
        <v>0</v>
      </c>
      <c r="L55" s="106">
        <v>0</v>
      </c>
      <c r="M55" s="106">
        <v>0</v>
      </c>
      <c r="N55" s="106">
        <v>0</v>
      </c>
      <c r="O55" s="106">
        <v>0</v>
      </c>
      <c r="P55" s="106">
        <v>0</v>
      </c>
      <c r="Q55" s="106">
        <v>0</v>
      </c>
      <c r="R55" s="106">
        <v>0</v>
      </c>
      <c r="S55" s="106">
        <v>0</v>
      </c>
      <c r="T55" s="106">
        <v>0</v>
      </c>
      <c r="U55" s="106">
        <v>0</v>
      </c>
      <c r="V55" s="106">
        <v>0</v>
      </c>
      <c r="W55" s="106">
        <v>0</v>
      </c>
      <c r="X55" s="106">
        <v>0</v>
      </c>
      <c r="Y55" s="106">
        <v>0</v>
      </c>
      <c r="Z55" s="106">
        <v>0</v>
      </c>
      <c r="AA55" s="106">
        <v>0</v>
      </c>
      <c r="AB55" s="106">
        <v>0</v>
      </c>
      <c r="AC55" s="106">
        <v>0</v>
      </c>
      <c r="AD55" s="106">
        <v>0</v>
      </c>
      <c r="AE55" s="106">
        <v>0</v>
      </c>
      <c r="AF55" s="106">
        <v>0</v>
      </c>
      <c r="AG55" s="106">
        <v>0</v>
      </c>
      <c r="AH55" s="106">
        <v>0</v>
      </c>
      <c r="AI55" s="106">
        <v>0</v>
      </c>
      <c r="AJ55" s="106">
        <v>0</v>
      </c>
      <c r="AK55" s="106">
        <v>0</v>
      </c>
      <c r="AL55" s="106">
        <v>0</v>
      </c>
      <c r="AM55" s="106">
        <v>0</v>
      </c>
      <c r="AN55" s="106"/>
      <c r="AO55" s="106">
        <f t="shared" si="0"/>
        <v>0</v>
      </c>
      <c r="AP55" s="106"/>
      <c r="AQ55" s="22"/>
    </row>
    <row r="56" spans="1:43" ht="12.75" customHeight="1" x14ac:dyDescent="0.2">
      <c r="A56" s="105"/>
      <c r="B56" s="105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22"/>
    </row>
    <row r="57" spans="1:43" ht="12.75" customHeight="1" x14ac:dyDescent="0.2">
      <c r="A57" s="105" t="s">
        <v>298</v>
      </c>
      <c r="B57" s="105"/>
      <c r="C57" s="106">
        <v>-29985196</v>
      </c>
      <c r="D57" s="106">
        <v>-20308384</v>
      </c>
      <c r="E57" s="106">
        <v>-29289711</v>
      </c>
      <c r="F57" s="106">
        <v>3754083</v>
      </c>
      <c r="G57" s="106">
        <v>-6098281</v>
      </c>
      <c r="H57" s="106">
        <v>-9001484</v>
      </c>
      <c r="I57" s="106">
        <v>-6214638</v>
      </c>
      <c r="J57" s="106">
        <v>2023742</v>
      </c>
      <c r="K57" s="106">
        <v>2221735</v>
      </c>
      <c r="L57" s="106">
        <v>-731957</v>
      </c>
      <c r="M57" s="106">
        <v>7021641</v>
      </c>
      <c r="N57" s="106">
        <v>1081118</v>
      </c>
      <c r="O57" s="106">
        <v>5188459</v>
      </c>
      <c r="P57" s="106">
        <v>-3718280</v>
      </c>
      <c r="Q57" s="106">
        <v>-2810581</v>
      </c>
      <c r="R57" s="106">
        <v>990249</v>
      </c>
      <c r="S57" s="106">
        <v>-4754567</v>
      </c>
      <c r="T57" s="106">
        <v>-1283465</v>
      </c>
      <c r="U57" s="106">
        <v>-3506205</v>
      </c>
      <c r="V57" s="106">
        <v>1014451</v>
      </c>
      <c r="W57" s="106">
        <v>-1841590</v>
      </c>
      <c r="X57" s="106">
        <v>-2118632</v>
      </c>
      <c r="Y57" s="106">
        <v>799508</v>
      </c>
      <c r="Z57" s="106">
        <v>-829561</v>
      </c>
      <c r="AA57" s="106">
        <v>201088</v>
      </c>
      <c r="AB57" s="106">
        <v>-68435</v>
      </c>
      <c r="AC57" s="106">
        <v>232912</v>
      </c>
      <c r="AD57" s="106">
        <v>-487891</v>
      </c>
      <c r="AE57" s="106">
        <v>-488170</v>
      </c>
      <c r="AF57" s="106">
        <v>-257136</v>
      </c>
      <c r="AG57" s="106">
        <v>-11631</v>
      </c>
      <c r="AH57" s="106">
        <v>45021</v>
      </c>
      <c r="AI57" s="106">
        <v>54810</v>
      </c>
      <c r="AJ57" s="106">
        <v>-83124</v>
      </c>
      <c r="AK57" s="106">
        <v>-56930</v>
      </c>
      <c r="AL57" s="106">
        <v>9693</v>
      </c>
      <c r="AM57" s="106">
        <v>-3800</v>
      </c>
      <c r="AN57" s="106"/>
      <c r="AO57" s="106">
        <f t="shared" si="0"/>
        <v>-99311139</v>
      </c>
      <c r="AP57" s="106"/>
      <c r="AQ57" s="22"/>
    </row>
    <row r="59" spans="1:43" s="93" customFormat="1" ht="12.75" customHeight="1" x14ac:dyDescent="0.2">
      <c r="A59" s="105" t="s">
        <v>299</v>
      </c>
      <c r="B59" s="105"/>
      <c r="C59" s="106">
        <v>316841498</v>
      </c>
      <c r="D59" s="106">
        <v>269069351</v>
      </c>
      <c r="E59" s="106">
        <v>238231847</v>
      </c>
      <c r="F59" s="106">
        <v>91989505</v>
      </c>
      <c r="G59" s="106">
        <v>96572514</v>
      </c>
      <c r="H59" s="106">
        <v>92661682</v>
      </c>
      <c r="I59" s="106">
        <v>82151542</v>
      </c>
      <c r="J59" s="106">
        <v>66028106</v>
      </c>
      <c r="K59" s="106">
        <v>56001481</v>
      </c>
      <c r="L59" s="106">
        <v>55295393</v>
      </c>
      <c r="M59" s="106">
        <v>40278978</v>
      </c>
      <c r="N59" s="106">
        <v>38058607</v>
      </c>
      <c r="O59" s="106">
        <v>28408504</v>
      </c>
      <c r="P59" s="106">
        <v>30682912</v>
      </c>
      <c r="Q59" s="106">
        <v>29745138</v>
      </c>
      <c r="R59" s="106">
        <v>23372231</v>
      </c>
      <c r="S59" s="106">
        <v>27623814</v>
      </c>
      <c r="T59" s="106">
        <v>21603252</v>
      </c>
      <c r="U59" s="106">
        <v>23132282</v>
      </c>
      <c r="V59" s="106">
        <v>12954380</v>
      </c>
      <c r="W59" s="106">
        <v>15607556</v>
      </c>
      <c r="X59" s="106">
        <v>10123621</v>
      </c>
      <c r="Y59" s="106">
        <v>5921817</v>
      </c>
      <c r="Z59" s="106">
        <v>7223000</v>
      </c>
      <c r="AA59" s="106">
        <v>4276550</v>
      </c>
      <c r="AB59" s="106">
        <v>2505080</v>
      </c>
      <c r="AC59" s="106">
        <v>2235587</v>
      </c>
      <c r="AD59" s="106">
        <v>2788768</v>
      </c>
      <c r="AE59" s="106">
        <v>2261718</v>
      </c>
      <c r="AF59" s="106">
        <v>1146206</v>
      </c>
      <c r="AG59" s="106">
        <v>761711</v>
      </c>
      <c r="AH59" s="106">
        <v>481478</v>
      </c>
      <c r="AI59" s="106">
        <v>449568</v>
      </c>
      <c r="AJ59" s="106">
        <v>472544</v>
      </c>
      <c r="AK59" s="106">
        <v>172494</v>
      </c>
      <c r="AL59" s="106">
        <v>71180</v>
      </c>
      <c r="AM59" s="106">
        <v>5688</v>
      </c>
      <c r="AN59" s="106"/>
      <c r="AO59" s="106">
        <f t="shared" si="0"/>
        <v>1697207583</v>
      </c>
    </row>
    <row r="60" spans="1:43" ht="12.75" customHeight="1" x14ac:dyDescent="0.2">
      <c r="A60" s="105"/>
      <c r="B60" s="105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</row>
    <row r="61" spans="1:43" ht="12.75" customHeight="1" x14ac:dyDescent="0.2">
      <c r="A61" s="105" t="s">
        <v>300</v>
      </c>
      <c r="B61" s="105"/>
      <c r="C61" s="22"/>
      <c r="D61" s="22"/>
      <c r="E61" s="22"/>
      <c r="F61" s="22"/>
      <c r="G61" s="22"/>
      <c r="H61" s="106"/>
      <c r="I61" s="106"/>
      <c r="J61" s="106"/>
      <c r="K61" s="106"/>
      <c r="L61" s="106"/>
      <c r="M61" s="106"/>
      <c r="N61" s="106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</row>
    <row r="62" spans="1:43" ht="12.75" customHeight="1" x14ac:dyDescent="0.2">
      <c r="A62" s="105" t="s">
        <v>301</v>
      </c>
      <c r="B62" s="105"/>
      <c r="C62" s="106">
        <f>+C57+C59</f>
        <v>286856302</v>
      </c>
      <c r="D62" s="106">
        <f t="shared" ref="D62:AN62" si="1">+D57+D59</f>
        <v>248760967</v>
      </c>
      <c r="E62" s="106">
        <f t="shared" si="1"/>
        <v>208942136</v>
      </c>
      <c r="F62" s="106">
        <f t="shared" si="1"/>
        <v>95743588</v>
      </c>
      <c r="G62" s="106">
        <f t="shared" si="1"/>
        <v>90474233</v>
      </c>
      <c r="H62" s="106">
        <f t="shared" si="1"/>
        <v>83660198</v>
      </c>
      <c r="I62" s="106">
        <f t="shared" si="1"/>
        <v>75936904</v>
      </c>
      <c r="J62" s="106">
        <f t="shared" si="1"/>
        <v>68051848</v>
      </c>
      <c r="K62" s="106">
        <f t="shared" si="1"/>
        <v>58223216</v>
      </c>
      <c r="L62" s="106">
        <f t="shared" si="1"/>
        <v>54563436</v>
      </c>
      <c r="M62" s="106">
        <f t="shared" si="1"/>
        <v>47300619</v>
      </c>
      <c r="N62" s="106">
        <f t="shared" si="1"/>
        <v>39139725</v>
      </c>
      <c r="O62" s="106">
        <f t="shared" si="1"/>
        <v>33596963</v>
      </c>
      <c r="P62" s="106">
        <f t="shared" si="1"/>
        <v>26964632</v>
      </c>
      <c r="Q62" s="106">
        <f t="shared" si="1"/>
        <v>26934557</v>
      </c>
      <c r="R62" s="106">
        <f t="shared" si="1"/>
        <v>24362480</v>
      </c>
      <c r="S62" s="106">
        <f t="shared" si="1"/>
        <v>22869247</v>
      </c>
      <c r="T62" s="106">
        <f t="shared" si="1"/>
        <v>20319787</v>
      </c>
      <c r="U62" s="106">
        <f t="shared" si="1"/>
        <v>19626077</v>
      </c>
      <c r="V62" s="106">
        <f t="shared" si="1"/>
        <v>13968831</v>
      </c>
      <c r="W62" s="106">
        <f t="shared" si="1"/>
        <v>13765966</v>
      </c>
      <c r="X62" s="106">
        <f t="shared" si="1"/>
        <v>8004989</v>
      </c>
      <c r="Y62" s="106">
        <f t="shared" si="1"/>
        <v>6721325</v>
      </c>
      <c r="Z62" s="106">
        <f t="shared" si="1"/>
        <v>6393439</v>
      </c>
      <c r="AA62" s="106">
        <f t="shared" si="1"/>
        <v>4477638</v>
      </c>
      <c r="AB62" s="106">
        <f t="shared" si="1"/>
        <v>2436645</v>
      </c>
      <c r="AC62" s="106">
        <f t="shared" si="1"/>
        <v>2468499</v>
      </c>
      <c r="AD62" s="106">
        <f t="shared" si="1"/>
        <v>2300877</v>
      </c>
      <c r="AE62" s="106">
        <f t="shared" si="1"/>
        <v>1773548</v>
      </c>
      <c r="AF62" s="106">
        <f t="shared" si="1"/>
        <v>889070</v>
      </c>
      <c r="AG62" s="106">
        <f t="shared" si="1"/>
        <v>750080</v>
      </c>
      <c r="AH62" s="106">
        <f t="shared" si="1"/>
        <v>526499</v>
      </c>
      <c r="AI62" s="106">
        <f t="shared" si="1"/>
        <v>504378</v>
      </c>
      <c r="AJ62" s="106">
        <f t="shared" si="1"/>
        <v>389420</v>
      </c>
      <c r="AK62" s="106">
        <f t="shared" si="1"/>
        <v>115564</v>
      </c>
      <c r="AL62" s="106">
        <f t="shared" si="1"/>
        <v>80873</v>
      </c>
      <c r="AM62" s="106">
        <f t="shared" si="1"/>
        <v>1888</v>
      </c>
      <c r="AN62" s="106">
        <f t="shared" si="1"/>
        <v>0</v>
      </c>
      <c r="AO62" s="106">
        <f t="shared" ref="AO62" si="2">SUM(C62:AM62)</f>
        <v>1597896444</v>
      </c>
    </row>
    <row r="63" spans="1:43" ht="12.75" customHeight="1" x14ac:dyDescent="0.2"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</row>
    <row r="64" spans="1:43" ht="12.75" customHeight="1" x14ac:dyDescent="0.2"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</row>
    <row r="65" spans="3:41" x14ac:dyDescent="0.2"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</row>
    <row r="66" spans="3:41" x14ac:dyDescent="0.2"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</row>
    <row r="67" spans="3:41" x14ac:dyDescent="0.2"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</row>
    <row r="68" spans="3:41" x14ac:dyDescent="0.2"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</row>
    <row r="69" spans="3:41" x14ac:dyDescent="0.2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</row>
    <row r="70" spans="3:41" x14ac:dyDescent="0.2"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</row>
    <row r="71" spans="3:41" x14ac:dyDescent="0.2"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</row>
    <row r="72" spans="3:41" x14ac:dyDescent="0.2"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</row>
    <row r="73" spans="3:41" x14ac:dyDescent="0.2"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</row>
    <row r="74" spans="3:41" x14ac:dyDescent="0.2"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</row>
    <row r="75" spans="3:41" x14ac:dyDescent="0.2"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</row>
    <row r="76" spans="3:41" x14ac:dyDescent="0.2"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</row>
  </sheetData>
  <mergeCells count="37">
    <mergeCell ref="H1:H3"/>
    <mergeCell ref="C1:C3"/>
    <mergeCell ref="D1:D3"/>
    <mergeCell ref="E1:E3"/>
    <mergeCell ref="F1:F3"/>
    <mergeCell ref="G1:G3"/>
    <mergeCell ref="T1:T3"/>
    <mergeCell ref="I1:I3"/>
    <mergeCell ref="J1:J3"/>
    <mergeCell ref="K1:K3"/>
    <mergeCell ref="L1:L3"/>
    <mergeCell ref="M1:M3"/>
    <mergeCell ref="N1:N3"/>
    <mergeCell ref="O1:O3"/>
    <mergeCell ref="P1:P3"/>
    <mergeCell ref="Q1:Q3"/>
    <mergeCell ref="R1:R3"/>
    <mergeCell ref="S1:S3"/>
    <mergeCell ref="AF1:AF3"/>
    <mergeCell ref="U1:U3"/>
    <mergeCell ref="V1:V3"/>
    <mergeCell ref="W1:W3"/>
    <mergeCell ref="X1:X3"/>
    <mergeCell ref="Y1:Y3"/>
    <mergeCell ref="Z1:Z3"/>
    <mergeCell ref="AA1:AA3"/>
    <mergeCell ref="AB1:AB3"/>
    <mergeCell ref="AC1:AC3"/>
    <mergeCell ref="AD1:AD3"/>
    <mergeCell ref="AE1:AE3"/>
    <mergeCell ref="AM1:AM3"/>
    <mergeCell ref="AG1:AG3"/>
    <mergeCell ref="AH1:AH3"/>
    <mergeCell ref="AI1:AI3"/>
    <mergeCell ref="AJ1:AJ3"/>
    <mergeCell ref="AK1:AK3"/>
    <mergeCell ref="AL1:AL3"/>
  </mergeCells>
  <pageMargins left="0.47244094488188981" right="0.31496062992125984" top="0.57999999999999996" bottom="0" header="0.23622047244094491" footer="0.09"/>
  <pageSetup paperSize="9" scale="99" firstPageNumber="11" orientation="portrait" useFirstPageNumber="1" horizontalDpi="300" verticalDpi="300" r:id="rId1"/>
  <headerFooter alignWithMargins="0">
    <oddHeader>&amp;C &amp;"Times New Roman,Bold"&amp;12 3.1. YFIRLIT UM BREYTINGU Á HREINNI EIGN TIL GREIÐSLU LÍFEYRIS ÁRIÐ 2008</oddHeader>
    <oddFooter>&amp;R&amp;"Times New Roman,Regular"&amp;10&amp;P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71"/>
  <sheetViews>
    <sheetView view="pageBreakPreview" zoomScaleNormal="100" zoomScaleSheetLayoutView="100" workbookViewId="0">
      <pane xSplit="2" ySplit="4" topLeftCell="C5" activePane="bottomRight" state="frozen"/>
      <selection pane="topRight"/>
      <selection pane="bottomLeft"/>
      <selection pane="bottomRight" activeCell="AA35" sqref="AA35"/>
    </sheetView>
  </sheetViews>
  <sheetFormatPr defaultColWidth="9.140625" defaultRowHeight="12.2" customHeight="1" x14ac:dyDescent="0.2"/>
  <cols>
    <col min="1" max="1" width="25.28515625" style="51" customWidth="1"/>
    <col min="2" max="2" width="1" style="51" customWidth="1"/>
    <col min="3" max="3" width="10.42578125" style="51" customWidth="1"/>
    <col min="4" max="4" width="10.7109375" style="51" customWidth="1"/>
    <col min="5" max="5" width="10.85546875" style="51" customWidth="1"/>
    <col min="6" max="6" width="10.7109375" style="51" customWidth="1"/>
    <col min="7" max="7" width="9.42578125" style="51" customWidth="1"/>
    <col min="8" max="8" width="10.42578125" style="51" customWidth="1"/>
    <col min="9" max="10" width="9.42578125" style="51" customWidth="1"/>
    <col min="11" max="11" width="10.85546875" style="51" customWidth="1"/>
    <col min="12" max="12" width="9.28515625" style="51" customWidth="1"/>
    <col min="13" max="13" width="11.42578125" style="51" customWidth="1"/>
    <col min="14" max="14" width="10.7109375" style="51" customWidth="1"/>
    <col min="15" max="15" width="10.42578125" style="51" customWidth="1"/>
    <col min="16" max="16" width="9.42578125" style="51" customWidth="1"/>
    <col min="17" max="17" width="9.28515625" style="51" customWidth="1"/>
    <col min="18" max="19" width="10.28515625" style="51" customWidth="1"/>
    <col min="20" max="20" width="9.42578125" style="51" customWidth="1"/>
    <col min="21" max="21" width="10" style="51" customWidth="1"/>
    <col min="22" max="22" width="9.42578125" style="51" customWidth="1"/>
    <col min="23" max="23" width="9.140625" style="51" customWidth="1"/>
    <col min="24" max="24" width="8.7109375" style="51" customWidth="1"/>
    <col min="25" max="25" width="11.42578125" style="51" customWidth="1"/>
    <col min="26" max="26" width="11.28515625" style="51" customWidth="1"/>
    <col min="27" max="27" width="10.42578125" style="51" customWidth="1"/>
    <col min="28" max="28" width="9.85546875" style="51" customWidth="1"/>
    <col min="29" max="29" width="10.28515625" style="51" customWidth="1"/>
    <col min="30" max="30" width="10" style="51" customWidth="1"/>
    <col min="31" max="31" width="11.140625" style="51" customWidth="1"/>
    <col min="32" max="32" width="10.7109375" style="51" customWidth="1"/>
    <col min="33" max="34" width="10.42578125" style="51" customWidth="1"/>
    <col min="35" max="35" width="9.7109375" style="51" customWidth="1"/>
    <col min="36" max="36" width="8.42578125" style="51" customWidth="1"/>
    <col min="37" max="37" width="9.140625" style="51"/>
    <col min="38" max="38" width="10.42578125" style="51" customWidth="1"/>
    <col min="39" max="39" width="10.140625" style="51" customWidth="1"/>
    <col min="40" max="40" width="4.140625" style="51" customWidth="1"/>
    <col min="41" max="41" width="13.28515625" style="51" customWidth="1"/>
    <col min="42" max="16384" width="9.140625" style="51"/>
  </cols>
  <sheetData>
    <row r="1" spans="1:42" ht="12.2" customHeight="1" x14ac:dyDescent="0.2">
      <c r="A1" s="50"/>
      <c r="B1" s="50"/>
      <c r="C1" s="534" t="s">
        <v>98</v>
      </c>
      <c r="D1" s="534" t="s">
        <v>99</v>
      </c>
      <c r="E1" s="534" t="s">
        <v>100</v>
      </c>
      <c r="F1" s="515" t="s">
        <v>101</v>
      </c>
      <c r="G1" s="534" t="s">
        <v>102</v>
      </c>
      <c r="H1" s="533" t="s">
        <v>103</v>
      </c>
      <c r="I1" s="515" t="s">
        <v>104</v>
      </c>
      <c r="J1" s="515" t="s">
        <v>105</v>
      </c>
      <c r="K1" s="526" t="s">
        <v>636</v>
      </c>
      <c r="L1" s="515" t="s">
        <v>107</v>
      </c>
      <c r="M1" s="527" t="s">
        <v>108</v>
      </c>
      <c r="N1" s="528" t="s">
        <v>18</v>
      </c>
      <c r="O1" s="529" t="s">
        <v>109</v>
      </c>
      <c r="P1" s="530" t="s">
        <v>637</v>
      </c>
      <c r="Q1" s="515" t="s">
        <v>110</v>
      </c>
      <c r="R1" s="531" t="s">
        <v>675</v>
      </c>
      <c r="S1" s="532" t="s">
        <v>635</v>
      </c>
      <c r="T1" s="515" t="s">
        <v>113</v>
      </c>
      <c r="U1" s="519" t="s">
        <v>114</v>
      </c>
      <c r="V1" s="520" t="s">
        <v>115</v>
      </c>
      <c r="W1" s="515" t="s">
        <v>116</v>
      </c>
      <c r="X1" s="515" t="s">
        <v>117</v>
      </c>
      <c r="Y1" s="521" t="s">
        <v>118</v>
      </c>
      <c r="Z1" s="515" t="s">
        <v>676</v>
      </c>
      <c r="AA1" s="515" t="s">
        <v>22</v>
      </c>
      <c r="AB1" s="522" t="s">
        <v>120</v>
      </c>
      <c r="AC1" s="523" t="s">
        <v>121</v>
      </c>
      <c r="AD1" s="524" t="s">
        <v>122</v>
      </c>
      <c r="AE1" s="525" t="s">
        <v>123</v>
      </c>
      <c r="AF1" s="518" t="s">
        <v>124</v>
      </c>
      <c r="AG1" s="512" t="s">
        <v>125</v>
      </c>
      <c r="AH1" s="513" t="s">
        <v>126</v>
      </c>
      <c r="AI1" s="514" t="s">
        <v>127</v>
      </c>
      <c r="AJ1" s="515" t="s">
        <v>128</v>
      </c>
      <c r="AK1" s="516" t="s">
        <v>129</v>
      </c>
      <c r="AL1" s="517" t="s">
        <v>256</v>
      </c>
      <c r="AM1" s="511" t="s">
        <v>130</v>
      </c>
      <c r="AO1" s="52" t="s">
        <v>131</v>
      </c>
    </row>
    <row r="2" spans="1:42" ht="12.2" customHeight="1" x14ac:dyDescent="0.2">
      <c r="A2" s="53" t="s">
        <v>82</v>
      </c>
      <c r="B2" s="53"/>
      <c r="C2" s="534"/>
      <c r="D2" s="534" t="s">
        <v>132</v>
      </c>
      <c r="E2" s="534" t="s">
        <v>133</v>
      </c>
      <c r="F2" s="515"/>
      <c r="G2" s="534" t="s">
        <v>133</v>
      </c>
      <c r="H2" s="533" t="s">
        <v>134</v>
      </c>
      <c r="I2" s="515"/>
      <c r="J2" s="515"/>
      <c r="K2" s="526" t="s">
        <v>134</v>
      </c>
      <c r="L2" s="515"/>
      <c r="M2" s="527" t="s">
        <v>134</v>
      </c>
      <c r="N2" s="528" t="s">
        <v>135</v>
      </c>
      <c r="O2" s="529" t="s">
        <v>136</v>
      </c>
      <c r="P2" s="530" t="s">
        <v>137</v>
      </c>
      <c r="Q2" s="515"/>
      <c r="R2" s="531" t="s">
        <v>138</v>
      </c>
      <c r="S2" s="532" t="s">
        <v>139</v>
      </c>
      <c r="T2" s="515"/>
      <c r="U2" s="519" t="s">
        <v>140</v>
      </c>
      <c r="V2" s="520" t="s">
        <v>141</v>
      </c>
      <c r="W2" s="515"/>
      <c r="X2" s="515"/>
      <c r="Y2" s="521" t="s">
        <v>142</v>
      </c>
      <c r="Z2" s="515"/>
      <c r="AA2" s="515"/>
      <c r="AB2" s="522" t="s">
        <v>143</v>
      </c>
      <c r="AC2" s="523" t="s">
        <v>144</v>
      </c>
      <c r="AD2" s="524" t="s">
        <v>145</v>
      </c>
      <c r="AE2" s="525" t="s">
        <v>146</v>
      </c>
      <c r="AF2" s="518" t="s">
        <v>147</v>
      </c>
      <c r="AG2" s="512" t="s">
        <v>148</v>
      </c>
      <c r="AH2" s="513" t="s">
        <v>149</v>
      </c>
      <c r="AI2" s="514" t="s">
        <v>150</v>
      </c>
      <c r="AJ2" s="515"/>
      <c r="AK2" s="516" t="s">
        <v>151</v>
      </c>
      <c r="AL2" s="517" t="s">
        <v>152</v>
      </c>
      <c r="AM2" s="511" t="s">
        <v>153</v>
      </c>
      <c r="AO2" s="52" t="s">
        <v>154</v>
      </c>
    </row>
    <row r="3" spans="1:42" ht="12.2" customHeight="1" x14ac:dyDescent="0.2">
      <c r="A3" s="50"/>
      <c r="B3" s="50"/>
      <c r="C3" s="534"/>
      <c r="D3" s="534" t="s">
        <v>155</v>
      </c>
      <c r="E3" s="534" t="s">
        <v>156</v>
      </c>
      <c r="F3" s="515"/>
      <c r="G3" s="534" t="s">
        <v>156</v>
      </c>
      <c r="H3" s="533" t="s">
        <v>150</v>
      </c>
      <c r="I3" s="515"/>
      <c r="J3" s="515"/>
      <c r="K3" s="526" t="s">
        <v>157</v>
      </c>
      <c r="L3" s="515"/>
      <c r="M3" s="527" t="s">
        <v>158</v>
      </c>
      <c r="N3" s="528" t="s">
        <v>159</v>
      </c>
      <c r="O3" s="529" t="s">
        <v>156</v>
      </c>
      <c r="P3" s="530" t="s">
        <v>160</v>
      </c>
      <c r="Q3" s="515"/>
      <c r="R3" s="531" t="s">
        <v>161</v>
      </c>
      <c r="S3" s="532" t="s">
        <v>162</v>
      </c>
      <c r="T3" s="515"/>
      <c r="U3" s="519" t="s">
        <v>163</v>
      </c>
      <c r="V3" s="520" t="s">
        <v>164</v>
      </c>
      <c r="W3" s="515"/>
      <c r="X3" s="515"/>
      <c r="Y3" s="521" t="s">
        <v>165</v>
      </c>
      <c r="Z3" s="515"/>
      <c r="AA3" s="515"/>
      <c r="AB3" s="522" t="s">
        <v>166</v>
      </c>
      <c r="AC3" s="523" t="s">
        <v>167</v>
      </c>
      <c r="AD3" s="524" t="s">
        <v>168</v>
      </c>
      <c r="AE3" s="525" t="s">
        <v>169</v>
      </c>
      <c r="AF3" s="518" t="s">
        <v>170</v>
      </c>
      <c r="AG3" s="512" t="s">
        <v>171</v>
      </c>
      <c r="AH3" s="513" t="s">
        <v>172</v>
      </c>
      <c r="AI3" s="514" t="s">
        <v>173</v>
      </c>
      <c r="AJ3" s="515"/>
      <c r="AK3" s="516"/>
      <c r="AL3" s="517" t="s">
        <v>174</v>
      </c>
      <c r="AM3" s="511" t="s">
        <v>175</v>
      </c>
      <c r="AO3" s="52" t="s">
        <v>176</v>
      </c>
    </row>
    <row r="4" spans="1:42" ht="12.2" customHeight="1" x14ac:dyDescent="0.2">
      <c r="A4" s="50"/>
      <c r="B4" s="50"/>
      <c r="C4" s="54" t="s">
        <v>177</v>
      </c>
      <c r="D4" s="54" t="s">
        <v>178</v>
      </c>
      <c r="E4" s="54" t="s">
        <v>179</v>
      </c>
      <c r="F4" s="55" t="s">
        <v>180</v>
      </c>
      <c r="G4" s="54" t="s">
        <v>181</v>
      </c>
      <c r="H4" s="54" t="s">
        <v>182</v>
      </c>
      <c r="I4" s="55" t="s">
        <v>183</v>
      </c>
      <c r="J4" s="55" t="s">
        <v>184</v>
      </c>
      <c r="K4" s="55" t="s">
        <v>185</v>
      </c>
      <c r="L4" s="55" t="s">
        <v>186</v>
      </c>
      <c r="M4" s="55" t="s">
        <v>187</v>
      </c>
      <c r="N4" s="55" t="s">
        <v>188</v>
      </c>
      <c r="O4" s="56" t="s">
        <v>189</v>
      </c>
      <c r="P4" s="55" t="s">
        <v>190</v>
      </c>
      <c r="Q4" s="56" t="s">
        <v>191</v>
      </c>
      <c r="R4" s="56" t="s">
        <v>192</v>
      </c>
      <c r="S4" s="56" t="s">
        <v>193</v>
      </c>
      <c r="T4" s="56" t="s">
        <v>194</v>
      </c>
      <c r="U4" s="56" t="s">
        <v>195</v>
      </c>
      <c r="V4" s="57" t="s">
        <v>196</v>
      </c>
      <c r="W4" s="57" t="s">
        <v>197</v>
      </c>
      <c r="X4" s="57" t="s">
        <v>198</v>
      </c>
      <c r="Y4" s="57" t="s">
        <v>199</v>
      </c>
      <c r="Z4" s="57" t="s">
        <v>200</v>
      </c>
      <c r="AA4" s="57" t="s">
        <v>201</v>
      </c>
      <c r="AB4" s="57" t="s">
        <v>202</v>
      </c>
      <c r="AC4" s="57" t="s">
        <v>203</v>
      </c>
      <c r="AD4" s="57" t="s">
        <v>204</v>
      </c>
      <c r="AE4" s="57" t="s">
        <v>205</v>
      </c>
      <c r="AF4" s="57" t="s">
        <v>206</v>
      </c>
      <c r="AG4" s="57" t="s">
        <v>207</v>
      </c>
      <c r="AH4" s="57" t="s">
        <v>208</v>
      </c>
      <c r="AI4" s="57" t="s">
        <v>209</v>
      </c>
      <c r="AJ4" s="57" t="s">
        <v>210</v>
      </c>
      <c r="AK4" s="57" t="s">
        <v>211</v>
      </c>
      <c r="AL4" s="57" t="s">
        <v>212</v>
      </c>
      <c r="AM4" s="57" t="s">
        <v>213</v>
      </c>
    </row>
    <row r="5" spans="1:42" ht="12.2" customHeight="1" x14ac:dyDescent="0.2">
      <c r="A5" s="50"/>
      <c r="B5" s="50"/>
      <c r="C5" s="54"/>
      <c r="D5" s="54"/>
      <c r="E5" s="54"/>
      <c r="F5" s="55"/>
      <c r="G5" s="54"/>
      <c r="H5" s="54"/>
      <c r="I5" s="55"/>
      <c r="J5" s="55"/>
      <c r="K5" s="55"/>
      <c r="L5" s="55"/>
      <c r="M5" s="55"/>
      <c r="N5" s="55"/>
      <c r="O5" s="56"/>
      <c r="P5" s="55"/>
      <c r="Q5" s="56"/>
      <c r="R5" s="56"/>
      <c r="S5" s="56"/>
      <c r="T5" s="56"/>
      <c r="U5" s="56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</row>
    <row r="6" spans="1:42" ht="12.2" customHeight="1" x14ac:dyDescent="0.2">
      <c r="A6" s="58" t="s">
        <v>214</v>
      </c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</row>
    <row r="7" spans="1:42" ht="12.2" customHeight="1" x14ac:dyDescent="0.2">
      <c r="A7" s="60" t="s">
        <v>215</v>
      </c>
      <c r="B7" s="60"/>
      <c r="C7" s="61">
        <v>0</v>
      </c>
      <c r="D7" s="61">
        <v>0</v>
      </c>
      <c r="E7" s="61">
        <v>0</v>
      </c>
      <c r="F7" s="61">
        <v>0</v>
      </c>
      <c r="G7" s="61">
        <v>0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  <c r="P7" s="61">
        <v>0</v>
      </c>
      <c r="Q7" s="61">
        <v>0</v>
      </c>
      <c r="R7" s="61">
        <v>0</v>
      </c>
      <c r="S7" s="61">
        <v>0</v>
      </c>
      <c r="T7" s="61">
        <v>0</v>
      </c>
      <c r="U7" s="61">
        <v>0</v>
      </c>
      <c r="V7" s="61">
        <v>0</v>
      </c>
      <c r="W7" s="61">
        <v>0</v>
      </c>
      <c r="X7" s="61">
        <v>0</v>
      </c>
      <c r="Y7" s="61">
        <v>0</v>
      </c>
      <c r="Z7" s="61">
        <v>0</v>
      </c>
      <c r="AA7" s="61">
        <v>0</v>
      </c>
      <c r="AB7" s="61">
        <v>0</v>
      </c>
      <c r="AC7" s="61">
        <v>0</v>
      </c>
      <c r="AD7" s="61">
        <v>0</v>
      </c>
      <c r="AE7" s="61">
        <v>0</v>
      </c>
      <c r="AF7" s="61">
        <v>0</v>
      </c>
      <c r="AG7" s="61">
        <v>0</v>
      </c>
      <c r="AH7" s="61">
        <v>0</v>
      </c>
      <c r="AI7" s="61">
        <v>0</v>
      </c>
      <c r="AJ7" s="61">
        <v>0</v>
      </c>
      <c r="AK7" s="61">
        <v>0</v>
      </c>
      <c r="AL7" s="61">
        <v>0</v>
      </c>
      <c r="AM7" s="61">
        <v>0</v>
      </c>
      <c r="AO7" s="62">
        <f>SUM(C7:AM7)</f>
        <v>0</v>
      </c>
    </row>
    <row r="8" spans="1:42" ht="12.2" customHeight="1" x14ac:dyDescent="0.2">
      <c r="A8" s="63"/>
      <c r="B8" s="63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O8" s="62"/>
    </row>
    <row r="9" spans="1:42" ht="12.2" customHeight="1" x14ac:dyDescent="0.2">
      <c r="A9" s="64" t="s">
        <v>216</v>
      </c>
      <c r="B9" s="64"/>
      <c r="C9" s="65">
        <v>289756567</v>
      </c>
      <c r="D9" s="65">
        <v>227107874</v>
      </c>
      <c r="E9" s="65">
        <v>193126431</v>
      </c>
      <c r="F9" s="65">
        <v>78834258</v>
      </c>
      <c r="G9" s="65">
        <v>85362750</v>
      </c>
      <c r="H9" s="65">
        <v>83809440</v>
      </c>
      <c r="I9" s="65">
        <v>67896412</v>
      </c>
      <c r="J9" s="65">
        <v>65407166</v>
      </c>
      <c r="K9" s="65">
        <v>56678393</v>
      </c>
      <c r="L9" s="65">
        <v>56104733</v>
      </c>
      <c r="M9" s="65">
        <v>46745136</v>
      </c>
      <c r="N9" s="65">
        <v>38052187</v>
      </c>
      <c r="O9" s="65">
        <v>32563748</v>
      </c>
      <c r="P9" s="65">
        <v>26524015</v>
      </c>
      <c r="Q9" s="65">
        <v>21608660</v>
      </c>
      <c r="R9" s="65">
        <v>24294428</v>
      </c>
      <c r="S9" s="65">
        <v>22311408</v>
      </c>
      <c r="T9" s="65">
        <v>20068251</v>
      </c>
      <c r="U9" s="65">
        <v>20710805</v>
      </c>
      <c r="V9" s="65">
        <v>13880648</v>
      </c>
      <c r="W9" s="65">
        <v>13267066</v>
      </c>
      <c r="X9" s="65">
        <v>7919921</v>
      </c>
      <c r="Y9" s="65">
        <v>5571045</v>
      </c>
      <c r="Z9" s="65">
        <v>6413662</v>
      </c>
      <c r="AA9" s="65">
        <f>AA10+AA25</f>
        <v>3596398</v>
      </c>
      <c r="AB9" s="65">
        <v>1841524</v>
      </c>
      <c r="AC9" s="65">
        <v>2279402</v>
      </c>
      <c r="AD9" s="65">
        <v>1594513</v>
      </c>
      <c r="AE9" s="65">
        <v>1713809</v>
      </c>
      <c r="AF9" s="65">
        <v>882104</v>
      </c>
      <c r="AG9" s="65">
        <v>743640</v>
      </c>
      <c r="AH9" s="65">
        <v>500950</v>
      </c>
      <c r="AI9" s="65">
        <v>490941</v>
      </c>
      <c r="AJ9" s="65">
        <v>338078</v>
      </c>
      <c r="AK9" s="65">
        <v>108374</v>
      </c>
      <c r="AL9" s="65">
        <v>736</v>
      </c>
      <c r="AM9" s="65">
        <v>17553</v>
      </c>
      <c r="AO9" s="62">
        <f t="shared" ref="AO9:AO58" si="0">SUM(C9:AM9)</f>
        <v>1518123026</v>
      </c>
      <c r="AP9" s="66"/>
    </row>
    <row r="10" spans="1:42" ht="12.2" customHeight="1" x14ac:dyDescent="0.2">
      <c r="A10" s="67" t="s">
        <v>217</v>
      </c>
      <c r="B10" s="67"/>
      <c r="C10" s="65">
        <v>126046</v>
      </c>
      <c r="D10" s="65">
        <v>267644</v>
      </c>
      <c r="E10" s="65">
        <v>195398</v>
      </c>
      <c r="F10" s="65">
        <v>70400</v>
      </c>
      <c r="G10" s="65">
        <v>140946</v>
      </c>
      <c r="H10" s="65">
        <v>0</v>
      </c>
      <c r="I10" s="65">
        <v>76434</v>
      </c>
      <c r="J10" s="65">
        <v>0</v>
      </c>
      <c r="K10" s="65">
        <v>0</v>
      </c>
      <c r="L10" s="65">
        <v>26991</v>
      </c>
      <c r="M10" s="62">
        <v>0</v>
      </c>
      <c r="N10" s="62">
        <v>0</v>
      </c>
      <c r="O10" s="62">
        <v>0</v>
      </c>
      <c r="P10" s="62">
        <v>0</v>
      </c>
      <c r="Q10" s="62">
        <v>0</v>
      </c>
      <c r="R10" s="62">
        <v>21603</v>
      </c>
      <c r="S10" s="62">
        <v>33833</v>
      </c>
      <c r="T10" s="62">
        <v>0</v>
      </c>
      <c r="U10" s="62">
        <v>14005</v>
      </c>
      <c r="V10" s="62">
        <v>0</v>
      </c>
      <c r="W10" s="62">
        <v>16867</v>
      </c>
      <c r="X10" s="62">
        <v>0</v>
      </c>
      <c r="Y10" s="62">
        <v>0</v>
      </c>
      <c r="Z10" s="62">
        <v>0</v>
      </c>
      <c r="AA10" s="62">
        <v>19739</v>
      </c>
      <c r="AB10" s="62">
        <v>0</v>
      </c>
      <c r="AC10" s="62">
        <v>0</v>
      </c>
      <c r="AD10" s="62">
        <v>0</v>
      </c>
      <c r="AE10" s="62">
        <v>0</v>
      </c>
      <c r="AF10" s="62">
        <v>0</v>
      </c>
      <c r="AG10" s="62">
        <v>0</v>
      </c>
      <c r="AH10" s="62">
        <v>0</v>
      </c>
      <c r="AI10" s="62">
        <v>0</v>
      </c>
      <c r="AJ10" s="62">
        <v>0</v>
      </c>
      <c r="AK10" s="62">
        <v>0</v>
      </c>
      <c r="AL10" s="62">
        <v>0</v>
      </c>
      <c r="AM10" s="62">
        <v>0</v>
      </c>
      <c r="AO10" s="62">
        <f t="shared" si="0"/>
        <v>1009906</v>
      </c>
      <c r="AP10" s="66"/>
    </row>
    <row r="11" spans="1:42" ht="12.2" customHeight="1" x14ac:dyDescent="0.2">
      <c r="A11" s="67"/>
      <c r="B11" s="67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O11" s="62"/>
      <c r="AP11" s="66"/>
    </row>
    <row r="12" spans="1:42" ht="12.2" customHeight="1" x14ac:dyDescent="0.2">
      <c r="A12" s="68" t="s">
        <v>218</v>
      </c>
      <c r="B12" s="68"/>
      <c r="C12" s="62">
        <v>0</v>
      </c>
      <c r="D12" s="62">
        <v>0</v>
      </c>
      <c r="E12" s="62">
        <v>0</v>
      </c>
      <c r="F12" s="62">
        <v>0</v>
      </c>
      <c r="G12" s="62">
        <v>40000</v>
      </c>
      <c r="H12" s="62">
        <v>0</v>
      </c>
      <c r="I12" s="62">
        <v>0</v>
      </c>
      <c r="J12" s="62">
        <v>0</v>
      </c>
      <c r="K12" s="62">
        <v>0</v>
      </c>
      <c r="L12" s="62">
        <v>42669</v>
      </c>
      <c r="M12" s="62">
        <v>0</v>
      </c>
      <c r="N12" s="62">
        <v>0</v>
      </c>
      <c r="O12" s="62">
        <v>0</v>
      </c>
      <c r="P12" s="62">
        <v>0</v>
      </c>
      <c r="Q12" s="62">
        <v>0</v>
      </c>
      <c r="R12" s="62">
        <v>42669</v>
      </c>
      <c r="S12" s="62">
        <v>0</v>
      </c>
      <c r="T12" s="62">
        <v>0</v>
      </c>
      <c r="U12" s="62">
        <v>0</v>
      </c>
      <c r="V12" s="62">
        <v>0</v>
      </c>
      <c r="W12" s="62">
        <v>0</v>
      </c>
      <c r="X12" s="62">
        <v>0</v>
      </c>
      <c r="Y12" s="62">
        <v>0</v>
      </c>
      <c r="Z12" s="62">
        <v>0</v>
      </c>
      <c r="AA12" s="62">
        <v>0</v>
      </c>
      <c r="AB12" s="62">
        <v>0</v>
      </c>
      <c r="AC12" s="62">
        <v>0</v>
      </c>
      <c r="AD12" s="62">
        <v>0</v>
      </c>
      <c r="AE12" s="62">
        <v>0</v>
      </c>
      <c r="AF12" s="62">
        <v>0</v>
      </c>
      <c r="AG12" s="62">
        <v>0</v>
      </c>
      <c r="AH12" s="62">
        <v>0</v>
      </c>
      <c r="AI12" s="62">
        <v>0</v>
      </c>
      <c r="AJ12" s="62">
        <v>0</v>
      </c>
      <c r="AK12" s="62">
        <v>0</v>
      </c>
      <c r="AL12" s="62">
        <v>0</v>
      </c>
      <c r="AM12" s="62">
        <v>0</v>
      </c>
      <c r="AO12" s="62">
        <f t="shared" si="0"/>
        <v>125338</v>
      </c>
      <c r="AP12" s="66"/>
    </row>
    <row r="13" spans="1:42" ht="12.2" customHeight="1" x14ac:dyDescent="0.2">
      <c r="A13" s="67" t="s">
        <v>219</v>
      </c>
      <c r="B13" s="67"/>
      <c r="C13" s="62">
        <v>0</v>
      </c>
      <c r="D13" s="62">
        <v>0</v>
      </c>
      <c r="E13" s="62">
        <v>0</v>
      </c>
      <c r="F13" s="62">
        <v>0</v>
      </c>
      <c r="G13" s="62">
        <v>40000</v>
      </c>
      <c r="H13" s="62">
        <v>0</v>
      </c>
      <c r="I13" s="62">
        <v>0</v>
      </c>
      <c r="J13" s="62">
        <v>0</v>
      </c>
      <c r="K13" s="62">
        <v>0</v>
      </c>
      <c r="L13" s="62">
        <v>0</v>
      </c>
      <c r="M13" s="62">
        <v>0</v>
      </c>
      <c r="N13" s="62">
        <v>0</v>
      </c>
      <c r="O13" s="62">
        <v>0</v>
      </c>
      <c r="P13" s="62">
        <v>0</v>
      </c>
      <c r="Q13" s="62">
        <v>0</v>
      </c>
      <c r="R13" s="62">
        <v>0</v>
      </c>
      <c r="S13" s="62">
        <v>0</v>
      </c>
      <c r="T13" s="62">
        <v>0</v>
      </c>
      <c r="U13" s="62">
        <v>0</v>
      </c>
      <c r="V13" s="62">
        <v>0</v>
      </c>
      <c r="W13" s="62">
        <v>0</v>
      </c>
      <c r="X13" s="62">
        <v>0</v>
      </c>
      <c r="Y13" s="62">
        <v>0</v>
      </c>
      <c r="Z13" s="62">
        <v>0</v>
      </c>
      <c r="AA13" s="62">
        <v>0</v>
      </c>
      <c r="AB13" s="62">
        <v>0</v>
      </c>
      <c r="AC13" s="62">
        <v>0</v>
      </c>
      <c r="AD13" s="62">
        <v>0</v>
      </c>
      <c r="AE13" s="62">
        <v>0</v>
      </c>
      <c r="AF13" s="62">
        <v>0</v>
      </c>
      <c r="AG13" s="62">
        <v>0</v>
      </c>
      <c r="AH13" s="62">
        <v>0</v>
      </c>
      <c r="AI13" s="62">
        <v>0</v>
      </c>
      <c r="AJ13" s="62">
        <v>0</v>
      </c>
      <c r="AK13" s="62">
        <v>0</v>
      </c>
      <c r="AL13" s="62">
        <v>0</v>
      </c>
      <c r="AM13" s="62">
        <v>0</v>
      </c>
      <c r="AO13" s="62">
        <f t="shared" si="0"/>
        <v>40000</v>
      </c>
      <c r="AP13" s="66"/>
    </row>
    <row r="14" spans="1:42" ht="12.2" customHeight="1" x14ac:dyDescent="0.2">
      <c r="A14" s="67" t="s">
        <v>220</v>
      </c>
      <c r="B14" s="67"/>
      <c r="C14" s="69">
        <v>0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0</v>
      </c>
      <c r="AA14" s="62">
        <v>0</v>
      </c>
      <c r="AB14" s="62">
        <v>0</v>
      </c>
      <c r="AC14" s="62">
        <v>0</v>
      </c>
      <c r="AD14" s="62">
        <v>0</v>
      </c>
      <c r="AE14" s="62">
        <v>0</v>
      </c>
      <c r="AF14" s="62">
        <v>0</v>
      </c>
      <c r="AG14" s="62">
        <v>0</v>
      </c>
      <c r="AH14" s="62">
        <v>0</v>
      </c>
      <c r="AI14" s="62">
        <v>0</v>
      </c>
      <c r="AJ14" s="62">
        <v>0</v>
      </c>
      <c r="AK14" s="62">
        <v>0</v>
      </c>
      <c r="AL14" s="62">
        <v>0</v>
      </c>
      <c r="AM14" s="62">
        <v>0</v>
      </c>
      <c r="AO14" s="62">
        <f t="shared" si="0"/>
        <v>0</v>
      </c>
      <c r="AP14" s="66"/>
    </row>
    <row r="15" spans="1:42" ht="12.2" customHeight="1" x14ac:dyDescent="0.2">
      <c r="A15" s="67" t="s">
        <v>221</v>
      </c>
      <c r="B15" s="67"/>
      <c r="C15" s="69">
        <v>0</v>
      </c>
      <c r="D15" s="62">
        <v>0</v>
      </c>
      <c r="E15" s="62">
        <v>0</v>
      </c>
      <c r="F15" s="62">
        <v>0</v>
      </c>
      <c r="G15" s="62">
        <v>0</v>
      </c>
      <c r="H15" s="62">
        <v>0</v>
      </c>
      <c r="I15" s="62">
        <v>0</v>
      </c>
      <c r="J15" s="62">
        <v>0</v>
      </c>
      <c r="K15" s="62">
        <v>0</v>
      </c>
      <c r="L15" s="62">
        <v>42669</v>
      </c>
      <c r="M15" s="62">
        <v>0</v>
      </c>
      <c r="N15" s="62">
        <v>0</v>
      </c>
      <c r="O15" s="62">
        <v>0</v>
      </c>
      <c r="P15" s="62">
        <v>0</v>
      </c>
      <c r="Q15" s="62">
        <v>0</v>
      </c>
      <c r="R15" s="62">
        <v>42669</v>
      </c>
      <c r="S15" s="62">
        <v>0</v>
      </c>
      <c r="T15" s="62">
        <v>0</v>
      </c>
      <c r="U15" s="62">
        <v>0</v>
      </c>
      <c r="V15" s="62">
        <v>0</v>
      </c>
      <c r="W15" s="62">
        <v>0</v>
      </c>
      <c r="X15" s="62">
        <v>0</v>
      </c>
      <c r="Y15" s="62">
        <v>0</v>
      </c>
      <c r="Z15" s="62">
        <v>0</v>
      </c>
      <c r="AA15" s="62">
        <v>0</v>
      </c>
      <c r="AB15" s="62">
        <v>0</v>
      </c>
      <c r="AC15" s="62">
        <v>0</v>
      </c>
      <c r="AD15" s="62">
        <v>0</v>
      </c>
      <c r="AE15" s="62">
        <v>0</v>
      </c>
      <c r="AF15" s="62">
        <v>0</v>
      </c>
      <c r="AG15" s="62">
        <v>0</v>
      </c>
      <c r="AH15" s="62">
        <v>0</v>
      </c>
      <c r="AI15" s="62">
        <v>0</v>
      </c>
      <c r="AJ15" s="62">
        <v>0</v>
      </c>
      <c r="AK15" s="62">
        <v>0</v>
      </c>
      <c r="AL15" s="62">
        <v>0</v>
      </c>
      <c r="AM15" s="62">
        <v>0</v>
      </c>
      <c r="AO15" s="62">
        <f t="shared" si="0"/>
        <v>85338</v>
      </c>
      <c r="AP15" s="66"/>
    </row>
    <row r="16" spans="1:42" ht="12.2" customHeight="1" x14ac:dyDescent="0.2">
      <c r="A16" s="67" t="s">
        <v>222</v>
      </c>
      <c r="B16" s="67"/>
      <c r="C16" s="69">
        <v>0</v>
      </c>
      <c r="D16" s="62">
        <v>0</v>
      </c>
      <c r="E16" s="62">
        <v>0</v>
      </c>
      <c r="F16" s="62">
        <v>0</v>
      </c>
      <c r="G16" s="62">
        <v>0</v>
      </c>
      <c r="H16" s="62">
        <v>0</v>
      </c>
      <c r="I16" s="62">
        <v>0</v>
      </c>
      <c r="J16" s="62">
        <v>0</v>
      </c>
      <c r="K16" s="62">
        <v>0</v>
      </c>
      <c r="L16" s="62">
        <v>0</v>
      </c>
      <c r="M16" s="62">
        <v>0</v>
      </c>
      <c r="N16" s="62">
        <v>0</v>
      </c>
      <c r="O16" s="62">
        <v>0</v>
      </c>
      <c r="P16" s="62">
        <v>0</v>
      </c>
      <c r="Q16" s="62">
        <v>0</v>
      </c>
      <c r="R16" s="62">
        <v>0</v>
      </c>
      <c r="S16" s="62">
        <v>0</v>
      </c>
      <c r="T16" s="62">
        <v>0</v>
      </c>
      <c r="U16" s="62">
        <v>0</v>
      </c>
      <c r="V16" s="62">
        <v>0</v>
      </c>
      <c r="W16" s="62">
        <v>0</v>
      </c>
      <c r="X16" s="62">
        <v>0</v>
      </c>
      <c r="Y16" s="62">
        <v>0</v>
      </c>
      <c r="Z16" s="62">
        <v>0</v>
      </c>
      <c r="AA16" s="62">
        <v>0</v>
      </c>
      <c r="AB16" s="62">
        <v>0</v>
      </c>
      <c r="AC16" s="62">
        <v>0</v>
      </c>
      <c r="AD16" s="62">
        <v>0</v>
      </c>
      <c r="AE16" s="62">
        <v>0</v>
      </c>
      <c r="AF16" s="62">
        <v>0</v>
      </c>
      <c r="AG16" s="62">
        <v>0</v>
      </c>
      <c r="AH16" s="62">
        <v>0</v>
      </c>
      <c r="AI16" s="62">
        <v>0</v>
      </c>
      <c r="AJ16" s="62">
        <v>0</v>
      </c>
      <c r="AK16" s="62">
        <v>0</v>
      </c>
      <c r="AL16" s="62">
        <v>0</v>
      </c>
      <c r="AM16" s="62">
        <v>0</v>
      </c>
      <c r="AO16" s="62">
        <f t="shared" si="0"/>
        <v>0</v>
      </c>
      <c r="AP16" s="66"/>
    </row>
    <row r="17" spans="1:42" ht="12.2" customHeight="1" x14ac:dyDescent="0.2">
      <c r="A17" s="67"/>
      <c r="B17" s="67"/>
      <c r="C17" s="69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O17" s="62"/>
      <c r="AP17" s="66"/>
    </row>
    <row r="18" spans="1:42" ht="12.2" customHeight="1" x14ac:dyDescent="0.2">
      <c r="A18" s="70" t="s">
        <v>223</v>
      </c>
      <c r="B18" s="70"/>
      <c r="C18" s="69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O18" s="62"/>
      <c r="AP18" s="66"/>
    </row>
    <row r="19" spans="1:42" ht="12.2" customHeight="1" x14ac:dyDescent="0.2">
      <c r="A19" s="71" t="s">
        <v>224</v>
      </c>
      <c r="B19" s="71"/>
      <c r="C19" s="69">
        <v>109693685</v>
      </c>
      <c r="D19" s="62">
        <v>90934985</v>
      </c>
      <c r="E19" s="62">
        <v>70713067</v>
      </c>
      <c r="F19" s="62">
        <v>30528212</v>
      </c>
      <c r="G19" s="62">
        <v>30532931</v>
      </c>
      <c r="H19" s="62">
        <v>43009472</v>
      </c>
      <c r="I19" s="62">
        <v>22984327</v>
      </c>
      <c r="J19" s="62">
        <v>31864180</v>
      </c>
      <c r="K19" s="62">
        <v>16151569</v>
      </c>
      <c r="L19" s="62">
        <v>21834763</v>
      </c>
      <c r="M19" s="62">
        <v>1521900</v>
      </c>
      <c r="N19" s="62">
        <v>5167688</v>
      </c>
      <c r="O19" s="62">
        <v>10964232</v>
      </c>
      <c r="P19" s="62">
        <v>7891056</v>
      </c>
      <c r="Q19" s="62">
        <v>13955286</v>
      </c>
      <c r="R19" s="62">
        <v>9153082</v>
      </c>
      <c r="S19" s="62">
        <v>9297008</v>
      </c>
      <c r="T19" s="62">
        <v>14914782</v>
      </c>
      <c r="U19" s="62">
        <v>8554722</v>
      </c>
      <c r="V19" s="62">
        <v>998066</v>
      </c>
      <c r="W19" s="62">
        <v>5084566</v>
      </c>
      <c r="X19" s="62">
        <v>4361031</v>
      </c>
      <c r="Y19" s="62">
        <v>79964</v>
      </c>
      <c r="Z19" s="62">
        <v>4308248</v>
      </c>
      <c r="AA19" s="62">
        <v>1712968</v>
      </c>
      <c r="AB19" s="62">
        <v>1067320</v>
      </c>
      <c r="AC19" s="62">
        <v>1938622</v>
      </c>
      <c r="AD19" s="62">
        <v>1493688</v>
      </c>
      <c r="AE19" s="62">
        <v>481987</v>
      </c>
      <c r="AF19" s="62">
        <v>433807</v>
      </c>
      <c r="AG19" s="62">
        <v>0</v>
      </c>
      <c r="AH19" s="62">
        <v>143325</v>
      </c>
      <c r="AI19" s="62">
        <v>214151</v>
      </c>
      <c r="AJ19" s="62">
        <v>13224</v>
      </c>
      <c r="AK19" s="62">
        <v>103043</v>
      </c>
      <c r="AL19" s="62">
        <v>331</v>
      </c>
      <c r="AM19" s="62">
        <v>0</v>
      </c>
      <c r="AO19" s="62">
        <f t="shared" si="0"/>
        <v>572101288</v>
      </c>
      <c r="AP19" s="66"/>
    </row>
    <row r="20" spans="1:42" ht="12.2" customHeight="1" x14ac:dyDescent="0.2">
      <c r="A20" s="71" t="s">
        <v>225</v>
      </c>
      <c r="B20" s="71"/>
      <c r="C20" s="69">
        <v>124845025</v>
      </c>
      <c r="D20" s="62">
        <v>93303813</v>
      </c>
      <c r="E20" s="62">
        <v>106194158</v>
      </c>
      <c r="F20" s="62">
        <v>40877276</v>
      </c>
      <c r="G20" s="62">
        <v>40034522</v>
      </c>
      <c r="H20" s="62">
        <v>23358249</v>
      </c>
      <c r="I20" s="62">
        <v>29496819</v>
      </c>
      <c r="J20" s="62">
        <v>31335943</v>
      </c>
      <c r="K20" s="62">
        <v>38183476</v>
      </c>
      <c r="L20" s="62">
        <v>31815752</v>
      </c>
      <c r="M20" s="62">
        <v>43826419</v>
      </c>
      <c r="N20" s="62">
        <v>24104237</v>
      </c>
      <c r="O20" s="62">
        <v>13099241</v>
      </c>
      <c r="P20" s="62">
        <v>9332792</v>
      </c>
      <c r="Q20" s="62">
        <v>669854</v>
      </c>
      <c r="R20" s="62">
        <v>14058006</v>
      </c>
      <c r="S20" s="62">
        <v>12464422</v>
      </c>
      <c r="T20" s="62">
        <v>3773471</v>
      </c>
      <c r="U20" s="62">
        <v>9459057</v>
      </c>
      <c r="V20" s="62">
        <v>12540598</v>
      </c>
      <c r="W20" s="62">
        <v>1831922</v>
      </c>
      <c r="X20" s="62">
        <v>1348819</v>
      </c>
      <c r="Y20" s="62">
        <v>5435469</v>
      </c>
      <c r="Z20" s="62">
        <v>2105414</v>
      </c>
      <c r="AA20" s="62">
        <v>1863691</v>
      </c>
      <c r="AB20" s="62">
        <v>634042</v>
      </c>
      <c r="AC20" s="62">
        <v>315615</v>
      </c>
      <c r="AD20" s="62">
        <v>40799</v>
      </c>
      <c r="AE20" s="62">
        <v>905969</v>
      </c>
      <c r="AF20" s="62">
        <v>149982</v>
      </c>
      <c r="AG20" s="62">
        <v>179662</v>
      </c>
      <c r="AH20" s="62">
        <v>305991</v>
      </c>
      <c r="AI20" s="62">
        <v>202768</v>
      </c>
      <c r="AJ20" s="62">
        <v>320679</v>
      </c>
      <c r="AK20" s="62">
        <v>1510</v>
      </c>
      <c r="AL20" s="62">
        <v>0</v>
      </c>
      <c r="AM20" s="62">
        <v>10841</v>
      </c>
      <c r="AO20" s="62">
        <f t="shared" si="0"/>
        <v>718426303</v>
      </c>
      <c r="AP20" s="66"/>
    </row>
    <row r="21" spans="1:42" ht="12.2" customHeight="1" x14ac:dyDescent="0.2">
      <c r="A21" s="72" t="s">
        <v>226</v>
      </c>
      <c r="B21" s="72"/>
      <c r="C21" s="69">
        <v>53867546</v>
      </c>
      <c r="D21" s="62">
        <v>42144667</v>
      </c>
      <c r="E21" s="62">
        <v>13444469</v>
      </c>
      <c r="F21" s="62">
        <v>1220822</v>
      </c>
      <c r="G21" s="62">
        <v>14614351</v>
      </c>
      <c r="H21" s="62">
        <v>13190111</v>
      </c>
      <c r="I21" s="62">
        <v>14514737</v>
      </c>
      <c r="J21" s="62">
        <v>834517</v>
      </c>
      <c r="K21" s="62">
        <v>2343348</v>
      </c>
      <c r="L21" s="62">
        <v>2038785</v>
      </c>
      <c r="M21" s="62">
        <v>1396817</v>
      </c>
      <c r="N21" s="62">
        <v>2850613</v>
      </c>
      <c r="O21" s="62">
        <v>6012672</v>
      </c>
      <c r="P21" s="62">
        <v>6303687</v>
      </c>
      <c r="Q21" s="62">
        <v>0</v>
      </c>
      <c r="R21" s="62">
        <v>0</v>
      </c>
      <c r="S21" s="62">
        <v>516145</v>
      </c>
      <c r="T21" s="62">
        <v>975329</v>
      </c>
      <c r="U21" s="62">
        <v>2683021</v>
      </c>
      <c r="V21" s="62">
        <v>341984</v>
      </c>
      <c r="W21" s="62">
        <v>2463630</v>
      </c>
      <c r="X21" s="62">
        <v>58544</v>
      </c>
      <c r="Y21" s="62">
        <v>55612</v>
      </c>
      <c r="Z21" s="62">
        <v>0</v>
      </c>
      <c r="AA21" s="62">
        <v>0</v>
      </c>
      <c r="AB21" s="62">
        <v>123362</v>
      </c>
      <c r="AC21" s="62">
        <v>25165</v>
      </c>
      <c r="AD21" s="62">
        <v>60026</v>
      </c>
      <c r="AE21" s="62">
        <v>325853</v>
      </c>
      <c r="AF21" s="62">
        <v>25401</v>
      </c>
      <c r="AG21" s="62">
        <v>11898</v>
      </c>
      <c r="AH21" s="62">
        <v>3870</v>
      </c>
      <c r="AI21" s="62">
        <v>29705</v>
      </c>
      <c r="AJ21" s="62">
        <v>4175</v>
      </c>
      <c r="AK21" s="62">
        <v>3821</v>
      </c>
      <c r="AL21" s="62">
        <v>405</v>
      </c>
      <c r="AM21" s="62">
        <v>6712</v>
      </c>
      <c r="AO21" s="62">
        <f t="shared" si="0"/>
        <v>182491800</v>
      </c>
      <c r="AP21" s="66"/>
    </row>
    <row r="22" spans="1:42" ht="12.2" customHeight="1" x14ac:dyDescent="0.2">
      <c r="A22" s="72" t="s">
        <v>227</v>
      </c>
      <c r="B22" s="72"/>
      <c r="C22" s="69">
        <v>0</v>
      </c>
      <c r="D22" s="62">
        <v>0</v>
      </c>
      <c r="E22" s="62">
        <v>0</v>
      </c>
      <c r="F22" s="62">
        <v>0</v>
      </c>
      <c r="G22" s="62">
        <v>0</v>
      </c>
      <c r="H22" s="62">
        <v>0</v>
      </c>
      <c r="I22" s="62">
        <v>285939</v>
      </c>
      <c r="J22" s="62">
        <v>0</v>
      </c>
      <c r="K22" s="62">
        <v>0</v>
      </c>
      <c r="L22" s="62">
        <v>0</v>
      </c>
      <c r="M22" s="62">
        <v>0</v>
      </c>
      <c r="N22" s="62">
        <v>0</v>
      </c>
      <c r="O22" s="62">
        <v>0</v>
      </c>
      <c r="P22" s="62">
        <v>0</v>
      </c>
      <c r="Q22" s="62">
        <v>0</v>
      </c>
      <c r="R22" s="62">
        <v>0</v>
      </c>
      <c r="S22" s="62">
        <v>0</v>
      </c>
      <c r="T22" s="62">
        <v>404669</v>
      </c>
      <c r="U22" s="62">
        <v>0</v>
      </c>
      <c r="V22" s="62">
        <v>0</v>
      </c>
      <c r="W22" s="62">
        <v>0</v>
      </c>
      <c r="X22" s="62">
        <v>0</v>
      </c>
      <c r="Y22" s="62">
        <v>0</v>
      </c>
      <c r="Z22" s="62">
        <v>0</v>
      </c>
      <c r="AA22" s="62">
        <v>0</v>
      </c>
      <c r="AB22" s="62">
        <v>0</v>
      </c>
      <c r="AC22" s="62">
        <v>0</v>
      </c>
      <c r="AD22" s="62">
        <v>0</v>
      </c>
      <c r="AE22" s="62">
        <v>0</v>
      </c>
      <c r="AF22" s="62">
        <v>0</v>
      </c>
      <c r="AG22" s="62">
        <v>0</v>
      </c>
      <c r="AH22" s="62">
        <v>0</v>
      </c>
      <c r="AI22" s="62">
        <v>0</v>
      </c>
      <c r="AJ22" s="62">
        <v>0</v>
      </c>
      <c r="AK22" s="62">
        <v>0</v>
      </c>
      <c r="AL22" s="62">
        <v>0</v>
      </c>
      <c r="AM22" s="62">
        <v>0</v>
      </c>
      <c r="AO22" s="62">
        <f t="shared" si="0"/>
        <v>690608</v>
      </c>
      <c r="AP22" s="66"/>
    </row>
    <row r="23" spans="1:42" ht="12.2" customHeight="1" x14ac:dyDescent="0.2">
      <c r="A23" s="71" t="s">
        <v>228</v>
      </c>
      <c r="B23" s="71"/>
      <c r="C23" s="69">
        <v>1224265</v>
      </c>
      <c r="D23" s="62">
        <v>456765</v>
      </c>
      <c r="E23" s="62">
        <v>2574082</v>
      </c>
      <c r="F23" s="62">
        <v>6137548</v>
      </c>
      <c r="G23" s="62">
        <v>0</v>
      </c>
      <c r="H23" s="62">
        <v>4248848</v>
      </c>
      <c r="I23" s="62">
        <v>461156</v>
      </c>
      <c r="J23" s="62">
        <v>1357738</v>
      </c>
      <c r="K23" s="62">
        <v>0</v>
      </c>
      <c r="L23" s="62">
        <v>345773</v>
      </c>
      <c r="M23" s="62">
        <v>0</v>
      </c>
      <c r="N23" s="62">
        <v>5929649</v>
      </c>
      <c r="O23" s="62">
        <v>2487603</v>
      </c>
      <c r="P23" s="62">
        <v>2996480</v>
      </c>
      <c r="Q23" s="62">
        <v>6983520</v>
      </c>
      <c r="R23" s="62">
        <v>1019068</v>
      </c>
      <c r="S23" s="62">
        <v>0</v>
      </c>
      <c r="T23" s="62">
        <v>0</v>
      </c>
      <c r="U23" s="62">
        <v>0</v>
      </c>
      <c r="V23" s="62">
        <v>0</v>
      </c>
      <c r="W23" s="62">
        <v>0</v>
      </c>
      <c r="X23" s="62">
        <v>2151527</v>
      </c>
      <c r="Y23" s="62">
        <v>0</v>
      </c>
      <c r="Z23" s="62">
        <v>0</v>
      </c>
      <c r="AA23" s="62">
        <v>0</v>
      </c>
      <c r="AB23" s="62">
        <v>0</v>
      </c>
      <c r="AC23" s="62">
        <v>0</v>
      </c>
      <c r="AD23" s="62">
        <v>0</v>
      </c>
      <c r="AE23" s="62">
        <v>0</v>
      </c>
      <c r="AF23" s="62">
        <v>272914</v>
      </c>
      <c r="AG23" s="62">
        <v>552080</v>
      </c>
      <c r="AH23" s="62">
        <v>47764</v>
      </c>
      <c r="AI23" s="62">
        <v>44317</v>
      </c>
      <c r="AJ23" s="62">
        <v>0</v>
      </c>
      <c r="AK23" s="62">
        <v>0</v>
      </c>
      <c r="AL23" s="62">
        <v>0</v>
      </c>
      <c r="AM23" s="62">
        <v>0</v>
      </c>
      <c r="AO23" s="62">
        <f t="shared" si="0"/>
        <v>39291097</v>
      </c>
      <c r="AP23" s="66"/>
    </row>
    <row r="24" spans="1:42" ht="12.2" customHeight="1" x14ac:dyDescent="0.2">
      <c r="A24" s="72" t="s">
        <v>223</v>
      </c>
      <c r="B24" s="72"/>
      <c r="C24" s="69">
        <v>0</v>
      </c>
      <c r="D24" s="62">
        <v>0</v>
      </c>
      <c r="E24" s="62">
        <v>5257</v>
      </c>
      <c r="F24" s="62">
        <v>0</v>
      </c>
      <c r="G24" s="62">
        <v>0</v>
      </c>
      <c r="H24" s="62">
        <v>2760</v>
      </c>
      <c r="I24" s="62">
        <v>77000</v>
      </c>
      <c r="J24" s="62">
        <v>14788</v>
      </c>
      <c r="K24" s="62">
        <v>0</v>
      </c>
      <c r="L24" s="62">
        <v>0</v>
      </c>
      <c r="M24" s="62">
        <v>0</v>
      </c>
      <c r="N24" s="62">
        <v>0</v>
      </c>
      <c r="O24" s="62">
        <v>0</v>
      </c>
      <c r="P24" s="62">
        <v>0</v>
      </c>
      <c r="Q24" s="62">
        <v>0</v>
      </c>
      <c r="R24" s="62">
        <v>0</v>
      </c>
      <c r="S24" s="62">
        <v>0</v>
      </c>
      <c r="T24" s="62">
        <v>0</v>
      </c>
      <c r="U24" s="62">
        <v>0</v>
      </c>
      <c r="V24" s="62">
        <v>0</v>
      </c>
      <c r="W24" s="62">
        <v>3870081</v>
      </c>
      <c r="X24" s="62">
        <v>0</v>
      </c>
      <c r="Y24" s="62">
        <v>0</v>
      </c>
      <c r="Z24" s="62">
        <v>0</v>
      </c>
      <c r="AA24" s="62">
        <v>0</v>
      </c>
      <c r="AB24" s="62">
        <v>16800</v>
      </c>
      <c r="AC24" s="62">
        <v>0</v>
      </c>
      <c r="AD24" s="62">
        <v>0</v>
      </c>
      <c r="AE24" s="62">
        <v>0</v>
      </c>
      <c r="AF24" s="62">
        <v>0</v>
      </c>
      <c r="AG24" s="62">
        <v>0</v>
      </c>
      <c r="AH24" s="62">
        <v>0</v>
      </c>
      <c r="AI24" s="62">
        <v>0</v>
      </c>
      <c r="AJ24" s="62">
        <v>0</v>
      </c>
      <c r="AK24" s="62">
        <v>0</v>
      </c>
      <c r="AL24" s="62">
        <v>0</v>
      </c>
      <c r="AM24" s="62">
        <v>0</v>
      </c>
      <c r="AO24" s="62">
        <f t="shared" si="0"/>
        <v>3986686</v>
      </c>
      <c r="AP24" s="66"/>
    </row>
    <row r="25" spans="1:42" ht="12.2" customHeight="1" x14ac:dyDescent="0.2">
      <c r="A25" s="73" t="s">
        <v>229</v>
      </c>
      <c r="B25" s="73"/>
      <c r="C25" s="69">
        <v>289630521</v>
      </c>
      <c r="D25" s="62">
        <v>226840230</v>
      </c>
      <c r="E25" s="62">
        <v>192931033</v>
      </c>
      <c r="F25" s="62">
        <v>78763858</v>
      </c>
      <c r="G25" s="62">
        <v>85181804</v>
      </c>
      <c r="H25" s="62">
        <v>83809440</v>
      </c>
      <c r="I25" s="62">
        <v>67819978</v>
      </c>
      <c r="J25" s="62">
        <v>65407166</v>
      </c>
      <c r="K25" s="62">
        <v>56678393</v>
      </c>
      <c r="L25" s="62">
        <v>56035073</v>
      </c>
      <c r="M25" s="62">
        <v>46745136</v>
      </c>
      <c r="N25" s="62">
        <v>38052187</v>
      </c>
      <c r="O25" s="62">
        <v>32563748</v>
      </c>
      <c r="P25" s="62">
        <v>26524015</v>
      </c>
      <c r="Q25" s="62">
        <v>21608660</v>
      </c>
      <c r="R25" s="62">
        <v>24230156</v>
      </c>
      <c r="S25" s="62">
        <v>22277575</v>
      </c>
      <c r="T25" s="62">
        <v>20068251</v>
      </c>
      <c r="U25" s="62">
        <v>20696800</v>
      </c>
      <c r="V25" s="62">
        <v>13880648</v>
      </c>
      <c r="W25" s="62">
        <v>13250199</v>
      </c>
      <c r="X25" s="62">
        <v>7919921</v>
      </c>
      <c r="Y25" s="62">
        <v>5571045</v>
      </c>
      <c r="Z25" s="62">
        <v>6413662</v>
      </c>
      <c r="AA25" s="62">
        <v>3576659</v>
      </c>
      <c r="AB25" s="62">
        <v>1841524</v>
      </c>
      <c r="AC25" s="62">
        <v>2279402</v>
      </c>
      <c r="AD25" s="62">
        <v>1594513</v>
      </c>
      <c r="AE25" s="62">
        <v>1713809</v>
      </c>
      <c r="AF25" s="62">
        <v>882104</v>
      </c>
      <c r="AG25" s="62">
        <v>743640</v>
      </c>
      <c r="AH25" s="62">
        <v>500950</v>
      </c>
      <c r="AI25" s="62">
        <v>490941</v>
      </c>
      <c r="AJ25" s="62">
        <v>338078</v>
      </c>
      <c r="AK25" s="62">
        <v>108374</v>
      </c>
      <c r="AL25" s="62">
        <v>736</v>
      </c>
      <c r="AM25" s="62">
        <v>17553</v>
      </c>
      <c r="AO25" s="62">
        <f t="shared" si="0"/>
        <v>1516987782</v>
      </c>
      <c r="AP25" s="66"/>
    </row>
    <row r="26" spans="1:42" ht="12.2" customHeight="1" x14ac:dyDescent="0.2">
      <c r="A26" s="73" t="s">
        <v>230</v>
      </c>
      <c r="B26" s="73"/>
      <c r="C26" s="69">
        <f t="shared" ref="C26:AM26" si="1">SUM(C10:C16)+C25</f>
        <v>289756567</v>
      </c>
      <c r="D26" s="69">
        <f t="shared" si="1"/>
        <v>227107874</v>
      </c>
      <c r="E26" s="69">
        <f t="shared" si="1"/>
        <v>193126431</v>
      </c>
      <c r="F26" s="69">
        <f>SUM(F10:F16)+F25</f>
        <v>78834258</v>
      </c>
      <c r="G26" s="69">
        <f t="shared" si="1"/>
        <v>85402750</v>
      </c>
      <c r="H26" s="69">
        <f t="shared" si="1"/>
        <v>83809440</v>
      </c>
      <c r="I26" s="69">
        <f t="shared" si="1"/>
        <v>67896412</v>
      </c>
      <c r="J26" s="69">
        <f t="shared" si="1"/>
        <v>65407166</v>
      </c>
      <c r="K26" s="69">
        <f t="shared" si="1"/>
        <v>56678393</v>
      </c>
      <c r="L26" s="69">
        <f t="shared" si="1"/>
        <v>56147402</v>
      </c>
      <c r="M26" s="69">
        <f t="shared" si="1"/>
        <v>46745136</v>
      </c>
      <c r="N26" s="69">
        <f t="shared" si="1"/>
        <v>38052187</v>
      </c>
      <c r="O26" s="69">
        <f>SUM(O10:O16)+O25</f>
        <v>32563748</v>
      </c>
      <c r="P26" s="69">
        <f t="shared" si="1"/>
        <v>26524015</v>
      </c>
      <c r="Q26" s="69">
        <f t="shared" si="1"/>
        <v>21608660</v>
      </c>
      <c r="R26" s="69">
        <f>SUM(R10:R16)+R25</f>
        <v>24337097</v>
      </c>
      <c r="S26" s="69">
        <f t="shared" si="1"/>
        <v>22311408</v>
      </c>
      <c r="T26" s="69">
        <f>SUM(T10:T16)+T25</f>
        <v>20068251</v>
      </c>
      <c r="U26" s="69">
        <f t="shared" si="1"/>
        <v>20710805</v>
      </c>
      <c r="V26" s="69">
        <f>SUM(V10:V16)+V25</f>
        <v>13880648</v>
      </c>
      <c r="W26" s="69">
        <f t="shared" si="1"/>
        <v>13267066</v>
      </c>
      <c r="X26" s="69">
        <f>SUM(X10:X16)+X25</f>
        <v>7919921</v>
      </c>
      <c r="Y26" s="69">
        <f>SUM(Y10:Y16)+Y25</f>
        <v>5571045</v>
      </c>
      <c r="Z26" s="69">
        <f t="shared" si="1"/>
        <v>6413662</v>
      </c>
      <c r="AA26" s="69">
        <f>SUM(AA10:AA16)+AA25</f>
        <v>3596398</v>
      </c>
      <c r="AB26" s="69">
        <f>SUM(AB10:AB16)+AB25</f>
        <v>1841524</v>
      </c>
      <c r="AC26" s="69">
        <f>SUM(AC10:AC16)+AC25</f>
        <v>2279402</v>
      </c>
      <c r="AD26" s="69">
        <f>SUM(AD10:AD16)+AD25</f>
        <v>1594513</v>
      </c>
      <c r="AE26" s="69">
        <f t="shared" si="1"/>
        <v>1713809</v>
      </c>
      <c r="AF26" s="69">
        <f>SUM(AF10:AF16)+AF25</f>
        <v>882104</v>
      </c>
      <c r="AG26" s="69">
        <f>SUM(AG10:AG16)+AG25</f>
        <v>743640</v>
      </c>
      <c r="AH26" s="69">
        <f>SUM(AH10:AH16)+AH25</f>
        <v>500950</v>
      </c>
      <c r="AI26" s="69">
        <f>SUM(AI10:AI16)+AI25</f>
        <v>490941</v>
      </c>
      <c r="AJ26" s="69">
        <f t="shared" si="1"/>
        <v>338078</v>
      </c>
      <c r="AK26" s="69">
        <f t="shared" si="1"/>
        <v>108374</v>
      </c>
      <c r="AL26" s="69">
        <f t="shared" si="1"/>
        <v>736</v>
      </c>
      <c r="AM26" s="69">
        <f t="shared" si="1"/>
        <v>17553</v>
      </c>
      <c r="AO26" s="62">
        <f t="shared" si="0"/>
        <v>1518248364</v>
      </c>
      <c r="AP26" s="66"/>
    </row>
    <row r="27" spans="1:42" ht="12.2" customHeight="1" x14ac:dyDescent="0.2">
      <c r="A27" s="73"/>
      <c r="B27" s="73"/>
      <c r="C27" s="69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74"/>
      <c r="AO27" s="62"/>
      <c r="AP27" s="66"/>
    </row>
    <row r="28" spans="1:42" ht="12.2" customHeight="1" x14ac:dyDescent="0.2">
      <c r="A28" s="75" t="s">
        <v>231</v>
      </c>
      <c r="B28" s="75"/>
      <c r="C28" s="69">
        <v>2059180</v>
      </c>
      <c r="D28" s="62">
        <v>2010229</v>
      </c>
      <c r="E28" s="62">
        <v>1705904</v>
      </c>
      <c r="F28" s="62">
        <v>1960869</v>
      </c>
      <c r="G28" s="62">
        <v>530287</v>
      </c>
      <c r="H28" s="62">
        <v>2357364</v>
      </c>
      <c r="I28" s="62">
        <v>1792444</v>
      </c>
      <c r="J28" s="62">
        <v>280820</v>
      </c>
      <c r="K28" s="62">
        <v>1235414</v>
      </c>
      <c r="L28" s="62">
        <v>876362</v>
      </c>
      <c r="M28" s="62">
        <v>53449</v>
      </c>
      <c r="N28" s="62">
        <v>32100</v>
      </c>
      <c r="O28" s="62">
        <v>398922</v>
      </c>
      <c r="P28" s="62">
        <v>53711</v>
      </c>
      <c r="Q28" s="62">
        <v>595347</v>
      </c>
      <c r="R28" s="62">
        <v>111030</v>
      </c>
      <c r="S28" s="62">
        <v>432460</v>
      </c>
      <c r="T28" s="62">
        <v>77253</v>
      </c>
      <c r="U28" s="62">
        <v>156571</v>
      </c>
      <c r="V28" s="62">
        <v>589</v>
      </c>
      <c r="W28" s="62">
        <v>558433</v>
      </c>
      <c r="X28" s="62">
        <v>97973</v>
      </c>
      <c r="Y28" s="62">
        <v>24863</v>
      </c>
      <c r="Z28" s="62">
        <v>10553</v>
      </c>
      <c r="AA28" s="62">
        <v>33629</v>
      </c>
      <c r="AB28" s="62">
        <v>854</v>
      </c>
      <c r="AC28" s="62">
        <v>442</v>
      </c>
      <c r="AD28" s="62">
        <v>51368</v>
      </c>
      <c r="AE28" s="62">
        <v>2188</v>
      </c>
      <c r="AF28" s="62">
        <v>7616</v>
      </c>
      <c r="AG28" s="62">
        <v>800</v>
      </c>
      <c r="AH28" s="62">
        <v>56</v>
      </c>
      <c r="AI28" s="62">
        <v>4409</v>
      </c>
      <c r="AJ28" s="62">
        <v>0</v>
      </c>
      <c r="AK28" s="62">
        <v>0</v>
      </c>
      <c r="AL28" s="62">
        <v>0</v>
      </c>
      <c r="AM28" s="62">
        <v>0</v>
      </c>
      <c r="AO28" s="62">
        <f t="shared" si="0"/>
        <v>17513489</v>
      </c>
      <c r="AP28" s="66"/>
    </row>
    <row r="29" spans="1:42" ht="12.2" customHeight="1" x14ac:dyDescent="0.2">
      <c r="A29" s="76" t="s">
        <v>232</v>
      </c>
      <c r="B29" s="76"/>
      <c r="C29" s="69">
        <v>0</v>
      </c>
      <c r="D29" s="62">
        <v>0</v>
      </c>
      <c r="E29" s="62">
        <v>0</v>
      </c>
      <c r="F29" s="62">
        <v>0</v>
      </c>
      <c r="G29" s="62">
        <v>0</v>
      </c>
      <c r="H29" s="62">
        <v>0</v>
      </c>
      <c r="I29" s="62">
        <v>0</v>
      </c>
      <c r="J29" s="62">
        <v>0</v>
      </c>
      <c r="K29" s="62">
        <v>0</v>
      </c>
      <c r="L29" s="62">
        <v>0</v>
      </c>
      <c r="M29" s="62">
        <v>0</v>
      </c>
      <c r="N29" s="62">
        <v>0</v>
      </c>
      <c r="O29" s="62">
        <v>0</v>
      </c>
      <c r="P29" s="62">
        <v>0</v>
      </c>
      <c r="Q29" s="62">
        <v>0</v>
      </c>
      <c r="R29" s="62">
        <v>0</v>
      </c>
      <c r="S29" s="62">
        <v>0</v>
      </c>
      <c r="T29" s="62">
        <v>0</v>
      </c>
      <c r="U29" s="62">
        <v>0</v>
      </c>
      <c r="V29" s="62">
        <v>0</v>
      </c>
      <c r="W29" s="62">
        <v>0</v>
      </c>
      <c r="X29" s="62">
        <v>0</v>
      </c>
      <c r="Y29" s="62">
        <v>0</v>
      </c>
      <c r="Z29" s="62">
        <v>0</v>
      </c>
      <c r="AA29" s="62">
        <v>0</v>
      </c>
      <c r="AB29" s="62">
        <v>0</v>
      </c>
      <c r="AC29" s="62">
        <v>0</v>
      </c>
      <c r="AD29" s="62">
        <v>0</v>
      </c>
      <c r="AE29" s="62">
        <v>0</v>
      </c>
      <c r="AF29" s="62">
        <v>0</v>
      </c>
      <c r="AG29" s="62">
        <v>0</v>
      </c>
      <c r="AH29" s="62">
        <v>0</v>
      </c>
      <c r="AI29" s="62">
        <v>0</v>
      </c>
      <c r="AJ29" s="62">
        <v>0</v>
      </c>
      <c r="AK29" s="62">
        <v>0</v>
      </c>
      <c r="AL29" s="62">
        <v>0</v>
      </c>
      <c r="AM29" s="62">
        <v>0</v>
      </c>
      <c r="AO29" s="62">
        <f t="shared" si="0"/>
        <v>0</v>
      </c>
      <c r="AP29" s="66"/>
    </row>
    <row r="30" spans="1:42" ht="12.2" customHeight="1" x14ac:dyDescent="0.2">
      <c r="A30" s="76" t="s">
        <v>233</v>
      </c>
      <c r="B30" s="76"/>
      <c r="C30" s="69">
        <v>1832886</v>
      </c>
      <c r="D30" s="62">
        <v>1884500</v>
      </c>
      <c r="E30" s="62">
        <v>1626082</v>
      </c>
      <c r="F30" s="62">
        <v>668750</v>
      </c>
      <c r="G30" s="62">
        <v>527446</v>
      </c>
      <c r="H30" s="62">
        <v>297576</v>
      </c>
      <c r="I30" s="62">
        <v>669481</v>
      </c>
      <c r="J30" s="62">
        <v>273034</v>
      </c>
      <c r="K30" s="62">
        <v>1235103</v>
      </c>
      <c r="L30" s="62">
        <v>731226</v>
      </c>
      <c r="M30" s="62">
        <v>53449</v>
      </c>
      <c r="N30" s="62">
        <v>0</v>
      </c>
      <c r="O30" s="62">
        <v>375263</v>
      </c>
      <c r="P30" s="62">
        <v>48946</v>
      </c>
      <c r="Q30" s="62">
        <v>69893</v>
      </c>
      <c r="R30" s="62">
        <v>73439</v>
      </c>
      <c r="S30" s="62">
        <v>429788</v>
      </c>
      <c r="T30" s="62">
        <v>34307</v>
      </c>
      <c r="U30" s="62">
        <v>146492</v>
      </c>
      <c r="V30" s="62">
        <v>0</v>
      </c>
      <c r="W30" s="62">
        <v>88913</v>
      </c>
      <c r="X30" s="62">
        <v>0</v>
      </c>
      <c r="Y30" s="62">
        <v>24863</v>
      </c>
      <c r="Z30" s="62">
        <v>0</v>
      </c>
      <c r="AA30" s="62">
        <v>33629</v>
      </c>
      <c r="AB30" s="62">
        <v>0</v>
      </c>
      <c r="AC30" s="62">
        <v>442</v>
      </c>
      <c r="AD30" s="62">
        <v>6938</v>
      </c>
      <c r="AE30" s="62">
        <v>0</v>
      </c>
      <c r="AF30" s="62">
        <v>0</v>
      </c>
      <c r="AG30" s="62">
        <v>0</v>
      </c>
      <c r="AH30" s="62">
        <v>0</v>
      </c>
      <c r="AI30" s="62">
        <v>4409</v>
      </c>
      <c r="AJ30" s="62">
        <v>0</v>
      </c>
      <c r="AK30" s="62">
        <v>0</v>
      </c>
      <c r="AL30" s="62">
        <v>0</v>
      </c>
      <c r="AM30" s="62">
        <v>0</v>
      </c>
      <c r="AO30" s="62">
        <f t="shared" si="0"/>
        <v>11136855</v>
      </c>
      <c r="AP30" s="66"/>
    </row>
    <row r="31" spans="1:42" ht="12.2" customHeight="1" x14ac:dyDescent="0.2">
      <c r="A31" s="76" t="s">
        <v>234</v>
      </c>
      <c r="B31" s="76"/>
      <c r="C31" s="69">
        <v>226294</v>
      </c>
      <c r="D31" s="62">
        <v>125729</v>
      </c>
      <c r="E31" s="62">
        <v>79822</v>
      </c>
      <c r="F31" s="62">
        <v>1306946</v>
      </c>
      <c r="G31" s="62">
        <v>2841</v>
      </c>
      <c r="H31" s="62">
        <v>2059788</v>
      </c>
      <c r="I31" s="62">
        <v>1122963</v>
      </c>
      <c r="J31" s="62">
        <v>7786</v>
      </c>
      <c r="K31" s="62">
        <v>311</v>
      </c>
      <c r="L31" s="62">
        <v>145136</v>
      </c>
      <c r="M31" s="62">
        <v>0</v>
      </c>
      <c r="N31" s="62">
        <v>32100</v>
      </c>
      <c r="O31" s="62">
        <v>23659</v>
      </c>
      <c r="P31" s="62">
        <v>4765</v>
      </c>
      <c r="Q31" s="62">
        <v>525454</v>
      </c>
      <c r="R31" s="62">
        <v>37591</v>
      </c>
      <c r="S31" s="62">
        <v>2672</v>
      </c>
      <c r="T31" s="62">
        <v>42946</v>
      </c>
      <c r="U31" s="62">
        <v>10079</v>
      </c>
      <c r="V31" s="62">
        <v>589</v>
      </c>
      <c r="W31" s="62">
        <v>469520</v>
      </c>
      <c r="X31" s="62">
        <v>97973</v>
      </c>
      <c r="Y31" s="62">
        <v>0</v>
      </c>
      <c r="Z31" s="62">
        <v>10553</v>
      </c>
      <c r="AA31" s="62">
        <v>0</v>
      </c>
      <c r="AB31" s="62">
        <v>854</v>
      </c>
      <c r="AC31" s="62">
        <v>0</v>
      </c>
      <c r="AD31" s="62">
        <v>44430</v>
      </c>
      <c r="AE31" s="62">
        <v>2188</v>
      </c>
      <c r="AF31" s="62">
        <v>7616</v>
      </c>
      <c r="AG31" s="62">
        <v>800</v>
      </c>
      <c r="AH31" s="62">
        <v>56</v>
      </c>
      <c r="AI31" s="62">
        <v>0</v>
      </c>
      <c r="AJ31" s="62">
        <v>0</v>
      </c>
      <c r="AK31" s="62">
        <v>0</v>
      </c>
      <c r="AL31" s="62">
        <v>0</v>
      </c>
      <c r="AM31" s="62">
        <v>0</v>
      </c>
      <c r="AO31" s="62">
        <f t="shared" si="0"/>
        <v>6391461</v>
      </c>
      <c r="AP31" s="66"/>
    </row>
    <row r="32" spans="1:42" ht="12.2" customHeight="1" x14ac:dyDescent="0.2">
      <c r="A32" s="77" t="s">
        <v>235</v>
      </c>
      <c r="B32" s="77"/>
      <c r="C32" s="62">
        <v>2059180</v>
      </c>
      <c r="D32" s="62">
        <v>2010229</v>
      </c>
      <c r="E32" s="62">
        <v>1705904</v>
      </c>
      <c r="F32" s="62">
        <f>F30+F31</f>
        <v>1975696</v>
      </c>
      <c r="G32" s="62">
        <v>530287</v>
      </c>
      <c r="H32" s="62">
        <v>2357364</v>
      </c>
      <c r="I32" s="62">
        <v>1792444</v>
      </c>
      <c r="J32" s="62">
        <v>280820</v>
      </c>
      <c r="K32" s="62">
        <v>1235414</v>
      </c>
      <c r="L32" s="62">
        <v>876362</v>
      </c>
      <c r="M32" s="62">
        <v>53449</v>
      </c>
      <c r="N32" s="62">
        <v>32100</v>
      </c>
      <c r="O32" s="62">
        <v>398922</v>
      </c>
      <c r="P32" s="62">
        <v>53711</v>
      </c>
      <c r="Q32" s="62">
        <v>595347</v>
      </c>
      <c r="R32" s="62">
        <v>111030</v>
      </c>
      <c r="S32" s="62">
        <v>432460</v>
      </c>
      <c r="T32" s="62">
        <v>77253</v>
      </c>
      <c r="U32" s="62">
        <v>156571</v>
      </c>
      <c r="V32" s="62">
        <v>589</v>
      </c>
      <c r="W32" s="62">
        <v>558433</v>
      </c>
      <c r="X32" s="62">
        <v>97973</v>
      </c>
      <c r="Y32" s="62">
        <v>24863</v>
      </c>
      <c r="Z32" s="62">
        <v>10553</v>
      </c>
      <c r="AA32" s="62">
        <v>33629</v>
      </c>
      <c r="AB32" s="62">
        <v>854</v>
      </c>
      <c r="AC32" s="62">
        <v>442</v>
      </c>
      <c r="AD32" s="62">
        <v>51368</v>
      </c>
      <c r="AE32" s="62">
        <v>2188</v>
      </c>
      <c r="AF32" s="62">
        <v>7616</v>
      </c>
      <c r="AG32" s="62">
        <v>800</v>
      </c>
      <c r="AH32" s="62">
        <v>56</v>
      </c>
      <c r="AI32" s="62">
        <v>4409</v>
      </c>
      <c r="AJ32" s="62">
        <v>0</v>
      </c>
      <c r="AK32" s="62">
        <v>0</v>
      </c>
      <c r="AL32" s="62">
        <v>0</v>
      </c>
      <c r="AM32" s="62">
        <v>0</v>
      </c>
      <c r="AO32" s="62">
        <f t="shared" si="0"/>
        <v>17528316</v>
      </c>
      <c r="AP32" s="66"/>
    </row>
    <row r="33" spans="1:42" ht="12.2" customHeight="1" x14ac:dyDescent="0.2">
      <c r="A33" s="78"/>
      <c r="B33" s="78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O33" s="62"/>
      <c r="AP33" s="66"/>
    </row>
    <row r="34" spans="1:42" ht="12.2" customHeight="1" x14ac:dyDescent="0.2">
      <c r="A34" s="79" t="s">
        <v>236</v>
      </c>
      <c r="B34" s="79"/>
      <c r="C34" s="62">
        <v>12518545</v>
      </c>
      <c r="D34" s="62">
        <v>35666718</v>
      </c>
      <c r="E34" s="62">
        <v>19259398</v>
      </c>
      <c r="F34" s="62">
        <v>20650345</v>
      </c>
      <c r="G34" s="62">
        <v>7437732</v>
      </c>
      <c r="H34" s="62">
        <v>3972350</v>
      </c>
      <c r="I34" s="62">
        <v>7849867</v>
      </c>
      <c r="J34" s="62">
        <v>3548844</v>
      </c>
      <c r="K34" s="62">
        <v>455609</v>
      </c>
      <c r="L34" s="62">
        <v>110254</v>
      </c>
      <c r="M34" s="62">
        <v>567861</v>
      </c>
      <c r="N34" s="62">
        <v>1329823</v>
      </c>
      <c r="O34" s="62">
        <v>652668</v>
      </c>
      <c r="P34" s="62">
        <v>390770</v>
      </c>
      <c r="Q34" s="62">
        <v>4941202</v>
      </c>
      <c r="R34" s="62">
        <v>211098</v>
      </c>
      <c r="S34" s="62">
        <v>1043914</v>
      </c>
      <c r="T34" s="62">
        <v>747148</v>
      </c>
      <c r="U34" s="62">
        <v>266114</v>
      </c>
      <c r="V34" s="62">
        <v>97417</v>
      </c>
      <c r="W34" s="62">
        <v>221111</v>
      </c>
      <c r="X34" s="62">
        <v>59171</v>
      </c>
      <c r="Y34" s="62">
        <v>1308871</v>
      </c>
      <c r="Z34" s="62">
        <v>43596</v>
      </c>
      <c r="AA34" s="62">
        <v>849439</v>
      </c>
      <c r="AB34" s="62">
        <v>621395</v>
      </c>
      <c r="AC34" s="62">
        <v>192290</v>
      </c>
      <c r="AD34" s="62">
        <v>726484</v>
      </c>
      <c r="AE34" s="62">
        <v>57551</v>
      </c>
      <c r="AF34" s="62">
        <v>4943</v>
      </c>
      <c r="AG34" s="62">
        <v>7033</v>
      </c>
      <c r="AH34" s="62">
        <v>30625</v>
      </c>
      <c r="AI34" s="62">
        <v>13648</v>
      </c>
      <c r="AJ34" s="62">
        <v>51989</v>
      </c>
      <c r="AK34" s="62">
        <v>6546</v>
      </c>
      <c r="AL34" s="62">
        <v>80137</v>
      </c>
      <c r="AM34" s="62">
        <v>4530</v>
      </c>
      <c r="AO34" s="62">
        <f t="shared" si="0"/>
        <v>125997036</v>
      </c>
      <c r="AP34" s="66"/>
    </row>
    <row r="35" spans="1:42" ht="12.2" customHeight="1" x14ac:dyDescent="0.2">
      <c r="A35" s="80" t="s">
        <v>237</v>
      </c>
      <c r="B35" s="80"/>
      <c r="C35" s="62">
        <v>9960</v>
      </c>
      <c r="D35" s="62">
        <v>73315</v>
      </c>
      <c r="E35" s="62">
        <v>24927</v>
      </c>
      <c r="F35" s="62">
        <v>2636</v>
      </c>
      <c r="G35" s="62">
        <v>10608</v>
      </c>
      <c r="H35" s="62">
        <v>0</v>
      </c>
      <c r="I35" s="62">
        <v>24849</v>
      </c>
      <c r="J35" s="62">
        <v>0</v>
      </c>
      <c r="K35" s="62">
        <v>19267</v>
      </c>
      <c r="L35" s="62">
        <v>1619</v>
      </c>
      <c r="M35" s="62">
        <v>0</v>
      </c>
      <c r="N35" s="62">
        <v>706</v>
      </c>
      <c r="O35" s="62">
        <v>494</v>
      </c>
      <c r="P35" s="62">
        <v>6380</v>
      </c>
      <c r="Q35" s="62">
        <v>0</v>
      </c>
      <c r="R35" s="62">
        <v>1664</v>
      </c>
      <c r="S35" s="62">
        <v>456</v>
      </c>
      <c r="T35" s="62">
        <v>981</v>
      </c>
      <c r="U35" s="62">
        <v>1107</v>
      </c>
      <c r="V35" s="62">
        <v>0</v>
      </c>
      <c r="W35" s="69">
        <v>0</v>
      </c>
      <c r="X35" s="62">
        <v>0</v>
      </c>
      <c r="Y35" s="62">
        <v>0</v>
      </c>
      <c r="Z35" s="62">
        <v>0</v>
      </c>
      <c r="AA35" s="62">
        <v>524</v>
      </c>
      <c r="AB35" s="62">
        <v>0</v>
      </c>
      <c r="AC35" s="62">
        <v>0</v>
      </c>
      <c r="AD35" s="62">
        <v>0</v>
      </c>
      <c r="AE35" s="62">
        <v>0</v>
      </c>
      <c r="AF35" s="62">
        <v>0</v>
      </c>
      <c r="AG35" s="62">
        <v>0</v>
      </c>
      <c r="AH35" s="62">
        <v>0</v>
      </c>
      <c r="AI35" s="62">
        <v>0</v>
      </c>
      <c r="AJ35" s="62">
        <v>0</v>
      </c>
      <c r="AK35" s="62">
        <v>0</v>
      </c>
      <c r="AL35" s="62">
        <v>0</v>
      </c>
      <c r="AM35" s="62">
        <v>0</v>
      </c>
      <c r="AO35" s="62">
        <f t="shared" si="0"/>
        <v>179493</v>
      </c>
      <c r="AP35" s="66"/>
    </row>
    <row r="36" spans="1:42" ht="12.2" customHeight="1" x14ac:dyDescent="0.2">
      <c r="A36" s="80" t="s">
        <v>238</v>
      </c>
      <c r="B36" s="80"/>
      <c r="C36" s="62">
        <v>12508585</v>
      </c>
      <c r="D36" s="62">
        <v>35593403</v>
      </c>
      <c r="E36" s="62">
        <v>19234471</v>
      </c>
      <c r="F36" s="62">
        <v>20632882</v>
      </c>
      <c r="G36" s="62">
        <v>7427124</v>
      </c>
      <c r="H36" s="62">
        <v>3972350</v>
      </c>
      <c r="I36" s="62">
        <v>7825018</v>
      </c>
      <c r="J36" s="62">
        <v>3548844</v>
      </c>
      <c r="K36" s="62">
        <v>436342</v>
      </c>
      <c r="L36" s="62">
        <v>108635</v>
      </c>
      <c r="M36" s="62">
        <v>567861</v>
      </c>
      <c r="N36" s="62">
        <v>1329117</v>
      </c>
      <c r="O36" s="62">
        <v>652174</v>
      </c>
      <c r="P36" s="62">
        <v>384390</v>
      </c>
      <c r="Q36" s="62">
        <v>4941202</v>
      </c>
      <c r="R36" s="62">
        <v>209434</v>
      </c>
      <c r="S36" s="62">
        <v>1043458</v>
      </c>
      <c r="T36" s="62">
        <v>746167</v>
      </c>
      <c r="U36" s="62">
        <v>265007</v>
      </c>
      <c r="V36" s="62">
        <v>97417</v>
      </c>
      <c r="W36" s="69">
        <v>221111</v>
      </c>
      <c r="X36" s="62">
        <v>59171</v>
      </c>
      <c r="Y36" s="62">
        <v>1308871</v>
      </c>
      <c r="Z36" s="62">
        <v>43596</v>
      </c>
      <c r="AA36" s="62">
        <v>848915</v>
      </c>
      <c r="AB36" s="62">
        <v>621395</v>
      </c>
      <c r="AC36" s="62">
        <v>192290</v>
      </c>
      <c r="AD36" s="62">
        <v>676636</v>
      </c>
      <c r="AE36" s="62">
        <v>57551</v>
      </c>
      <c r="AF36" s="62">
        <v>4943</v>
      </c>
      <c r="AG36" s="62">
        <v>7033</v>
      </c>
      <c r="AH36" s="62">
        <v>30625</v>
      </c>
      <c r="AI36" s="62">
        <v>13648</v>
      </c>
      <c r="AJ36" s="62">
        <v>51989</v>
      </c>
      <c r="AK36" s="62">
        <v>6546</v>
      </c>
      <c r="AL36" s="62">
        <v>80137</v>
      </c>
      <c r="AM36" s="62">
        <v>4530</v>
      </c>
      <c r="AO36" s="62">
        <f t="shared" si="0"/>
        <v>125752868</v>
      </c>
      <c r="AP36" s="66"/>
    </row>
    <row r="37" spans="1:42" ht="12.2" customHeight="1" x14ac:dyDescent="0.2">
      <c r="A37" s="80" t="s">
        <v>239</v>
      </c>
      <c r="B37" s="80"/>
      <c r="C37" s="62">
        <v>0</v>
      </c>
      <c r="D37" s="62">
        <v>0</v>
      </c>
      <c r="E37" s="62">
        <v>0</v>
      </c>
      <c r="F37" s="62">
        <v>0</v>
      </c>
      <c r="G37" s="62">
        <v>0</v>
      </c>
      <c r="H37" s="62">
        <v>0</v>
      </c>
      <c r="I37" s="62">
        <v>0</v>
      </c>
      <c r="J37" s="62">
        <v>0</v>
      </c>
      <c r="K37" s="62">
        <v>0</v>
      </c>
      <c r="L37" s="62">
        <v>0</v>
      </c>
      <c r="M37" s="62">
        <v>0</v>
      </c>
      <c r="N37" s="62">
        <v>0</v>
      </c>
      <c r="O37" s="62">
        <v>0</v>
      </c>
      <c r="P37" s="62">
        <v>0</v>
      </c>
      <c r="Q37" s="62">
        <v>0</v>
      </c>
      <c r="R37" s="62">
        <v>0</v>
      </c>
      <c r="S37" s="62">
        <v>0</v>
      </c>
      <c r="T37" s="62">
        <v>0</v>
      </c>
      <c r="U37" s="62">
        <v>0</v>
      </c>
      <c r="V37" s="62">
        <v>0</v>
      </c>
      <c r="W37" s="62">
        <v>0</v>
      </c>
      <c r="X37" s="62">
        <v>0</v>
      </c>
      <c r="Y37" s="62">
        <v>0</v>
      </c>
      <c r="Z37" s="62">
        <v>0</v>
      </c>
      <c r="AA37" s="62">
        <v>0</v>
      </c>
      <c r="AB37" s="62">
        <v>0</v>
      </c>
      <c r="AC37" s="62">
        <v>0</v>
      </c>
      <c r="AD37" s="62">
        <v>49848</v>
      </c>
      <c r="AE37" s="62">
        <v>0</v>
      </c>
      <c r="AF37" s="62">
        <v>0</v>
      </c>
      <c r="AG37" s="62">
        <v>0</v>
      </c>
      <c r="AH37" s="62">
        <v>0</v>
      </c>
      <c r="AI37" s="62">
        <v>0</v>
      </c>
      <c r="AJ37" s="62">
        <v>0</v>
      </c>
      <c r="AK37" s="62">
        <v>0</v>
      </c>
      <c r="AL37" s="62">
        <v>0</v>
      </c>
      <c r="AM37" s="62">
        <v>0</v>
      </c>
      <c r="AO37" s="62">
        <f t="shared" si="0"/>
        <v>49848</v>
      </c>
      <c r="AP37" s="66"/>
    </row>
    <row r="38" spans="1:42" ht="12.2" customHeight="1" x14ac:dyDescent="0.2">
      <c r="A38" s="81" t="s">
        <v>240</v>
      </c>
      <c r="B38" s="81"/>
      <c r="C38" s="62">
        <v>12518545</v>
      </c>
      <c r="D38" s="62">
        <v>35666718</v>
      </c>
      <c r="E38" s="62">
        <v>19259398</v>
      </c>
      <c r="F38" s="62">
        <f>F35+F36+F37</f>
        <v>20635518</v>
      </c>
      <c r="G38" s="62">
        <v>7437732</v>
      </c>
      <c r="H38" s="62">
        <v>3972350</v>
      </c>
      <c r="I38" s="62">
        <v>7849867</v>
      </c>
      <c r="J38" s="62">
        <v>3548844</v>
      </c>
      <c r="K38" s="62">
        <v>455609</v>
      </c>
      <c r="L38" s="62">
        <v>110254</v>
      </c>
      <c r="M38" s="62">
        <v>567861</v>
      </c>
      <c r="N38" s="62">
        <v>1329823</v>
      </c>
      <c r="O38" s="62">
        <v>652668</v>
      </c>
      <c r="P38" s="62">
        <v>390770</v>
      </c>
      <c r="Q38" s="62">
        <v>4941202</v>
      </c>
      <c r="R38" s="62">
        <v>211098</v>
      </c>
      <c r="S38" s="62">
        <v>1043914</v>
      </c>
      <c r="T38" s="62">
        <v>747148</v>
      </c>
      <c r="U38" s="62">
        <v>266114</v>
      </c>
      <c r="V38" s="62">
        <v>97417</v>
      </c>
      <c r="W38" s="62">
        <v>221111</v>
      </c>
      <c r="X38" s="62">
        <v>59171</v>
      </c>
      <c r="Y38" s="62">
        <v>1308871</v>
      </c>
      <c r="Z38" s="62">
        <v>43596</v>
      </c>
      <c r="AA38" s="62">
        <v>849439</v>
      </c>
      <c r="AB38" s="62">
        <v>621395</v>
      </c>
      <c r="AC38" s="62">
        <v>192290</v>
      </c>
      <c r="AD38" s="62">
        <v>726484</v>
      </c>
      <c r="AE38" s="62">
        <v>57551</v>
      </c>
      <c r="AF38" s="62">
        <v>4943</v>
      </c>
      <c r="AG38" s="62">
        <v>7033</v>
      </c>
      <c r="AH38" s="62">
        <v>30625</v>
      </c>
      <c r="AI38" s="62">
        <v>13648</v>
      </c>
      <c r="AJ38" s="62">
        <v>51989</v>
      </c>
      <c r="AK38" s="62">
        <v>6546</v>
      </c>
      <c r="AL38" s="62">
        <v>80137</v>
      </c>
      <c r="AM38" s="62">
        <v>4530</v>
      </c>
      <c r="AO38" s="62">
        <f t="shared" si="0"/>
        <v>125982209</v>
      </c>
      <c r="AP38" s="66"/>
    </row>
    <row r="39" spans="1:42" ht="12.2" customHeight="1" x14ac:dyDescent="0.2">
      <c r="A39" s="82"/>
      <c r="B39" s="8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O39" s="62"/>
      <c r="AP39" s="66"/>
    </row>
    <row r="40" spans="1:42" ht="12.2" customHeight="1" x14ac:dyDescent="0.2">
      <c r="A40" s="83" t="s">
        <v>241</v>
      </c>
      <c r="B40" s="83"/>
      <c r="C40" s="62">
        <v>0</v>
      </c>
      <c r="D40" s="62">
        <v>0</v>
      </c>
      <c r="E40" s="62">
        <v>0</v>
      </c>
      <c r="F40" s="62">
        <v>0</v>
      </c>
      <c r="G40" s="62">
        <v>0</v>
      </c>
      <c r="H40" s="62">
        <v>0</v>
      </c>
      <c r="I40" s="62">
        <v>0</v>
      </c>
      <c r="J40" s="62">
        <v>0</v>
      </c>
      <c r="K40" s="62">
        <v>0</v>
      </c>
      <c r="L40" s="62">
        <v>0</v>
      </c>
      <c r="M40" s="62">
        <v>0</v>
      </c>
      <c r="N40" s="62">
        <v>0</v>
      </c>
      <c r="O40" s="62">
        <v>0</v>
      </c>
      <c r="P40" s="62">
        <v>0</v>
      </c>
      <c r="Q40" s="62">
        <v>0</v>
      </c>
      <c r="R40" s="62">
        <v>0</v>
      </c>
      <c r="S40" s="62">
        <v>0</v>
      </c>
      <c r="T40" s="62">
        <v>0</v>
      </c>
      <c r="U40" s="62">
        <v>0</v>
      </c>
      <c r="V40" s="62">
        <v>0</v>
      </c>
      <c r="W40" s="62">
        <v>0</v>
      </c>
      <c r="X40" s="62">
        <v>0</v>
      </c>
      <c r="Y40" s="62">
        <v>0</v>
      </c>
      <c r="Z40" s="62">
        <v>0</v>
      </c>
      <c r="AA40" s="62">
        <v>0</v>
      </c>
      <c r="AB40" s="62">
        <v>0</v>
      </c>
      <c r="AC40" s="62">
        <v>0</v>
      </c>
      <c r="AD40" s="62">
        <v>0</v>
      </c>
      <c r="AE40" s="62">
        <v>0</v>
      </c>
      <c r="AF40" s="62">
        <v>0</v>
      </c>
      <c r="AG40" s="62">
        <v>0</v>
      </c>
      <c r="AH40" s="62">
        <v>0</v>
      </c>
      <c r="AI40" s="62">
        <v>0</v>
      </c>
      <c r="AJ40" s="62">
        <v>0</v>
      </c>
      <c r="AK40" s="62">
        <v>2187</v>
      </c>
      <c r="AL40" s="62">
        <v>0</v>
      </c>
      <c r="AM40" s="62">
        <v>0</v>
      </c>
      <c r="AO40" s="62">
        <f t="shared" si="0"/>
        <v>2187</v>
      </c>
      <c r="AP40" s="66"/>
    </row>
    <row r="41" spans="1:42" ht="12.2" customHeight="1" x14ac:dyDescent="0.2">
      <c r="A41" s="82"/>
      <c r="B41" s="8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O41" s="62"/>
      <c r="AP41" s="66"/>
    </row>
    <row r="42" spans="1:42" ht="12.2" customHeight="1" x14ac:dyDescent="0.2">
      <c r="A42" s="84" t="s">
        <v>242</v>
      </c>
      <c r="B42" s="84"/>
      <c r="C42" s="62">
        <v>304334292</v>
      </c>
      <c r="D42" s="62">
        <v>264784821</v>
      </c>
      <c r="E42" s="62">
        <v>214091733</v>
      </c>
      <c r="F42" s="62">
        <v>101445472</v>
      </c>
      <c r="G42" s="62">
        <v>93330769</v>
      </c>
      <c r="H42" s="62">
        <v>90139154</v>
      </c>
      <c r="I42" s="62">
        <v>77538723</v>
      </c>
      <c r="J42" s="62">
        <v>69236830</v>
      </c>
      <c r="K42" s="62">
        <v>58369416</v>
      </c>
      <c r="L42" s="62">
        <v>57091349</v>
      </c>
      <c r="M42" s="62">
        <v>47366446</v>
      </c>
      <c r="N42" s="62">
        <v>39414110</v>
      </c>
      <c r="O42" s="62">
        <v>33615338</v>
      </c>
      <c r="P42" s="62">
        <v>26968496</v>
      </c>
      <c r="Q42" s="62">
        <v>27145209</v>
      </c>
      <c r="R42" s="62">
        <v>24616556</v>
      </c>
      <c r="S42" s="62">
        <v>23787782</v>
      </c>
      <c r="T42" s="62">
        <v>20892652</v>
      </c>
      <c r="U42" s="62">
        <v>21133490</v>
      </c>
      <c r="V42" s="62">
        <v>13978654</v>
      </c>
      <c r="W42" s="62">
        <v>14046610</v>
      </c>
      <c r="X42" s="62">
        <v>8077065</v>
      </c>
      <c r="Y42" s="62">
        <v>6904779</v>
      </c>
      <c r="Z42" s="62">
        <v>6467811</v>
      </c>
      <c r="AA42" s="62">
        <v>4479466</v>
      </c>
      <c r="AB42" s="62">
        <v>2463773</v>
      </c>
      <c r="AC42" s="62">
        <v>2472134</v>
      </c>
      <c r="AD42" s="62">
        <v>2372365</v>
      </c>
      <c r="AE42" s="62">
        <v>1773548</v>
      </c>
      <c r="AF42" s="62">
        <v>894663</v>
      </c>
      <c r="AG42" s="62">
        <v>751473</v>
      </c>
      <c r="AH42" s="62">
        <v>531631</v>
      </c>
      <c r="AI42" s="62">
        <v>508998</v>
      </c>
      <c r="AJ42" s="62">
        <v>390067</v>
      </c>
      <c r="AK42" s="62">
        <v>117107</v>
      </c>
      <c r="AL42" s="62">
        <v>80873</v>
      </c>
      <c r="AM42" s="62">
        <v>22083</v>
      </c>
      <c r="AO42" s="62">
        <f t="shared" si="0"/>
        <v>1661635738</v>
      </c>
      <c r="AP42" s="66"/>
    </row>
    <row r="43" spans="1:42" ht="12.2" customHeight="1" x14ac:dyDescent="0.2">
      <c r="A43" s="84"/>
      <c r="B43" s="84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O43" s="62"/>
      <c r="AP43" s="66"/>
    </row>
    <row r="44" spans="1:42" ht="12.2" customHeight="1" x14ac:dyDescent="0.2">
      <c r="A44" s="60" t="s">
        <v>243</v>
      </c>
      <c r="B44" s="60"/>
      <c r="C44" s="62">
        <v>17477990</v>
      </c>
      <c r="D44" s="62">
        <v>16023854</v>
      </c>
      <c r="E44" s="62">
        <v>5149597</v>
      </c>
      <c r="F44" s="62">
        <v>5701884</v>
      </c>
      <c r="G44" s="62">
        <v>2856536</v>
      </c>
      <c r="H44" s="62">
        <v>6478956</v>
      </c>
      <c r="I44" s="62">
        <v>1601819</v>
      </c>
      <c r="J44" s="69">
        <v>1184982</v>
      </c>
      <c r="K44" s="62">
        <v>146200</v>
      </c>
      <c r="L44" s="62">
        <v>2527913</v>
      </c>
      <c r="M44" s="62">
        <v>65827</v>
      </c>
      <c r="N44" s="62">
        <v>274385</v>
      </c>
      <c r="O44" s="62">
        <v>18375</v>
      </c>
      <c r="P44" s="62">
        <v>3864</v>
      </c>
      <c r="Q44" s="62">
        <v>210652</v>
      </c>
      <c r="R44" s="62">
        <v>254076</v>
      </c>
      <c r="S44" s="62">
        <v>918535</v>
      </c>
      <c r="T44" s="62">
        <v>572865</v>
      </c>
      <c r="U44" s="62">
        <v>1507413</v>
      </c>
      <c r="V44" s="62">
        <v>9823</v>
      </c>
      <c r="W44" s="69">
        <v>280644</v>
      </c>
      <c r="X44" s="62">
        <v>72076</v>
      </c>
      <c r="Y44" s="62">
        <v>183454</v>
      </c>
      <c r="Z44" s="62">
        <v>74372</v>
      </c>
      <c r="AA44" s="62">
        <v>1828</v>
      </c>
      <c r="AB44" s="62">
        <v>27128</v>
      </c>
      <c r="AC44" s="62">
        <v>3635</v>
      </c>
      <c r="AD44" s="62">
        <v>71488</v>
      </c>
      <c r="AE44" s="62">
        <v>0</v>
      </c>
      <c r="AF44" s="62">
        <v>5593</v>
      </c>
      <c r="AG44" s="62">
        <v>1393</v>
      </c>
      <c r="AH44" s="62">
        <v>5132</v>
      </c>
      <c r="AI44" s="62">
        <v>4620</v>
      </c>
      <c r="AJ44" s="62">
        <v>647</v>
      </c>
      <c r="AK44" s="62">
        <v>1543</v>
      </c>
      <c r="AL44" s="62">
        <v>0</v>
      </c>
      <c r="AM44" s="62">
        <v>20195</v>
      </c>
      <c r="AO44" s="62">
        <f t="shared" si="0"/>
        <v>63739294</v>
      </c>
      <c r="AP44" s="66"/>
    </row>
    <row r="45" spans="1:42" ht="12.2" customHeight="1" x14ac:dyDescent="0.2">
      <c r="A45" s="58" t="s">
        <v>244</v>
      </c>
      <c r="B45" s="58"/>
      <c r="C45" s="62">
        <v>82171</v>
      </c>
      <c r="D45" s="62">
        <v>0</v>
      </c>
      <c r="E45" s="62">
        <v>0</v>
      </c>
      <c r="F45" s="62">
        <v>0</v>
      </c>
      <c r="G45" s="62">
        <v>0</v>
      </c>
      <c r="H45" s="62">
        <v>0</v>
      </c>
      <c r="I45" s="62">
        <v>0</v>
      </c>
      <c r="J45" s="62">
        <v>0</v>
      </c>
      <c r="K45" s="62">
        <v>0</v>
      </c>
      <c r="L45" s="62">
        <v>0</v>
      </c>
      <c r="M45" s="62">
        <v>0</v>
      </c>
      <c r="N45" s="62">
        <v>0</v>
      </c>
      <c r="O45" s="62">
        <v>0</v>
      </c>
      <c r="P45" s="62">
        <v>0</v>
      </c>
      <c r="Q45" s="62">
        <v>0</v>
      </c>
      <c r="R45" s="62">
        <v>0</v>
      </c>
      <c r="S45" s="62">
        <v>0</v>
      </c>
      <c r="T45" s="62">
        <v>0</v>
      </c>
      <c r="U45" s="62">
        <v>7359</v>
      </c>
      <c r="V45" s="62">
        <v>0</v>
      </c>
      <c r="W45" s="69">
        <v>0</v>
      </c>
      <c r="X45" s="62">
        <v>0</v>
      </c>
      <c r="Y45" s="62">
        <v>0</v>
      </c>
      <c r="Z45" s="62">
        <v>0</v>
      </c>
      <c r="AA45" s="62">
        <v>0</v>
      </c>
      <c r="AB45" s="62">
        <v>0</v>
      </c>
      <c r="AC45" s="62">
        <v>0</v>
      </c>
      <c r="AD45" s="62">
        <v>0</v>
      </c>
      <c r="AE45" s="62">
        <v>0</v>
      </c>
      <c r="AF45" s="62">
        <v>0</v>
      </c>
      <c r="AG45" s="62">
        <v>0</v>
      </c>
      <c r="AH45" s="62">
        <v>0</v>
      </c>
      <c r="AI45" s="62">
        <v>0</v>
      </c>
      <c r="AJ45" s="62">
        <v>0</v>
      </c>
      <c r="AK45" s="62">
        <v>0</v>
      </c>
      <c r="AL45" s="62">
        <v>0</v>
      </c>
      <c r="AM45" s="62">
        <v>0</v>
      </c>
      <c r="AO45" s="62">
        <f t="shared" si="0"/>
        <v>89530</v>
      </c>
      <c r="AP45" s="66"/>
    </row>
    <row r="46" spans="1:42" ht="12.2" customHeight="1" x14ac:dyDescent="0.2">
      <c r="A46" s="58"/>
      <c r="B46" s="58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9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O46" s="62"/>
      <c r="AP46" s="66"/>
    </row>
    <row r="47" spans="1:42" ht="12.2" customHeight="1" x14ac:dyDescent="0.2">
      <c r="A47" s="85" t="s">
        <v>245</v>
      </c>
      <c r="B47" s="85"/>
      <c r="C47" s="62">
        <v>17395819</v>
      </c>
      <c r="D47" s="62">
        <v>16023854</v>
      </c>
      <c r="E47" s="62">
        <v>5149597</v>
      </c>
      <c r="F47" s="62">
        <v>5701884</v>
      </c>
      <c r="G47" s="62">
        <v>2835938</v>
      </c>
      <c r="H47" s="62">
        <v>6478956</v>
      </c>
      <c r="I47" s="62">
        <v>1601819</v>
      </c>
      <c r="J47" s="62">
        <v>1184982</v>
      </c>
      <c r="K47" s="62">
        <v>146200</v>
      </c>
      <c r="L47" s="62">
        <v>2527913</v>
      </c>
      <c r="M47" s="62">
        <v>65827</v>
      </c>
      <c r="N47" s="62">
        <v>274385</v>
      </c>
      <c r="O47" s="62">
        <v>18375</v>
      </c>
      <c r="P47" s="62">
        <v>3864</v>
      </c>
      <c r="Q47" s="62">
        <v>107380</v>
      </c>
      <c r="R47" s="62">
        <v>254076</v>
      </c>
      <c r="S47" s="62">
        <v>918535</v>
      </c>
      <c r="T47" s="62">
        <v>572865</v>
      </c>
      <c r="U47" s="62">
        <v>1500054</v>
      </c>
      <c r="V47" s="62">
        <v>9823</v>
      </c>
      <c r="W47" s="62">
        <v>280156</v>
      </c>
      <c r="X47" s="62">
        <v>66522</v>
      </c>
      <c r="Y47" s="62">
        <v>183454</v>
      </c>
      <c r="Z47" s="62">
        <v>74372</v>
      </c>
      <c r="AA47" s="62">
        <v>1828</v>
      </c>
      <c r="AB47" s="62">
        <v>27128</v>
      </c>
      <c r="AC47" s="62">
        <v>3635</v>
      </c>
      <c r="AD47" s="62">
        <v>71488</v>
      </c>
      <c r="AE47" s="62">
        <v>0</v>
      </c>
      <c r="AF47" s="62">
        <v>5593</v>
      </c>
      <c r="AG47" s="62">
        <v>1393</v>
      </c>
      <c r="AH47" s="62">
        <v>5132</v>
      </c>
      <c r="AI47" s="62">
        <v>4620</v>
      </c>
      <c r="AJ47" s="62">
        <v>647</v>
      </c>
      <c r="AK47" s="62">
        <v>1543</v>
      </c>
      <c r="AL47" s="62">
        <v>0</v>
      </c>
      <c r="AM47" s="62">
        <v>20195</v>
      </c>
      <c r="AO47" s="62">
        <f t="shared" si="0"/>
        <v>63519852</v>
      </c>
      <c r="AP47" s="66"/>
    </row>
    <row r="48" spans="1:42" ht="12.2" customHeight="1" x14ac:dyDescent="0.2">
      <c r="A48" s="86" t="s">
        <v>246</v>
      </c>
      <c r="B48" s="86"/>
      <c r="C48" s="62">
        <v>0</v>
      </c>
      <c r="D48" s="62">
        <v>0</v>
      </c>
      <c r="E48" s="62">
        <v>0</v>
      </c>
      <c r="F48" s="62">
        <v>0</v>
      </c>
      <c r="G48" s="62">
        <v>0</v>
      </c>
      <c r="H48" s="62">
        <v>0</v>
      </c>
      <c r="I48" s="62">
        <v>0</v>
      </c>
      <c r="J48" s="62">
        <v>0</v>
      </c>
      <c r="K48" s="62">
        <v>0</v>
      </c>
      <c r="L48" s="62">
        <v>0</v>
      </c>
      <c r="M48" s="62">
        <v>0</v>
      </c>
      <c r="N48" s="62">
        <v>0</v>
      </c>
      <c r="O48" s="62">
        <v>0</v>
      </c>
      <c r="P48" s="62">
        <v>3864</v>
      </c>
      <c r="Q48" s="62">
        <v>0</v>
      </c>
      <c r="R48" s="62">
        <v>0</v>
      </c>
      <c r="S48" s="62">
        <v>0</v>
      </c>
      <c r="T48" s="62">
        <v>0</v>
      </c>
      <c r="U48" s="62">
        <v>0</v>
      </c>
      <c r="V48" s="62">
        <v>0</v>
      </c>
      <c r="W48" s="62">
        <v>0</v>
      </c>
      <c r="X48" s="62">
        <v>0</v>
      </c>
      <c r="Y48" s="62">
        <v>0</v>
      </c>
      <c r="Z48" s="62">
        <v>0</v>
      </c>
      <c r="AA48" s="62">
        <v>0</v>
      </c>
      <c r="AB48" s="62">
        <v>0</v>
      </c>
      <c r="AC48" s="62">
        <v>0</v>
      </c>
      <c r="AD48" s="62">
        <v>0</v>
      </c>
      <c r="AE48" s="62">
        <v>0</v>
      </c>
      <c r="AF48" s="62">
        <v>0</v>
      </c>
      <c r="AG48" s="62">
        <v>0</v>
      </c>
      <c r="AH48" s="62">
        <v>0</v>
      </c>
      <c r="AI48" s="62">
        <v>0</v>
      </c>
      <c r="AJ48" s="62">
        <v>0</v>
      </c>
      <c r="AK48" s="62">
        <v>0</v>
      </c>
      <c r="AL48" s="62">
        <v>0</v>
      </c>
      <c r="AM48" s="62">
        <v>0</v>
      </c>
      <c r="AO48" s="62">
        <f t="shared" si="0"/>
        <v>3864</v>
      </c>
      <c r="AP48" s="66"/>
    </row>
    <row r="49" spans="1:42" ht="12.2" customHeight="1" x14ac:dyDescent="0.2">
      <c r="A49" s="86" t="s">
        <v>247</v>
      </c>
      <c r="B49" s="86"/>
      <c r="C49" s="62">
        <v>0</v>
      </c>
      <c r="D49" s="62">
        <v>15674409</v>
      </c>
      <c r="E49" s="62">
        <v>5149597</v>
      </c>
      <c r="F49" s="62">
        <v>5654042</v>
      </c>
      <c r="G49" s="62">
        <v>0</v>
      </c>
      <c r="H49" s="62">
        <v>0</v>
      </c>
      <c r="I49" s="62">
        <v>0</v>
      </c>
      <c r="J49" s="62">
        <v>788322</v>
      </c>
      <c r="K49" s="62">
        <v>115824</v>
      </c>
      <c r="L49" s="62">
        <v>0</v>
      </c>
      <c r="M49" s="62">
        <v>0</v>
      </c>
      <c r="N49" s="62">
        <v>0</v>
      </c>
      <c r="O49" s="62">
        <v>0</v>
      </c>
      <c r="P49" s="62">
        <v>0</v>
      </c>
      <c r="Q49" s="62">
        <v>0</v>
      </c>
      <c r="R49" s="62">
        <v>0</v>
      </c>
      <c r="S49" s="62">
        <v>884615</v>
      </c>
      <c r="T49" s="62">
        <v>0</v>
      </c>
      <c r="U49" s="62">
        <v>0</v>
      </c>
      <c r="V49" s="62">
        <v>0</v>
      </c>
      <c r="W49" s="62">
        <v>0</v>
      </c>
      <c r="X49" s="62">
        <v>0</v>
      </c>
      <c r="Y49" s="62">
        <v>182769</v>
      </c>
      <c r="Z49" s="62">
        <v>72087</v>
      </c>
      <c r="AA49" s="62">
        <v>0</v>
      </c>
      <c r="AB49" s="62">
        <v>0</v>
      </c>
      <c r="AC49" s="62">
        <v>0</v>
      </c>
      <c r="AD49" s="62">
        <v>46590</v>
      </c>
      <c r="AE49" s="62">
        <v>0</v>
      </c>
      <c r="AF49" s="62">
        <v>0</v>
      </c>
      <c r="AG49" s="62">
        <v>0</v>
      </c>
      <c r="AH49" s="62">
        <v>0</v>
      </c>
      <c r="AI49" s="62">
        <v>0</v>
      </c>
      <c r="AJ49" s="62">
        <v>0</v>
      </c>
      <c r="AK49" s="62">
        <v>0</v>
      </c>
      <c r="AL49" s="62">
        <v>0</v>
      </c>
      <c r="AM49" s="62">
        <v>0</v>
      </c>
      <c r="AO49" s="62">
        <f t="shared" si="0"/>
        <v>28568255</v>
      </c>
      <c r="AP49" s="66"/>
    </row>
    <row r="50" spans="1:42" ht="12.2" customHeight="1" x14ac:dyDescent="0.2">
      <c r="A50" s="87" t="s">
        <v>248</v>
      </c>
      <c r="B50" s="87"/>
      <c r="C50" s="62">
        <v>0</v>
      </c>
      <c r="D50" s="62">
        <v>0</v>
      </c>
      <c r="E50" s="62">
        <v>0</v>
      </c>
      <c r="F50" s="62">
        <v>0</v>
      </c>
      <c r="G50" s="62">
        <v>0</v>
      </c>
      <c r="H50" s="62">
        <v>0</v>
      </c>
      <c r="I50" s="62">
        <v>0</v>
      </c>
      <c r="J50" s="62">
        <v>0</v>
      </c>
      <c r="K50" s="62">
        <v>0</v>
      </c>
      <c r="L50" s="62">
        <v>0</v>
      </c>
      <c r="M50" s="62">
        <v>0</v>
      </c>
      <c r="N50" s="62">
        <v>0</v>
      </c>
      <c r="O50" s="62">
        <v>0</v>
      </c>
      <c r="P50" s="62">
        <v>0</v>
      </c>
      <c r="Q50" s="62">
        <v>0</v>
      </c>
      <c r="R50" s="62">
        <v>0</v>
      </c>
      <c r="S50" s="62">
        <v>0</v>
      </c>
      <c r="T50" s="62">
        <v>0</v>
      </c>
      <c r="U50" s="62">
        <v>0</v>
      </c>
      <c r="V50" s="62">
        <v>0</v>
      </c>
      <c r="W50" s="62">
        <v>0</v>
      </c>
      <c r="X50" s="62">
        <v>0</v>
      </c>
      <c r="Y50" s="62">
        <v>0</v>
      </c>
      <c r="Z50" s="62">
        <v>0</v>
      </c>
      <c r="AA50" s="62">
        <v>0</v>
      </c>
      <c r="AB50" s="62">
        <v>0</v>
      </c>
      <c r="AC50" s="62">
        <v>0</v>
      </c>
      <c r="AD50" s="62">
        <v>0</v>
      </c>
      <c r="AE50" s="62">
        <v>0</v>
      </c>
      <c r="AF50" s="62">
        <v>0</v>
      </c>
      <c r="AG50" s="62">
        <v>0</v>
      </c>
      <c r="AH50" s="62">
        <v>0</v>
      </c>
      <c r="AI50" s="62">
        <v>0</v>
      </c>
      <c r="AJ50" s="62">
        <v>0</v>
      </c>
      <c r="AK50" s="62">
        <v>0</v>
      </c>
      <c r="AL50" s="62">
        <v>0</v>
      </c>
      <c r="AM50" s="62">
        <v>0</v>
      </c>
      <c r="AO50" s="62">
        <f t="shared" si="0"/>
        <v>0</v>
      </c>
      <c r="AP50" s="66"/>
    </row>
    <row r="51" spans="1:42" ht="12.2" customHeight="1" x14ac:dyDescent="0.2">
      <c r="A51" s="86" t="s">
        <v>249</v>
      </c>
      <c r="B51" s="86"/>
      <c r="C51" s="62">
        <v>17395819</v>
      </c>
      <c r="D51" s="62">
        <v>349445</v>
      </c>
      <c r="E51" s="62">
        <v>0</v>
      </c>
      <c r="F51" s="62">
        <v>47842</v>
      </c>
      <c r="G51" s="62">
        <v>2835938</v>
      </c>
      <c r="H51" s="62">
        <v>6478956</v>
      </c>
      <c r="I51" s="62">
        <v>1601819</v>
      </c>
      <c r="J51" s="62">
        <v>396660</v>
      </c>
      <c r="K51" s="62">
        <v>30376</v>
      </c>
      <c r="L51" s="62">
        <v>2527913</v>
      </c>
      <c r="M51" s="62">
        <v>65827</v>
      </c>
      <c r="N51" s="62">
        <v>274385</v>
      </c>
      <c r="O51" s="62">
        <v>18375</v>
      </c>
      <c r="P51" s="62">
        <v>0</v>
      </c>
      <c r="Q51" s="62">
        <v>107380</v>
      </c>
      <c r="R51" s="62">
        <v>254076</v>
      </c>
      <c r="S51" s="62">
        <v>33920</v>
      </c>
      <c r="T51" s="62">
        <v>572865</v>
      </c>
      <c r="U51" s="62">
        <v>1500054</v>
      </c>
      <c r="V51" s="62">
        <v>9823</v>
      </c>
      <c r="W51" s="62">
        <v>280156</v>
      </c>
      <c r="X51" s="62">
        <v>66522</v>
      </c>
      <c r="Y51" s="62">
        <v>685</v>
      </c>
      <c r="Z51" s="62">
        <v>2285</v>
      </c>
      <c r="AA51" s="62">
        <v>1828</v>
      </c>
      <c r="AB51" s="62">
        <v>27128</v>
      </c>
      <c r="AC51" s="62">
        <v>3635</v>
      </c>
      <c r="AD51" s="62">
        <v>24898</v>
      </c>
      <c r="AE51" s="62">
        <v>0</v>
      </c>
      <c r="AF51" s="62">
        <v>5593</v>
      </c>
      <c r="AG51" s="62">
        <v>1393</v>
      </c>
      <c r="AH51" s="62">
        <v>5132</v>
      </c>
      <c r="AI51" s="62">
        <v>4620</v>
      </c>
      <c r="AJ51" s="62">
        <v>647</v>
      </c>
      <c r="AK51" s="62">
        <v>1543</v>
      </c>
      <c r="AL51" s="62">
        <v>0</v>
      </c>
      <c r="AM51" s="62">
        <v>20195</v>
      </c>
      <c r="AO51" s="62">
        <f t="shared" si="0"/>
        <v>34947733</v>
      </c>
      <c r="AP51" s="66"/>
    </row>
    <row r="52" spans="1:42" ht="12.2" customHeight="1" x14ac:dyDescent="0.2">
      <c r="A52" s="88" t="s">
        <v>250</v>
      </c>
      <c r="B52" s="88"/>
      <c r="C52" s="69">
        <v>17395819</v>
      </c>
      <c r="D52" s="69">
        <v>16023854</v>
      </c>
      <c r="E52" s="69">
        <v>5149597</v>
      </c>
      <c r="F52" s="69">
        <v>5701884</v>
      </c>
      <c r="G52" s="69">
        <v>2835938</v>
      </c>
      <c r="H52" s="62">
        <v>6478956</v>
      </c>
      <c r="I52" s="69">
        <v>1601819</v>
      </c>
      <c r="J52" s="62">
        <v>1184982</v>
      </c>
      <c r="K52" s="69">
        <v>146200</v>
      </c>
      <c r="L52" s="69">
        <v>2527913</v>
      </c>
      <c r="M52" s="69">
        <v>65827</v>
      </c>
      <c r="N52" s="69">
        <v>274385</v>
      </c>
      <c r="O52" s="69">
        <v>18375</v>
      </c>
      <c r="P52" s="69">
        <v>3864</v>
      </c>
      <c r="Q52" s="69">
        <v>107380</v>
      </c>
      <c r="R52" s="69">
        <v>254076</v>
      </c>
      <c r="S52" s="69">
        <v>918535</v>
      </c>
      <c r="T52" s="69">
        <v>572865</v>
      </c>
      <c r="U52" s="69">
        <v>1500054</v>
      </c>
      <c r="V52" s="62">
        <v>9823</v>
      </c>
      <c r="W52" s="62">
        <v>280156</v>
      </c>
      <c r="X52" s="69">
        <v>66522</v>
      </c>
      <c r="Y52" s="69">
        <v>183454</v>
      </c>
      <c r="Z52" s="69">
        <v>74372</v>
      </c>
      <c r="AA52" s="69">
        <v>1828</v>
      </c>
      <c r="AB52" s="69">
        <v>27128</v>
      </c>
      <c r="AC52" s="69">
        <v>3635</v>
      </c>
      <c r="AD52" s="69">
        <v>71488</v>
      </c>
      <c r="AE52" s="69">
        <v>0</v>
      </c>
      <c r="AF52" s="69">
        <v>5593</v>
      </c>
      <c r="AG52" s="69">
        <v>1393</v>
      </c>
      <c r="AH52" s="69">
        <v>5132</v>
      </c>
      <c r="AI52" s="69">
        <v>4620</v>
      </c>
      <c r="AJ52" s="69">
        <v>647</v>
      </c>
      <c r="AK52" s="69">
        <v>1543</v>
      </c>
      <c r="AL52" s="69">
        <v>0</v>
      </c>
      <c r="AM52" s="69">
        <v>20195</v>
      </c>
      <c r="AO52" s="62">
        <f t="shared" si="0"/>
        <v>63519852</v>
      </c>
      <c r="AP52" s="66"/>
    </row>
    <row r="53" spans="1:42" ht="12.2" customHeight="1" x14ac:dyDescent="0.2">
      <c r="A53" s="88"/>
      <c r="B53" s="88"/>
      <c r="C53" s="69"/>
      <c r="D53" s="69"/>
      <c r="E53" s="69"/>
      <c r="F53" s="69"/>
      <c r="G53" s="69"/>
      <c r="H53" s="62"/>
      <c r="I53" s="69"/>
      <c r="J53" s="62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2"/>
      <c r="W53" s="62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O53" s="62"/>
      <c r="AP53" s="66"/>
    </row>
    <row r="54" spans="1:42" ht="12.2" customHeight="1" x14ac:dyDescent="0.2">
      <c r="A54" s="89" t="s">
        <v>251</v>
      </c>
      <c r="B54" s="89"/>
      <c r="C54" s="62">
        <v>0</v>
      </c>
      <c r="D54" s="62">
        <v>0</v>
      </c>
      <c r="E54" s="62">
        <v>0</v>
      </c>
      <c r="F54" s="62">
        <v>0</v>
      </c>
      <c r="G54" s="62">
        <v>20598</v>
      </c>
      <c r="H54" s="62">
        <v>0</v>
      </c>
      <c r="I54" s="62">
        <v>0</v>
      </c>
      <c r="J54" s="62">
        <v>0</v>
      </c>
      <c r="K54" s="62">
        <v>0</v>
      </c>
      <c r="L54" s="62">
        <v>0</v>
      </c>
      <c r="M54" s="62">
        <v>0</v>
      </c>
      <c r="N54" s="62">
        <v>0</v>
      </c>
      <c r="O54" s="62">
        <v>0</v>
      </c>
      <c r="P54" s="62">
        <v>0</v>
      </c>
      <c r="Q54" s="62">
        <v>103272</v>
      </c>
      <c r="R54" s="62">
        <v>0</v>
      </c>
      <c r="S54" s="62">
        <v>0</v>
      </c>
      <c r="T54" s="62">
        <v>0</v>
      </c>
      <c r="U54" s="62">
        <v>0</v>
      </c>
      <c r="V54" s="62">
        <v>0</v>
      </c>
      <c r="W54" s="62">
        <v>488</v>
      </c>
      <c r="X54" s="62">
        <v>5554</v>
      </c>
      <c r="Y54" s="62">
        <v>0</v>
      </c>
      <c r="Z54" s="62">
        <v>0</v>
      </c>
      <c r="AA54" s="62">
        <v>0</v>
      </c>
      <c r="AB54" s="62">
        <v>0</v>
      </c>
      <c r="AC54" s="62">
        <v>0</v>
      </c>
      <c r="AD54" s="62">
        <v>0</v>
      </c>
      <c r="AE54" s="62">
        <v>0</v>
      </c>
      <c r="AF54" s="62">
        <v>0</v>
      </c>
      <c r="AG54" s="62">
        <v>0</v>
      </c>
      <c r="AH54" s="62">
        <v>0</v>
      </c>
      <c r="AI54" s="62">
        <v>0</v>
      </c>
      <c r="AJ54" s="62">
        <v>0</v>
      </c>
      <c r="AK54" s="62">
        <v>0</v>
      </c>
      <c r="AL54" s="62">
        <v>0</v>
      </c>
      <c r="AM54" s="62">
        <v>0</v>
      </c>
      <c r="AO54" s="62">
        <f t="shared" si="0"/>
        <v>129912</v>
      </c>
      <c r="AP54" s="66"/>
    </row>
    <row r="55" spans="1:42" ht="12.2" customHeight="1" x14ac:dyDescent="0.2">
      <c r="A55" s="90"/>
      <c r="B55" s="90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O55" s="62"/>
      <c r="AP55" s="66"/>
    </row>
    <row r="56" spans="1:42" ht="12.2" customHeight="1" x14ac:dyDescent="0.2">
      <c r="A56" s="91" t="s">
        <v>252</v>
      </c>
      <c r="B56" s="91"/>
      <c r="C56" s="62">
        <f t="shared" ref="C56:AM56" si="2">C45+C52+C54</f>
        <v>17477990</v>
      </c>
      <c r="D56" s="62">
        <f t="shared" si="2"/>
        <v>16023854</v>
      </c>
      <c r="E56" s="62">
        <f t="shared" si="2"/>
        <v>5149597</v>
      </c>
      <c r="F56" s="62">
        <f>F45+F52+F54</f>
        <v>5701884</v>
      </c>
      <c r="G56" s="62">
        <f t="shared" si="2"/>
        <v>2856536</v>
      </c>
      <c r="H56" s="62">
        <f t="shared" si="2"/>
        <v>6478956</v>
      </c>
      <c r="I56" s="62">
        <f t="shared" si="2"/>
        <v>1601819</v>
      </c>
      <c r="J56" s="62">
        <f t="shared" si="2"/>
        <v>1184982</v>
      </c>
      <c r="K56" s="62">
        <f t="shared" si="2"/>
        <v>146200</v>
      </c>
      <c r="L56" s="62">
        <f t="shared" si="2"/>
        <v>2527913</v>
      </c>
      <c r="M56" s="62">
        <f t="shared" si="2"/>
        <v>65827</v>
      </c>
      <c r="N56" s="62">
        <f t="shared" si="2"/>
        <v>274385</v>
      </c>
      <c r="O56" s="62">
        <f>O45+O52+O54</f>
        <v>18375</v>
      </c>
      <c r="P56" s="62">
        <f t="shared" si="2"/>
        <v>3864</v>
      </c>
      <c r="Q56" s="62">
        <f t="shared" si="2"/>
        <v>210652</v>
      </c>
      <c r="R56" s="62">
        <f>R45+R52+R54</f>
        <v>254076</v>
      </c>
      <c r="S56" s="62">
        <f t="shared" si="2"/>
        <v>918535</v>
      </c>
      <c r="T56" s="62">
        <f>T45+T52+T54</f>
        <v>572865</v>
      </c>
      <c r="U56" s="62">
        <f t="shared" si="2"/>
        <v>1507413</v>
      </c>
      <c r="V56" s="62">
        <f>V45+V52+V54</f>
        <v>9823</v>
      </c>
      <c r="W56" s="62">
        <f t="shared" si="2"/>
        <v>280644</v>
      </c>
      <c r="X56" s="62">
        <f>X45+X52+X54</f>
        <v>72076</v>
      </c>
      <c r="Y56" s="62">
        <f>Y45+Y52+Y54</f>
        <v>183454</v>
      </c>
      <c r="Z56" s="62">
        <f t="shared" si="2"/>
        <v>74372</v>
      </c>
      <c r="AA56" s="62">
        <f>AA45+AA52+AA54</f>
        <v>1828</v>
      </c>
      <c r="AB56" s="62">
        <f>AB45+AB52+AB54</f>
        <v>27128</v>
      </c>
      <c r="AC56" s="62">
        <f>AC45+AC52+AC54</f>
        <v>3635</v>
      </c>
      <c r="AD56" s="62">
        <f>AD45+AD52+AD54</f>
        <v>71488</v>
      </c>
      <c r="AE56" s="62">
        <f t="shared" si="2"/>
        <v>0</v>
      </c>
      <c r="AF56" s="62">
        <f>AF45+AF52+AF54</f>
        <v>5593</v>
      </c>
      <c r="AG56" s="62">
        <f>AG45+AG52+AG54</f>
        <v>1393</v>
      </c>
      <c r="AH56" s="62">
        <f>AH45+AH52+AH54</f>
        <v>5132</v>
      </c>
      <c r="AI56" s="62">
        <f>AI45+AI52+AI54</f>
        <v>4620</v>
      </c>
      <c r="AJ56" s="62">
        <f t="shared" si="2"/>
        <v>647</v>
      </c>
      <c r="AK56" s="62">
        <f t="shared" si="2"/>
        <v>1543</v>
      </c>
      <c r="AL56" s="62">
        <f t="shared" si="2"/>
        <v>0</v>
      </c>
      <c r="AM56" s="62">
        <f t="shared" si="2"/>
        <v>20195</v>
      </c>
      <c r="AO56" s="62">
        <f t="shared" si="0"/>
        <v>63739294</v>
      </c>
      <c r="AP56" s="66"/>
    </row>
    <row r="57" spans="1:42" ht="12.2" customHeight="1" x14ac:dyDescent="0.2">
      <c r="A57" s="92" t="s">
        <v>253</v>
      </c>
      <c r="B57" s="9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O57" s="62"/>
      <c r="AP57" s="66"/>
    </row>
    <row r="58" spans="1:42" ht="12.2" customHeight="1" x14ac:dyDescent="0.2">
      <c r="A58" s="92" t="s">
        <v>254</v>
      </c>
      <c r="B58" s="92"/>
      <c r="C58" s="62">
        <v>286856302</v>
      </c>
      <c r="D58" s="62">
        <v>248760967</v>
      </c>
      <c r="E58" s="62">
        <v>208942136</v>
      </c>
      <c r="F58" s="62">
        <v>95743588</v>
      </c>
      <c r="G58" s="62">
        <v>90474233</v>
      </c>
      <c r="H58" s="62">
        <v>83660198</v>
      </c>
      <c r="I58" s="62">
        <v>75936904</v>
      </c>
      <c r="J58" s="62">
        <v>68051848</v>
      </c>
      <c r="K58" s="62">
        <v>58223216</v>
      </c>
      <c r="L58" s="62">
        <v>54563436</v>
      </c>
      <c r="M58" s="62">
        <v>47300619</v>
      </c>
      <c r="N58" s="62">
        <v>39139725</v>
      </c>
      <c r="O58" s="62">
        <v>33596963</v>
      </c>
      <c r="P58" s="62">
        <v>26964632</v>
      </c>
      <c r="Q58" s="62">
        <v>26934557</v>
      </c>
      <c r="R58" s="62">
        <v>24362480</v>
      </c>
      <c r="S58" s="62">
        <v>22869247</v>
      </c>
      <c r="T58" s="62">
        <v>20319787</v>
      </c>
      <c r="U58" s="62">
        <v>19626077</v>
      </c>
      <c r="V58" s="62">
        <v>13968831</v>
      </c>
      <c r="W58" s="62">
        <v>13765966</v>
      </c>
      <c r="X58" s="62">
        <v>8004989</v>
      </c>
      <c r="Y58" s="62">
        <v>6721325</v>
      </c>
      <c r="Z58" s="62">
        <v>6393439</v>
      </c>
      <c r="AA58" s="62">
        <v>4477638</v>
      </c>
      <c r="AB58" s="62">
        <v>2436645</v>
      </c>
      <c r="AC58" s="62">
        <v>2468499</v>
      </c>
      <c r="AD58" s="62">
        <v>2300877</v>
      </c>
      <c r="AE58" s="62">
        <v>1773548</v>
      </c>
      <c r="AF58" s="62">
        <v>889070</v>
      </c>
      <c r="AG58" s="62">
        <v>750080</v>
      </c>
      <c r="AH58" s="62">
        <v>526499</v>
      </c>
      <c r="AI58" s="62">
        <v>504378</v>
      </c>
      <c r="AJ58" s="62">
        <v>389420</v>
      </c>
      <c r="AK58" s="62">
        <v>115564</v>
      </c>
      <c r="AL58" s="62">
        <v>80873</v>
      </c>
      <c r="AM58" s="62">
        <v>1888</v>
      </c>
      <c r="AO58" s="62">
        <f t="shared" si="0"/>
        <v>1597896444</v>
      </c>
      <c r="AP58" s="66"/>
    </row>
    <row r="59" spans="1:42" ht="12.2" customHeight="1" x14ac:dyDescent="0.2"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</row>
    <row r="60" spans="1:42" s="95" customFormat="1" ht="12.2" customHeight="1" x14ac:dyDescent="0.2">
      <c r="A60" s="94" t="s">
        <v>255</v>
      </c>
      <c r="C60" s="96">
        <f>+C58-'Kafli3.1 Yfirlit'!C62</f>
        <v>0</v>
      </c>
      <c r="D60" s="96">
        <f>+D58-'Kafli3.1 Yfirlit'!D62</f>
        <v>0</v>
      </c>
      <c r="E60" s="96">
        <f>+E58-'Kafli3.1 Yfirlit'!E62</f>
        <v>0</v>
      </c>
      <c r="F60" s="96">
        <f>+F58-'Kafli3.1 Yfirlit'!F62</f>
        <v>0</v>
      </c>
      <c r="G60" s="96">
        <f>+G58-'Kafli3.1 Yfirlit'!G62</f>
        <v>0</v>
      </c>
      <c r="H60" s="96">
        <f>+H58-'Kafli3.1 Yfirlit'!H62</f>
        <v>0</v>
      </c>
      <c r="I60" s="96">
        <f>+I58-'Kafli3.1 Yfirlit'!I62</f>
        <v>0</v>
      </c>
      <c r="J60" s="96">
        <f>+J58-'Kafli3.1 Yfirlit'!J62</f>
        <v>0</v>
      </c>
      <c r="K60" s="96">
        <f>+K58-'Kafli3.1 Yfirlit'!K62</f>
        <v>0</v>
      </c>
      <c r="L60" s="96">
        <f>+L58-'Kafli3.1 Yfirlit'!L62</f>
        <v>0</v>
      </c>
      <c r="M60" s="96">
        <f>+M58-'Kafli3.1 Yfirlit'!M62</f>
        <v>0</v>
      </c>
      <c r="N60" s="96">
        <f>+N58-'Kafli3.1 Yfirlit'!N62</f>
        <v>0</v>
      </c>
      <c r="O60" s="96">
        <f>+O58-'Kafli3.1 Yfirlit'!O62</f>
        <v>0</v>
      </c>
      <c r="P60" s="96">
        <f>+P58-'Kafli3.1 Yfirlit'!P62</f>
        <v>0</v>
      </c>
      <c r="Q60" s="96">
        <f>+Q58-'Kafli3.1 Yfirlit'!Q62</f>
        <v>0</v>
      </c>
      <c r="R60" s="96">
        <f>+R58-'Kafli3.1 Yfirlit'!R62</f>
        <v>0</v>
      </c>
      <c r="S60" s="96">
        <f>+S58-'Kafli3.1 Yfirlit'!S62</f>
        <v>0</v>
      </c>
      <c r="T60" s="96">
        <f>+T58-'Kafli3.1 Yfirlit'!T62</f>
        <v>0</v>
      </c>
      <c r="U60" s="96">
        <f>+U58-'Kafli3.1 Yfirlit'!U62</f>
        <v>0</v>
      </c>
      <c r="V60" s="96">
        <f>+V58-'Kafli3.1 Yfirlit'!V62</f>
        <v>0</v>
      </c>
      <c r="W60" s="96">
        <f>+W58-'Kafli3.1 Yfirlit'!W62</f>
        <v>0</v>
      </c>
      <c r="X60" s="96">
        <f>+X58-'Kafli3.1 Yfirlit'!X62</f>
        <v>0</v>
      </c>
      <c r="Y60" s="96">
        <f>+Y58-'Kafli3.1 Yfirlit'!Y62</f>
        <v>0</v>
      </c>
      <c r="Z60" s="96">
        <f>+Z58-'Kafli3.1 Yfirlit'!Z62</f>
        <v>0</v>
      </c>
      <c r="AA60" s="96">
        <f>+AA58-'Kafli3.1 Yfirlit'!AA62</f>
        <v>0</v>
      </c>
      <c r="AB60" s="96">
        <f>+AB58-'Kafli3.1 Yfirlit'!AB62</f>
        <v>0</v>
      </c>
      <c r="AC60" s="96">
        <f>+AC58-'Kafli3.1 Yfirlit'!AC62</f>
        <v>0</v>
      </c>
      <c r="AD60" s="96">
        <f>+AD58-'Kafli3.1 Yfirlit'!AD62</f>
        <v>0</v>
      </c>
      <c r="AE60" s="96">
        <f>+AE58-'Kafli3.1 Yfirlit'!AE62</f>
        <v>0</v>
      </c>
      <c r="AF60" s="96">
        <f>+AF58-'Kafli3.1 Yfirlit'!AF62</f>
        <v>0</v>
      </c>
      <c r="AG60" s="96">
        <f>+AG58-'Kafli3.1 Yfirlit'!AG62</f>
        <v>0</v>
      </c>
      <c r="AH60" s="96">
        <f>+AH58-'Kafli3.1 Yfirlit'!AH62</f>
        <v>0</v>
      </c>
      <c r="AI60" s="96">
        <f>+AI58-'Kafli3.1 Yfirlit'!AI62</f>
        <v>0</v>
      </c>
      <c r="AJ60" s="96">
        <f>+AJ58-'Kafli3.1 Yfirlit'!AJ62</f>
        <v>0</v>
      </c>
      <c r="AK60" s="96">
        <f>+AK58-'Kafli3.1 Yfirlit'!AK62</f>
        <v>0</v>
      </c>
      <c r="AL60" s="96">
        <f>+AL58-'Kafli3.1 Yfirlit'!AL62</f>
        <v>0</v>
      </c>
      <c r="AM60" s="96">
        <f>+AM58-'Kafli3.1 Yfirlit'!AM62</f>
        <v>0</v>
      </c>
      <c r="AN60" s="96">
        <f>+AN58-'Kafli3.1 Yfirlit'!AN62</f>
        <v>0</v>
      </c>
      <c r="AO60" s="96">
        <f>+AO58-'Kafli3.1 Yfirlit'!AO62</f>
        <v>0</v>
      </c>
    </row>
    <row r="61" spans="1:42" ht="12.2" customHeight="1" x14ac:dyDescent="0.2"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</row>
    <row r="62" spans="1:42" ht="12.2" customHeight="1" x14ac:dyDescent="0.2"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</row>
    <row r="63" spans="1:42" ht="12.2" customHeight="1" x14ac:dyDescent="0.2"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</row>
    <row r="64" spans="1:42" ht="12.2" customHeight="1" x14ac:dyDescent="0.2"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93"/>
      <c r="AM64" s="93"/>
    </row>
    <row r="65" spans="3:39" ht="11.25" x14ac:dyDescent="0.2"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</row>
    <row r="66" spans="3:39" ht="11.25" x14ac:dyDescent="0.2"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</row>
    <row r="67" spans="3:39" ht="11.25" x14ac:dyDescent="0.2"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</row>
    <row r="68" spans="3:39" ht="11.25" x14ac:dyDescent="0.2"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  <c r="AM68" s="93"/>
    </row>
    <row r="69" spans="3:39" ht="11.25" x14ac:dyDescent="0.2"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</row>
    <row r="70" spans="3:39" ht="11.25" x14ac:dyDescent="0.2"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  <c r="AM70" s="93"/>
    </row>
    <row r="71" spans="3:39" ht="11.25" x14ac:dyDescent="0.2"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93"/>
    </row>
  </sheetData>
  <mergeCells count="37">
    <mergeCell ref="H1:H3"/>
    <mergeCell ref="C1:C3"/>
    <mergeCell ref="D1:D3"/>
    <mergeCell ref="E1:E3"/>
    <mergeCell ref="F1:F3"/>
    <mergeCell ref="G1:G3"/>
    <mergeCell ref="T1:T3"/>
    <mergeCell ref="I1:I3"/>
    <mergeCell ref="J1:J3"/>
    <mergeCell ref="K1:K3"/>
    <mergeCell ref="L1:L3"/>
    <mergeCell ref="M1:M3"/>
    <mergeCell ref="N1:N3"/>
    <mergeCell ref="O1:O3"/>
    <mergeCell ref="P1:P3"/>
    <mergeCell ref="Q1:Q3"/>
    <mergeCell ref="R1:R3"/>
    <mergeCell ref="S1:S3"/>
    <mergeCell ref="AF1:AF3"/>
    <mergeCell ref="U1:U3"/>
    <mergeCell ref="V1:V3"/>
    <mergeCell ref="W1:W3"/>
    <mergeCell ref="X1:X3"/>
    <mergeCell ref="Y1:Y3"/>
    <mergeCell ref="Z1:Z3"/>
    <mergeCell ref="AA1:AA3"/>
    <mergeCell ref="AB1:AB3"/>
    <mergeCell ref="AC1:AC3"/>
    <mergeCell ref="AD1:AD3"/>
    <mergeCell ref="AE1:AE3"/>
    <mergeCell ref="AM1:AM3"/>
    <mergeCell ref="AG1:AG3"/>
    <mergeCell ref="AH1:AH3"/>
    <mergeCell ref="AI1:AI3"/>
    <mergeCell ref="AJ1:AJ3"/>
    <mergeCell ref="AK1:AK3"/>
    <mergeCell ref="AL1:AL3"/>
  </mergeCells>
  <pageMargins left="0.47244094488188981" right="0.23622047244094491" top="0.98425196850393704" bottom="0.47244094488188981" header="0.39370078740157483" footer="0.31496062992125984"/>
  <pageSetup paperSize="9" firstPageNumber="17" orientation="portrait" useFirstPageNumber="1" horizontalDpi="300" verticalDpi="300" r:id="rId1"/>
  <headerFooter alignWithMargins="0">
    <oddHeader>&amp;C&amp;"Times New Roman,Bold"&amp;12 3.2. EFNAHAGSREIKNINGAR 31.12.2008</oddHeader>
    <oddFooter>&amp;R&amp;"Times New Roman,Regular"&amp;10&amp;P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43"/>
  <sheetViews>
    <sheetView view="pageBreakPreview" zoomScaleNormal="100" zoomScaleSheetLayoutView="100" workbookViewId="0">
      <pane xSplit="2" ySplit="4" topLeftCell="Y5" activePane="bottomRight" state="frozen"/>
      <selection pane="topRight"/>
      <selection pane="bottomLeft"/>
      <selection pane="bottomRight"/>
    </sheetView>
  </sheetViews>
  <sheetFormatPr defaultColWidth="9.140625" defaultRowHeight="12.75" customHeight="1" x14ac:dyDescent="0.2"/>
  <cols>
    <col min="1" max="1" width="26.28515625" style="93" customWidth="1"/>
    <col min="2" max="2" width="1" style="93" customWidth="1"/>
    <col min="3" max="10" width="9.28515625" style="93" customWidth="1"/>
    <col min="11" max="11" width="9.85546875" style="93" customWidth="1"/>
    <col min="12" max="12" width="9.28515625" style="93" customWidth="1"/>
    <col min="13" max="13" width="11.42578125" style="93" customWidth="1"/>
    <col min="14" max="14" width="11.140625" style="93" customWidth="1"/>
    <col min="15" max="22" width="9.28515625" style="93" customWidth="1"/>
    <col min="23" max="23" width="9.140625" style="93" customWidth="1"/>
    <col min="24" max="24" width="8.85546875" style="93" customWidth="1"/>
    <col min="25" max="26" width="10.140625" style="93" customWidth="1"/>
    <col min="27" max="28" width="9.28515625" style="93" customWidth="1"/>
    <col min="29" max="29" width="10.7109375" style="93" customWidth="1"/>
    <col min="30" max="30" width="9.28515625" style="93" customWidth="1"/>
    <col min="31" max="31" width="10.28515625" style="93" customWidth="1"/>
    <col min="32" max="32" width="9.28515625" style="93" customWidth="1"/>
    <col min="33" max="33" width="10.42578125" style="93" customWidth="1"/>
    <col min="34" max="34" width="10.28515625" style="93" customWidth="1"/>
    <col min="35" max="37" width="9.28515625" style="93" customWidth="1"/>
    <col min="38" max="38" width="10.42578125" style="93" customWidth="1"/>
    <col min="39" max="39" width="10" style="93" customWidth="1"/>
    <col min="40" max="40" width="2.7109375" style="93" customWidth="1"/>
    <col min="41" max="41" width="11.7109375" style="93" customWidth="1"/>
    <col min="42" max="16384" width="9.140625" style="93"/>
  </cols>
  <sheetData>
    <row r="1" spans="1:41" ht="12.75" customHeight="1" x14ac:dyDescent="0.2">
      <c r="C1" s="558" t="s">
        <v>98</v>
      </c>
      <c r="D1" s="558" t="s">
        <v>99</v>
      </c>
      <c r="E1" s="558" t="s">
        <v>100</v>
      </c>
      <c r="F1" s="539" t="s">
        <v>101</v>
      </c>
      <c r="G1" s="558" t="s">
        <v>102</v>
      </c>
      <c r="H1" s="557" t="s">
        <v>103</v>
      </c>
      <c r="I1" s="539" t="s">
        <v>104</v>
      </c>
      <c r="J1" s="539" t="s">
        <v>105</v>
      </c>
      <c r="K1" s="550" t="s">
        <v>106</v>
      </c>
      <c r="L1" s="539" t="s">
        <v>107</v>
      </c>
      <c r="M1" s="551" t="s">
        <v>302</v>
      </c>
      <c r="N1" s="552" t="s">
        <v>18</v>
      </c>
      <c r="O1" s="553" t="s">
        <v>109</v>
      </c>
      <c r="P1" s="554" t="s">
        <v>637</v>
      </c>
      <c r="Q1" s="539" t="s">
        <v>110</v>
      </c>
      <c r="R1" s="555" t="s">
        <v>111</v>
      </c>
      <c r="S1" s="556" t="s">
        <v>112</v>
      </c>
      <c r="T1" s="539" t="s">
        <v>113</v>
      </c>
      <c r="U1" s="543" t="s">
        <v>114</v>
      </c>
      <c r="V1" s="544" t="s">
        <v>115</v>
      </c>
      <c r="W1" s="539" t="s">
        <v>116</v>
      </c>
      <c r="X1" s="539" t="s">
        <v>117</v>
      </c>
      <c r="Y1" s="545" t="s">
        <v>118</v>
      </c>
      <c r="Z1" s="539" t="s">
        <v>676</v>
      </c>
      <c r="AA1" s="539" t="s">
        <v>119</v>
      </c>
      <c r="AB1" s="546" t="s">
        <v>120</v>
      </c>
      <c r="AC1" s="547" t="s">
        <v>121</v>
      </c>
      <c r="AD1" s="548" t="s">
        <v>122</v>
      </c>
      <c r="AE1" s="549" t="s">
        <v>614</v>
      </c>
      <c r="AF1" s="542" t="s">
        <v>124</v>
      </c>
      <c r="AG1" s="536" t="s">
        <v>125</v>
      </c>
      <c r="AH1" s="537" t="s">
        <v>126</v>
      </c>
      <c r="AI1" s="538" t="s">
        <v>127</v>
      </c>
      <c r="AJ1" s="539" t="s">
        <v>128</v>
      </c>
      <c r="AK1" s="540" t="s">
        <v>129</v>
      </c>
      <c r="AL1" s="541" t="s">
        <v>256</v>
      </c>
      <c r="AM1" s="535" t="s">
        <v>130</v>
      </c>
      <c r="AO1" s="109" t="s">
        <v>131</v>
      </c>
    </row>
    <row r="2" spans="1:41" ht="12.75" customHeight="1" x14ac:dyDescent="0.2">
      <c r="A2" s="110" t="s">
        <v>82</v>
      </c>
      <c r="B2" s="110"/>
      <c r="C2" s="558"/>
      <c r="D2" s="558" t="s">
        <v>132</v>
      </c>
      <c r="E2" s="558" t="s">
        <v>133</v>
      </c>
      <c r="F2" s="539"/>
      <c r="G2" s="558" t="s">
        <v>133</v>
      </c>
      <c r="H2" s="557" t="s">
        <v>134</v>
      </c>
      <c r="I2" s="539"/>
      <c r="J2" s="539"/>
      <c r="K2" s="550" t="s">
        <v>134</v>
      </c>
      <c r="L2" s="539"/>
      <c r="M2" s="551" t="s">
        <v>134</v>
      </c>
      <c r="N2" s="552" t="s">
        <v>135</v>
      </c>
      <c r="O2" s="553" t="s">
        <v>136</v>
      </c>
      <c r="P2" s="554" t="s">
        <v>137</v>
      </c>
      <c r="Q2" s="539"/>
      <c r="R2" s="555" t="s">
        <v>138</v>
      </c>
      <c r="S2" s="556" t="s">
        <v>139</v>
      </c>
      <c r="T2" s="539"/>
      <c r="U2" s="543" t="s">
        <v>140</v>
      </c>
      <c r="V2" s="544" t="s">
        <v>141</v>
      </c>
      <c r="W2" s="539"/>
      <c r="X2" s="539"/>
      <c r="Y2" s="545" t="s">
        <v>142</v>
      </c>
      <c r="Z2" s="539"/>
      <c r="AA2" s="539"/>
      <c r="AB2" s="546" t="s">
        <v>143</v>
      </c>
      <c r="AC2" s="547" t="s">
        <v>144</v>
      </c>
      <c r="AD2" s="548" t="s">
        <v>145</v>
      </c>
      <c r="AE2" s="549" t="s">
        <v>146</v>
      </c>
      <c r="AF2" s="542" t="s">
        <v>147</v>
      </c>
      <c r="AG2" s="536" t="s">
        <v>148</v>
      </c>
      <c r="AH2" s="537" t="s">
        <v>149</v>
      </c>
      <c r="AI2" s="538" t="s">
        <v>150</v>
      </c>
      <c r="AJ2" s="539"/>
      <c r="AK2" s="540" t="s">
        <v>151</v>
      </c>
      <c r="AL2" s="541" t="s">
        <v>152</v>
      </c>
      <c r="AM2" s="535" t="s">
        <v>153</v>
      </c>
      <c r="AO2" s="109" t="s">
        <v>154</v>
      </c>
    </row>
    <row r="3" spans="1:41" ht="12.75" customHeight="1" x14ac:dyDescent="0.2">
      <c r="C3" s="558"/>
      <c r="D3" s="558" t="s">
        <v>155</v>
      </c>
      <c r="E3" s="558" t="s">
        <v>156</v>
      </c>
      <c r="F3" s="539"/>
      <c r="G3" s="558" t="s">
        <v>156</v>
      </c>
      <c r="H3" s="557" t="s">
        <v>150</v>
      </c>
      <c r="I3" s="539"/>
      <c r="J3" s="539"/>
      <c r="K3" s="550" t="s">
        <v>157</v>
      </c>
      <c r="L3" s="539"/>
      <c r="M3" s="551" t="s">
        <v>158</v>
      </c>
      <c r="N3" s="552" t="s">
        <v>159</v>
      </c>
      <c r="O3" s="553" t="s">
        <v>156</v>
      </c>
      <c r="P3" s="554" t="s">
        <v>160</v>
      </c>
      <c r="Q3" s="539"/>
      <c r="R3" s="555" t="s">
        <v>161</v>
      </c>
      <c r="S3" s="556" t="s">
        <v>162</v>
      </c>
      <c r="T3" s="539"/>
      <c r="U3" s="543" t="s">
        <v>163</v>
      </c>
      <c r="V3" s="544" t="s">
        <v>164</v>
      </c>
      <c r="W3" s="539"/>
      <c r="X3" s="539"/>
      <c r="Y3" s="545" t="s">
        <v>165</v>
      </c>
      <c r="Z3" s="539"/>
      <c r="AA3" s="539"/>
      <c r="AB3" s="546" t="s">
        <v>166</v>
      </c>
      <c r="AC3" s="547" t="s">
        <v>167</v>
      </c>
      <c r="AD3" s="548" t="s">
        <v>168</v>
      </c>
      <c r="AE3" s="549" t="s">
        <v>169</v>
      </c>
      <c r="AF3" s="542" t="s">
        <v>170</v>
      </c>
      <c r="AG3" s="536" t="s">
        <v>171</v>
      </c>
      <c r="AH3" s="537" t="s">
        <v>172</v>
      </c>
      <c r="AI3" s="538" t="s">
        <v>173</v>
      </c>
      <c r="AJ3" s="539"/>
      <c r="AK3" s="540"/>
      <c r="AL3" s="541" t="s">
        <v>174</v>
      </c>
      <c r="AM3" s="535" t="s">
        <v>175</v>
      </c>
      <c r="AO3" s="109" t="s">
        <v>176</v>
      </c>
    </row>
    <row r="4" spans="1:41" ht="12.75" customHeight="1" x14ac:dyDescent="0.2">
      <c r="C4" s="111" t="s">
        <v>177</v>
      </c>
      <c r="D4" s="111" t="s">
        <v>178</v>
      </c>
      <c r="E4" s="111" t="s">
        <v>179</v>
      </c>
      <c r="F4" s="112" t="s">
        <v>180</v>
      </c>
      <c r="G4" s="111" t="s">
        <v>181</v>
      </c>
      <c r="H4" s="111" t="s">
        <v>182</v>
      </c>
      <c r="I4" s="112" t="s">
        <v>183</v>
      </c>
      <c r="J4" s="112" t="s">
        <v>184</v>
      </c>
      <c r="K4" s="112" t="s">
        <v>185</v>
      </c>
      <c r="L4" s="112" t="s">
        <v>186</v>
      </c>
      <c r="M4" s="112" t="s">
        <v>187</v>
      </c>
      <c r="N4" s="112" t="s">
        <v>188</v>
      </c>
      <c r="O4" s="113" t="s">
        <v>189</v>
      </c>
      <c r="P4" s="112" t="s">
        <v>190</v>
      </c>
      <c r="Q4" s="113" t="s">
        <v>191</v>
      </c>
      <c r="R4" s="113" t="s">
        <v>192</v>
      </c>
      <c r="S4" s="113" t="s">
        <v>193</v>
      </c>
      <c r="T4" s="113" t="s">
        <v>194</v>
      </c>
      <c r="U4" s="113" t="s">
        <v>195</v>
      </c>
      <c r="V4" s="114" t="s">
        <v>196</v>
      </c>
      <c r="W4" s="114" t="s">
        <v>197</v>
      </c>
      <c r="X4" s="114" t="s">
        <v>198</v>
      </c>
      <c r="Y4" s="114" t="s">
        <v>199</v>
      </c>
      <c r="Z4" s="114" t="s">
        <v>200</v>
      </c>
      <c r="AA4" s="114" t="s">
        <v>201</v>
      </c>
      <c r="AB4" s="114" t="s">
        <v>202</v>
      </c>
      <c r="AC4" s="114" t="s">
        <v>203</v>
      </c>
      <c r="AD4" s="114" t="s">
        <v>204</v>
      </c>
      <c r="AE4" s="114" t="s">
        <v>205</v>
      </c>
      <c r="AF4" s="114" t="s">
        <v>206</v>
      </c>
      <c r="AG4" s="114" t="s">
        <v>207</v>
      </c>
      <c r="AH4" s="114" t="s">
        <v>208</v>
      </c>
      <c r="AI4" s="114" t="s">
        <v>209</v>
      </c>
      <c r="AJ4" s="114" t="s">
        <v>210</v>
      </c>
      <c r="AK4" s="114" t="s">
        <v>211</v>
      </c>
      <c r="AL4" s="114" t="s">
        <v>212</v>
      </c>
      <c r="AM4" s="114" t="s">
        <v>213</v>
      </c>
      <c r="AO4" s="98"/>
    </row>
    <row r="5" spans="1:41" ht="12.75" customHeight="1" x14ac:dyDescent="0.2">
      <c r="A5" s="115" t="s">
        <v>303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O5" s="98"/>
    </row>
    <row r="6" spans="1:41" ht="12.75" customHeight="1" x14ac:dyDescent="0.2">
      <c r="A6" s="116" t="s">
        <v>304</v>
      </c>
      <c r="C6" s="106">
        <v>30250130</v>
      </c>
      <c r="D6" s="106">
        <v>16959839</v>
      </c>
      <c r="E6" s="106">
        <v>10868867</v>
      </c>
      <c r="F6" s="106">
        <v>5307240</v>
      </c>
      <c r="G6" s="106">
        <v>5779423</v>
      </c>
      <c r="H6" s="106">
        <v>8080683</v>
      </c>
      <c r="I6" s="106">
        <v>4246835</v>
      </c>
      <c r="J6" s="106">
        <v>5520165</v>
      </c>
      <c r="K6" s="106">
        <v>2393019</v>
      </c>
      <c r="L6" s="106">
        <v>3577672</v>
      </c>
      <c r="M6" s="106">
        <v>1455271</v>
      </c>
      <c r="N6" s="106">
        <v>1866591</v>
      </c>
      <c r="O6" s="106">
        <v>5104148</v>
      </c>
      <c r="P6" s="106">
        <v>2913271</v>
      </c>
      <c r="Q6" s="106">
        <v>5353130</v>
      </c>
      <c r="R6" s="106">
        <v>865300</v>
      </c>
      <c r="S6" s="106">
        <v>853972</v>
      </c>
      <c r="T6" s="106">
        <v>521258</v>
      </c>
      <c r="U6" s="106">
        <v>1140884</v>
      </c>
      <c r="V6" s="106">
        <v>96902</v>
      </c>
      <c r="W6" s="106">
        <v>938757</v>
      </c>
      <c r="X6" s="106">
        <v>0</v>
      </c>
      <c r="Y6" s="106">
        <v>187630</v>
      </c>
      <c r="Z6" s="106">
        <v>659453</v>
      </c>
      <c r="AA6" s="106">
        <v>230695</v>
      </c>
      <c r="AB6" s="106">
        <v>132165</v>
      </c>
      <c r="AC6" s="106">
        <v>28599</v>
      </c>
      <c r="AD6" s="106">
        <v>126350</v>
      </c>
      <c r="AE6" s="106">
        <v>84891</v>
      </c>
      <c r="AF6" s="106">
        <v>86640</v>
      </c>
      <c r="AG6" s="106">
        <v>0</v>
      </c>
      <c r="AH6" s="106">
        <v>48683</v>
      </c>
      <c r="AI6" s="106">
        <v>39055</v>
      </c>
      <c r="AJ6" s="106">
        <v>0</v>
      </c>
      <c r="AK6" s="106">
        <v>0</v>
      </c>
      <c r="AL6" s="106">
        <v>59982</v>
      </c>
      <c r="AM6" s="106">
        <v>0</v>
      </c>
      <c r="AN6" s="106"/>
      <c r="AO6" s="106">
        <f t="shared" ref="AO6:AO15" si="0">SUM(C6:AM6)</f>
        <v>115777500</v>
      </c>
    </row>
    <row r="7" spans="1:41" ht="12.75" customHeight="1" x14ac:dyDescent="0.2">
      <c r="A7" s="116" t="s">
        <v>305</v>
      </c>
      <c r="C7" s="106">
        <v>6394114</v>
      </c>
      <c r="D7" s="106">
        <v>7125942</v>
      </c>
      <c r="E7" s="106">
        <v>3278124</v>
      </c>
      <c r="F7" s="106">
        <v>4315698</v>
      </c>
      <c r="G7" s="106">
        <v>367620</v>
      </c>
      <c r="H7" s="106">
        <v>2016863</v>
      </c>
      <c r="I7" s="106">
        <v>1071217</v>
      </c>
      <c r="J7" s="106">
        <v>-2708532</v>
      </c>
      <c r="K7" s="106">
        <v>1126252</v>
      </c>
      <c r="L7" s="106">
        <v>1213230</v>
      </c>
      <c r="M7" s="106">
        <v>2859383</v>
      </c>
      <c r="N7" s="106">
        <v>4498482</v>
      </c>
      <c r="O7" s="106">
        <v>-62591</v>
      </c>
      <c r="P7" s="106">
        <v>1364200</v>
      </c>
      <c r="Q7" s="106">
        <v>1149031</v>
      </c>
      <c r="R7" s="106">
        <v>919285</v>
      </c>
      <c r="S7" s="106">
        <v>793550</v>
      </c>
      <c r="T7" s="106">
        <v>375269</v>
      </c>
      <c r="U7" s="106">
        <v>335707</v>
      </c>
      <c r="V7" s="106">
        <v>62546</v>
      </c>
      <c r="W7" s="106">
        <v>503381</v>
      </c>
      <c r="X7" s="106">
        <v>185297</v>
      </c>
      <c r="Y7" s="106">
        <v>477224</v>
      </c>
      <c r="Z7" s="106">
        <v>169613</v>
      </c>
      <c r="AA7" s="106">
        <v>303499</v>
      </c>
      <c r="AB7" s="106">
        <v>85475</v>
      </c>
      <c r="AC7" s="106">
        <v>96905</v>
      </c>
      <c r="AD7" s="106">
        <v>65546</v>
      </c>
      <c r="AE7" s="106">
        <v>183770</v>
      </c>
      <c r="AF7" s="106">
        <v>20682</v>
      </c>
      <c r="AG7" s="106">
        <v>106386</v>
      </c>
      <c r="AH7" s="106">
        <v>35358</v>
      </c>
      <c r="AI7" s="106">
        <v>7796</v>
      </c>
      <c r="AJ7" s="106">
        <v>36246</v>
      </c>
      <c r="AK7" s="106">
        <v>1495</v>
      </c>
      <c r="AL7" s="106">
        <v>9439</v>
      </c>
      <c r="AM7" s="106">
        <v>2365</v>
      </c>
      <c r="AN7" s="106"/>
      <c r="AO7" s="106">
        <f t="shared" si="0"/>
        <v>38785867</v>
      </c>
    </row>
    <row r="8" spans="1:41" ht="12.75" customHeight="1" x14ac:dyDescent="0.2">
      <c r="A8" s="116" t="s">
        <v>306</v>
      </c>
      <c r="C8" s="106">
        <v>0</v>
      </c>
      <c r="D8" s="106">
        <v>0</v>
      </c>
      <c r="E8" s="106">
        <v>0</v>
      </c>
      <c r="F8" s="106">
        <v>0</v>
      </c>
      <c r="G8" s="106">
        <v>0</v>
      </c>
      <c r="H8" s="106">
        <v>0</v>
      </c>
      <c r="I8" s="106">
        <v>0</v>
      </c>
      <c r="J8" s="106">
        <v>0</v>
      </c>
      <c r="K8" s="106">
        <v>0</v>
      </c>
      <c r="L8" s="106">
        <v>10137</v>
      </c>
      <c r="M8" s="106">
        <v>0</v>
      </c>
      <c r="N8" s="106">
        <v>0</v>
      </c>
      <c r="O8" s="106">
        <v>0</v>
      </c>
      <c r="P8" s="106">
        <v>0</v>
      </c>
      <c r="Q8" s="106">
        <v>0</v>
      </c>
      <c r="R8" s="106">
        <v>0</v>
      </c>
      <c r="S8" s="106">
        <v>0</v>
      </c>
      <c r="T8" s="106">
        <v>37910</v>
      </c>
      <c r="U8" s="106">
        <v>0</v>
      </c>
      <c r="V8" s="106">
        <v>0</v>
      </c>
      <c r="W8" s="106">
        <v>0</v>
      </c>
      <c r="X8" s="106">
        <v>0</v>
      </c>
      <c r="Y8" s="106">
        <v>0</v>
      </c>
      <c r="Z8" s="106">
        <v>0</v>
      </c>
      <c r="AA8" s="106">
        <v>225</v>
      </c>
      <c r="AB8" s="106">
        <v>14052</v>
      </c>
      <c r="AC8" s="106">
        <v>0</v>
      </c>
      <c r="AD8" s="106">
        <v>0</v>
      </c>
      <c r="AE8" s="106">
        <v>0</v>
      </c>
      <c r="AF8" s="106">
        <v>0</v>
      </c>
      <c r="AG8" s="106">
        <v>0</v>
      </c>
      <c r="AH8" s="106">
        <v>0</v>
      </c>
      <c r="AI8" s="106">
        <v>0</v>
      </c>
      <c r="AJ8" s="106">
        <v>0</v>
      </c>
      <c r="AK8" s="106">
        <v>0</v>
      </c>
      <c r="AL8" s="106">
        <v>0</v>
      </c>
      <c r="AM8" s="106">
        <v>0</v>
      </c>
      <c r="AN8" s="106"/>
      <c r="AO8" s="106">
        <f t="shared" si="0"/>
        <v>62324</v>
      </c>
    </row>
    <row r="9" spans="1:41" ht="12.75" customHeight="1" x14ac:dyDescent="0.2">
      <c r="A9" s="116" t="s">
        <v>307</v>
      </c>
      <c r="C9" s="106">
        <v>16809040</v>
      </c>
      <c r="D9" s="106">
        <v>6217628</v>
      </c>
      <c r="E9" s="106">
        <v>6936797</v>
      </c>
      <c r="F9" s="106">
        <v>1916429</v>
      </c>
      <c r="G9" s="106">
        <v>4677743</v>
      </c>
      <c r="H9" s="106">
        <v>1913352</v>
      </c>
      <c r="I9" s="106">
        <v>11626491</v>
      </c>
      <c r="J9" s="106">
        <v>2113908</v>
      </c>
      <c r="K9" s="106">
        <v>2351608</v>
      </c>
      <c r="L9" s="106">
        <v>3974852</v>
      </c>
      <c r="M9" s="106">
        <v>829781</v>
      </c>
      <c r="N9" s="106">
        <v>1240229</v>
      </c>
      <c r="O9" s="106">
        <v>2142223</v>
      </c>
      <c r="P9" s="106">
        <v>1634649</v>
      </c>
      <c r="Q9" s="106">
        <v>52902</v>
      </c>
      <c r="R9" s="106">
        <v>583950</v>
      </c>
      <c r="S9" s="106">
        <v>1373864</v>
      </c>
      <c r="T9" s="106">
        <v>432591</v>
      </c>
      <c r="U9" s="106">
        <v>1264997</v>
      </c>
      <c r="V9" s="106">
        <v>923974</v>
      </c>
      <c r="W9" s="106">
        <v>952606</v>
      </c>
      <c r="X9" s="106">
        <v>309867</v>
      </c>
      <c r="Y9" s="106">
        <v>135199</v>
      </c>
      <c r="Z9" s="106">
        <v>31715</v>
      </c>
      <c r="AA9" s="106">
        <v>1268364</v>
      </c>
      <c r="AB9" s="106">
        <v>279203</v>
      </c>
      <c r="AC9" s="106">
        <v>19528</v>
      </c>
      <c r="AD9" s="106">
        <v>10188</v>
      </c>
      <c r="AE9" s="106">
        <v>97846</v>
      </c>
      <c r="AF9" s="106">
        <v>14139</v>
      </c>
      <c r="AG9" s="106">
        <v>27202</v>
      </c>
      <c r="AH9" s="106">
        <v>44107</v>
      </c>
      <c r="AI9" s="106">
        <v>18252</v>
      </c>
      <c r="AJ9" s="106">
        <v>6202</v>
      </c>
      <c r="AK9" s="106">
        <v>3907</v>
      </c>
      <c r="AL9" s="106">
        <v>641</v>
      </c>
      <c r="AM9" s="106">
        <v>7898</v>
      </c>
      <c r="AN9" s="106"/>
      <c r="AO9" s="106">
        <f t="shared" si="0"/>
        <v>72243872</v>
      </c>
    </row>
    <row r="10" spans="1:41" ht="12.75" customHeight="1" x14ac:dyDescent="0.2">
      <c r="A10" s="116" t="s">
        <v>308</v>
      </c>
      <c r="C10" s="106">
        <v>17016413</v>
      </c>
      <c r="D10" s="106">
        <v>41088751</v>
      </c>
      <c r="E10" s="106">
        <v>41693124</v>
      </c>
      <c r="F10" s="106">
        <v>33359171</v>
      </c>
      <c r="G10" s="106">
        <v>26224551</v>
      </c>
      <c r="H10" s="106">
        <v>31065145</v>
      </c>
      <c r="I10" s="106">
        <v>26329559</v>
      </c>
      <c r="J10" s="106">
        <v>32066015</v>
      </c>
      <c r="K10" s="106">
        <v>1288155</v>
      </c>
      <c r="L10" s="106">
        <v>16992543</v>
      </c>
      <c r="M10" s="106">
        <v>3726102</v>
      </c>
      <c r="N10" s="106">
        <v>5488160</v>
      </c>
      <c r="O10" s="106">
        <v>19395970</v>
      </c>
      <c r="P10" s="106">
        <v>13909213</v>
      </c>
      <c r="Q10" s="106">
        <v>35831878</v>
      </c>
      <c r="R10" s="106">
        <v>2635560</v>
      </c>
      <c r="S10" s="106">
        <v>7958973</v>
      </c>
      <c r="T10" s="106">
        <v>4953033</v>
      </c>
      <c r="U10" s="106">
        <v>875963</v>
      </c>
      <c r="V10" s="106">
        <v>3986351</v>
      </c>
      <c r="W10" s="106">
        <v>12085577</v>
      </c>
      <c r="X10" s="106">
        <v>8443779</v>
      </c>
      <c r="Y10" s="106">
        <v>2688372</v>
      </c>
      <c r="Z10" s="106">
        <v>3144709</v>
      </c>
      <c r="AA10" s="106">
        <v>0</v>
      </c>
      <c r="AB10" s="106">
        <v>834143</v>
      </c>
      <c r="AC10" s="106">
        <v>366233</v>
      </c>
      <c r="AD10" s="106">
        <v>2974015</v>
      </c>
      <c r="AE10" s="106">
        <v>135976</v>
      </c>
      <c r="AF10" s="106">
        <v>746342</v>
      </c>
      <c r="AG10" s="106">
        <v>0</v>
      </c>
      <c r="AH10" s="106">
        <v>107959</v>
      </c>
      <c r="AI10" s="106">
        <v>128629</v>
      </c>
      <c r="AJ10" s="106">
        <v>0</v>
      </c>
      <c r="AK10" s="106">
        <v>101074</v>
      </c>
      <c r="AL10" s="106">
        <v>0</v>
      </c>
      <c r="AM10" s="106">
        <v>0</v>
      </c>
      <c r="AN10" s="106"/>
      <c r="AO10" s="106">
        <f t="shared" si="0"/>
        <v>397641438</v>
      </c>
    </row>
    <row r="11" spans="1:41" ht="12.75" customHeight="1" x14ac:dyDescent="0.2">
      <c r="A11" s="116" t="s">
        <v>309</v>
      </c>
      <c r="C11" s="106">
        <v>13999637</v>
      </c>
      <c r="D11" s="106">
        <v>2144761</v>
      </c>
      <c r="E11" s="106">
        <v>9780340</v>
      </c>
      <c r="F11" s="106">
        <v>35837169</v>
      </c>
      <c r="G11" s="106">
        <v>15636224</v>
      </c>
      <c r="H11" s="106">
        <v>11301371</v>
      </c>
      <c r="I11" s="106">
        <v>0</v>
      </c>
      <c r="J11" s="106">
        <v>9129476</v>
      </c>
      <c r="K11" s="106">
        <v>2375148</v>
      </c>
      <c r="L11" s="106">
        <v>1953011</v>
      </c>
      <c r="M11" s="106">
        <v>989478</v>
      </c>
      <c r="N11" s="106">
        <v>1977041</v>
      </c>
      <c r="O11" s="106">
        <v>5920659</v>
      </c>
      <c r="P11" s="106">
        <v>2249145</v>
      </c>
      <c r="Q11" s="106">
        <v>6497809</v>
      </c>
      <c r="R11" s="106">
        <v>290205</v>
      </c>
      <c r="S11" s="106">
        <v>971620</v>
      </c>
      <c r="T11" s="106">
        <v>593089</v>
      </c>
      <c r="U11" s="106">
        <v>892295</v>
      </c>
      <c r="V11" s="106">
        <v>529517</v>
      </c>
      <c r="W11" s="106">
        <v>1566149</v>
      </c>
      <c r="X11" s="106">
        <v>368263</v>
      </c>
      <c r="Y11" s="106">
        <v>18999</v>
      </c>
      <c r="Z11" s="106">
        <v>185226</v>
      </c>
      <c r="AA11" s="106">
        <v>459328</v>
      </c>
      <c r="AB11" s="106">
        <v>1011862</v>
      </c>
      <c r="AC11" s="106">
        <v>18007</v>
      </c>
      <c r="AD11" s="106">
        <v>246561</v>
      </c>
      <c r="AE11" s="106">
        <v>0</v>
      </c>
      <c r="AF11" s="106">
        <v>11676</v>
      </c>
      <c r="AG11" s="106">
        <v>30429</v>
      </c>
      <c r="AH11" s="106">
        <v>26444</v>
      </c>
      <c r="AI11" s="106">
        <v>120507</v>
      </c>
      <c r="AJ11" s="106">
        <v>27735</v>
      </c>
      <c r="AK11" s="106">
        <v>50123</v>
      </c>
      <c r="AL11" s="106">
        <v>0</v>
      </c>
      <c r="AM11" s="106">
        <v>0</v>
      </c>
      <c r="AN11" s="106"/>
      <c r="AO11" s="106">
        <f t="shared" si="0"/>
        <v>127209304</v>
      </c>
    </row>
    <row r="12" spans="1:41" ht="12.75" customHeight="1" x14ac:dyDescent="0.2">
      <c r="A12" s="116" t="s">
        <v>310</v>
      </c>
      <c r="C12" s="106">
        <v>0</v>
      </c>
      <c r="D12" s="106">
        <v>0</v>
      </c>
      <c r="E12" s="106">
        <v>0</v>
      </c>
      <c r="F12" s="106">
        <v>0</v>
      </c>
      <c r="G12" s="106">
        <v>0</v>
      </c>
      <c r="H12" s="106">
        <v>0</v>
      </c>
      <c r="I12" s="106">
        <v>641</v>
      </c>
      <c r="J12" s="106">
        <v>0</v>
      </c>
      <c r="K12" s="106">
        <v>0</v>
      </c>
      <c r="L12" s="106">
        <v>114235</v>
      </c>
      <c r="M12" s="106">
        <v>0</v>
      </c>
      <c r="N12" s="106">
        <v>0</v>
      </c>
      <c r="O12" s="106">
        <v>0</v>
      </c>
      <c r="P12" s="106">
        <v>0</v>
      </c>
      <c r="Q12" s="106">
        <v>0</v>
      </c>
      <c r="R12" s="106">
        <v>0</v>
      </c>
      <c r="S12" s="106">
        <v>0</v>
      </c>
      <c r="T12" s="106">
        <v>0</v>
      </c>
      <c r="U12" s="106">
        <v>0</v>
      </c>
      <c r="V12" s="106">
        <v>0</v>
      </c>
      <c r="W12" s="106">
        <v>0</v>
      </c>
      <c r="X12" s="106">
        <v>0</v>
      </c>
      <c r="Y12" s="106">
        <v>0</v>
      </c>
      <c r="Z12" s="106">
        <v>0</v>
      </c>
      <c r="AA12" s="106">
        <v>0</v>
      </c>
      <c r="AB12" s="106">
        <v>0</v>
      </c>
      <c r="AC12" s="106">
        <v>0</v>
      </c>
      <c r="AD12" s="106">
        <v>0</v>
      </c>
      <c r="AE12" s="106">
        <v>0</v>
      </c>
      <c r="AF12" s="106">
        <v>0</v>
      </c>
      <c r="AG12" s="106">
        <v>0</v>
      </c>
      <c r="AH12" s="106">
        <v>0</v>
      </c>
      <c r="AI12" s="106">
        <v>0</v>
      </c>
      <c r="AJ12" s="106">
        <v>0</v>
      </c>
      <c r="AK12" s="106">
        <v>0</v>
      </c>
      <c r="AL12" s="106">
        <v>0</v>
      </c>
      <c r="AM12" s="106">
        <v>0</v>
      </c>
      <c r="AN12" s="106"/>
      <c r="AO12" s="106">
        <f t="shared" si="0"/>
        <v>114876</v>
      </c>
    </row>
    <row r="13" spans="1:41" ht="12.75" customHeight="1" x14ac:dyDescent="0.2">
      <c r="A13" s="116" t="s">
        <v>311</v>
      </c>
      <c r="C13" s="106">
        <v>0</v>
      </c>
      <c r="D13" s="106">
        <v>0</v>
      </c>
      <c r="E13" s="106">
        <v>0</v>
      </c>
      <c r="F13" s="106">
        <v>20000</v>
      </c>
      <c r="G13" s="106">
        <v>0</v>
      </c>
      <c r="H13" s="106">
        <v>0</v>
      </c>
      <c r="I13" s="106">
        <v>0</v>
      </c>
      <c r="J13" s="106">
        <v>0</v>
      </c>
      <c r="K13" s="106">
        <v>0</v>
      </c>
      <c r="L13" s="106">
        <v>0</v>
      </c>
      <c r="M13" s="106">
        <v>0</v>
      </c>
      <c r="N13" s="106">
        <v>0</v>
      </c>
      <c r="O13" s="106">
        <v>0</v>
      </c>
      <c r="P13" s="106">
        <v>0</v>
      </c>
      <c r="Q13" s="106">
        <v>0</v>
      </c>
      <c r="R13" s="106">
        <v>0</v>
      </c>
      <c r="S13" s="106">
        <v>0</v>
      </c>
      <c r="T13" s="106">
        <v>0</v>
      </c>
      <c r="U13" s="106">
        <v>0</v>
      </c>
      <c r="V13" s="106">
        <v>0</v>
      </c>
      <c r="W13" s="106">
        <v>0</v>
      </c>
      <c r="X13" s="106">
        <v>0</v>
      </c>
      <c r="Y13" s="106">
        <v>0</v>
      </c>
      <c r="Z13" s="106">
        <v>0</v>
      </c>
      <c r="AA13" s="106">
        <v>0</v>
      </c>
      <c r="AB13" s="106">
        <v>0</v>
      </c>
      <c r="AC13" s="106">
        <v>0</v>
      </c>
      <c r="AD13" s="106">
        <v>0</v>
      </c>
      <c r="AE13" s="106">
        <v>0</v>
      </c>
      <c r="AF13" s="106">
        <v>0</v>
      </c>
      <c r="AG13" s="106">
        <v>0</v>
      </c>
      <c r="AH13" s="106">
        <v>0</v>
      </c>
      <c r="AI13" s="106">
        <v>0</v>
      </c>
      <c r="AJ13" s="106">
        <v>0</v>
      </c>
      <c r="AK13" s="106">
        <v>0</v>
      </c>
      <c r="AL13" s="106">
        <v>0</v>
      </c>
      <c r="AM13" s="106">
        <v>0</v>
      </c>
      <c r="AN13" s="106"/>
      <c r="AO13" s="106">
        <f t="shared" si="0"/>
        <v>20000</v>
      </c>
    </row>
    <row r="14" spans="1:41" ht="12.75" customHeight="1" x14ac:dyDescent="0.2">
      <c r="A14" s="116" t="s">
        <v>312</v>
      </c>
      <c r="C14" s="106">
        <v>0</v>
      </c>
      <c r="D14" s="106">
        <v>216339</v>
      </c>
      <c r="E14" s="106">
        <v>346</v>
      </c>
      <c r="F14" s="106">
        <v>0</v>
      </c>
      <c r="G14" s="106">
        <v>18020</v>
      </c>
      <c r="H14" s="106">
        <v>181428</v>
      </c>
      <c r="I14" s="106">
        <v>14442</v>
      </c>
      <c r="J14" s="106">
        <v>0</v>
      </c>
      <c r="K14" s="106">
        <v>11011</v>
      </c>
      <c r="L14" s="106">
        <v>0</v>
      </c>
      <c r="M14" s="106">
        <v>0</v>
      </c>
      <c r="N14" s="106">
        <v>60747</v>
      </c>
      <c r="O14" s="106">
        <v>807</v>
      </c>
      <c r="P14" s="106">
        <v>0</v>
      </c>
      <c r="Q14" s="106">
        <v>-512558</v>
      </c>
      <c r="R14" s="106">
        <v>45605</v>
      </c>
      <c r="S14" s="106">
        <v>14077</v>
      </c>
      <c r="T14" s="106">
        <v>4</v>
      </c>
      <c r="U14" s="106">
        <v>0</v>
      </c>
      <c r="V14" s="106">
        <v>0</v>
      </c>
      <c r="W14" s="106">
        <v>-14890</v>
      </c>
      <c r="X14" s="106">
        <v>0</v>
      </c>
      <c r="Y14" s="106">
        <v>167188</v>
      </c>
      <c r="Z14" s="106">
        <v>0</v>
      </c>
      <c r="AA14" s="106">
        <v>0</v>
      </c>
      <c r="AB14" s="106">
        <v>0</v>
      </c>
      <c r="AC14" s="106">
        <v>1401938</v>
      </c>
      <c r="AD14" s="106">
        <v>-37315</v>
      </c>
      <c r="AE14" s="106">
        <v>5720</v>
      </c>
      <c r="AF14" s="106">
        <v>0</v>
      </c>
      <c r="AG14" s="106">
        <v>93</v>
      </c>
      <c r="AH14" s="106">
        <v>0</v>
      </c>
      <c r="AI14" s="106">
        <v>0</v>
      </c>
      <c r="AJ14" s="106">
        <v>0</v>
      </c>
      <c r="AK14" s="106">
        <v>0</v>
      </c>
      <c r="AL14" s="106">
        <v>44999</v>
      </c>
      <c r="AM14" s="106">
        <v>202000</v>
      </c>
      <c r="AN14" s="106"/>
      <c r="AO14" s="106">
        <f t="shared" si="0"/>
        <v>1820001</v>
      </c>
    </row>
    <row r="15" spans="1:41" ht="12.75" customHeight="1" x14ac:dyDescent="0.2">
      <c r="A15" s="117" t="s">
        <v>313</v>
      </c>
      <c r="C15" s="106">
        <f>SUM(C6:C14)</f>
        <v>84469334</v>
      </c>
      <c r="D15" s="106">
        <f t="shared" ref="D15:AM15" si="1">SUM(D6:D14)</f>
        <v>73753260</v>
      </c>
      <c r="E15" s="106">
        <f t="shared" si="1"/>
        <v>72557598</v>
      </c>
      <c r="F15" s="106">
        <f t="shared" si="1"/>
        <v>80755707</v>
      </c>
      <c r="G15" s="106">
        <f t="shared" si="1"/>
        <v>52703581</v>
      </c>
      <c r="H15" s="106">
        <f t="shared" si="1"/>
        <v>54558842</v>
      </c>
      <c r="I15" s="106">
        <f t="shared" si="1"/>
        <v>43289185</v>
      </c>
      <c r="J15" s="106">
        <f t="shared" si="1"/>
        <v>46121032</v>
      </c>
      <c r="K15" s="106">
        <f t="shared" si="1"/>
        <v>9545193</v>
      </c>
      <c r="L15" s="106">
        <f t="shared" si="1"/>
        <v>27835680</v>
      </c>
      <c r="M15" s="106">
        <f t="shared" si="1"/>
        <v>9860015</v>
      </c>
      <c r="N15" s="106">
        <f t="shared" si="1"/>
        <v>15131250</v>
      </c>
      <c r="O15" s="106">
        <f t="shared" si="1"/>
        <v>32501216</v>
      </c>
      <c r="P15" s="106">
        <f t="shared" si="1"/>
        <v>22070478</v>
      </c>
      <c r="Q15" s="106">
        <f t="shared" si="1"/>
        <v>48372192</v>
      </c>
      <c r="R15" s="106">
        <f t="shared" si="1"/>
        <v>5339905</v>
      </c>
      <c r="S15" s="106">
        <f t="shared" si="1"/>
        <v>11966056</v>
      </c>
      <c r="T15" s="106">
        <f t="shared" si="1"/>
        <v>6913154</v>
      </c>
      <c r="U15" s="106">
        <f t="shared" si="1"/>
        <v>4509846</v>
      </c>
      <c r="V15" s="106">
        <f t="shared" si="1"/>
        <v>5599290</v>
      </c>
      <c r="W15" s="106">
        <f t="shared" si="1"/>
        <v>16031580</v>
      </c>
      <c r="X15" s="106">
        <f t="shared" si="1"/>
        <v>9307206</v>
      </c>
      <c r="Y15" s="106">
        <f t="shared" si="1"/>
        <v>3674612</v>
      </c>
      <c r="Z15" s="106">
        <f t="shared" si="1"/>
        <v>4190716</v>
      </c>
      <c r="AA15" s="106">
        <f t="shared" si="1"/>
        <v>2262111</v>
      </c>
      <c r="AB15" s="106">
        <f t="shared" si="1"/>
        <v>2356900</v>
      </c>
      <c r="AC15" s="106">
        <f t="shared" si="1"/>
        <v>1931210</v>
      </c>
      <c r="AD15" s="106">
        <f t="shared" si="1"/>
        <v>3385345</v>
      </c>
      <c r="AE15" s="106">
        <f t="shared" si="1"/>
        <v>508203</v>
      </c>
      <c r="AF15" s="106">
        <f t="shared" si="1"/>
        <v>879479</v>
      </c>
      <c r="AG15" s="106">
        <f t="shared" si="1"/>
        <v>164110</v>
      </c>
      <c r="AH15" s="106">
        <f t="shared" si="1"/>
        <v>262551</v>
      </c>
      <c r="AI15" s="106">
        <f t="shared" si="1"/>
        <v>314239</v>
      </c>
      <c r="AJ15" s="106">
        <f t="shared" si="1"/>
        <v>70183</v>
      </c>
      <c r="AK15" s="106">
        <f t="shared" si="1"/>
        <v>156599</v>
      </c>
      <c r="AL15" s="106">
        <f t="shared" si="1"/>
        <v>115061</v>
      </c>
      <c r="AM15" s="106">
        <f t="shared" si="1"/>
        <v>212263</v>
      </c>
      <c r="AO15" s="106">
        <f t="shared" si="0"/>
        <v>753675182</v>
      </c>
    </row>
    <row r="16" spans="1:41" ht="12.75" customHeight="1" x14ac:dyDescent="0.2"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</row>
    <row r="17" spans="1:41" ht="12.75" customHeight="1" x14ac:dyDescent="0.2">
      <c r="A17" s="118" t="s">
        <v>314</v>
      </c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</row>
    <row r="18" spans="1:41" ht="12.75" customHeight="1" x14ac:dyDescent="0.2">
      <c r="A18" s="119" t="s">
        <v>264</v>
      </c>
      <c r="C18" s="106">
        <v>18133134</v>
      </c>
      <c r="D18" s="106">
        <v>5021487</v>
      </c>
      <c r="E18" s="106">
        <v>6057405</v>
      </c>
      <c r="F18" s="106">
        <v>2374839</v>
      </c>
      <c r="G18" s="106">
        <v>2710006</v>
      </c>
      <c r="H18" s="106">
        <v>1905054</v>
      </c>
      <c r="I18" s="106">
        <v>1877467</v>
      </c>
      <c r="J18" s="106">
        <v>1249052</v>
      </c>
      <c r="K18" s="106">
        <v>764904</v>
      </c>
      <c r="L18" s="106">
        <v>1348633</v>
      </c>
      <c r="M18" s="106">
        <v>2064295</v>
      </c>
      <c r="N18" s="106">
        <v>1179394</v>
      </c>
      <c r="O18" s="106">
        <v>400865</v>
      </c>
      <c r="P18" s="106">
        <v>372618</v>
      </c>
      <c r="Q18" s="106">
        <v>505366</v>
      </c>
      <c r="R18" s="106">
        <v>599837</v>
      </c>
      <c r="S18" s="106">
        <v>661258</v>
      </c>
      <c r="T18" s="106">
        <v>883325</v>
      </c>
      <c r="U18" s="106">
        <v>1346730</v>
      </c>
      <c r="V18" s="106">
        <v>488906</v>
      </c>
      <c r="W18" s="106">
        <v>583714</v>
      </c>
      <c r="X18" s="106">
        <v>555424</v>
      </c>
      <c r="Y18" s="106">
        <v>308905</v>
      </c>
      <c r="Z18" s="106">
        <v>199242</v>
      </c>
      <c r="AA18" s="106">
        <v>102350</v>
      </c>
      <c r="AB18" s="106">
        <v>179508</v>
      </c>
      <c r="AC18" s="106">
        <v>71237</v>
      </c>
      <c r="AD18" s="106">
        <v>131974</v>
      </c>
      <c r="AE18" s="106">
        <v>126220</v>
      </c>
      <c r="AF18" s="106">
        <v>159529</v>
      </c>
      <c r="AG18" s="106">
        <v>43808</v>
      </c>
      <c r="AH18" s="106">
        <v>56738</v>
      </c>
      <c r="AI18" s="106">
        <v>66333</v>
      </c>
      <c r="AJ18" s="106">
        <v>45594</v>
      </c>
      <c r="AK18" s="106">
        <v>35828</v>
      </c>
      <c r="AL18" s="106">
        <v>95717</v>
      </c>
      <c r="AM18" s="106">
        <v>220699</v>
      </c>
      <c r="AN18" s="106"/>
      <c r="AO18" s="106">
        <f t="shared" ref="AO18:AO23" si="2">SUM(C18:AM18)</f>
        <v>52927395</v>
      </c>
    </row>
    <row r="19" spans="1:41" ht="12.75" customHeight="1" x14ac:dyDescent="0.2">
      <c r="A19" s="119" t="s">
        <v>315</v>
      </c>
      <c r="C19" s="106">
        <v>213838</v>
      </c>
      <c r="D19" s="106">
        <v>229340</v>
      </c>
      <c r="E19" s="106">
        <v>137767</v>
      </c>
      <c r="F19" s="106">
        <v>51090</v>
      </c>
      <c r="G19" s="106">
        <v>118911</v>
      </c>
      <c r="H19" s="106">
        <v>97824</v>
      </c>
      <c r="I19" s="106">
        <v>80084</v>
      </c>
      <c r="J19" s="106">
        <v>228764</v>
      </c>
      <c r="K19" s="106">
        <v>65816</v>
      </c>
      <c r="L19" s="106">
        <v>58761</v>
      </c>
      <c r="M19" s="106">
        <v>22402</v>
      </c>
      <c r="N19" s="106">
        <v>16535</v>
      </c>
      <c r="O19" s="106">
        <v>26369</v>
      </c>
      <c r="P19" s="106">
        <v>63383</v>
      </c>
      <c r="Q19" s="106">
        <v>1663988</v>
      </c>
      <c r="R19" s="106">
        <v>38708</v>
      </c>
      <c r="S19" s="106">
        <v>12115</v>
      </c>
      <c r="T19" s="106">
        <v>37338</v>
      </c>
      <c r="U19" s="106">
        <v>17137</v>
      </c>
      <c r="V19" s="106">
        <v>0</v>
      </c>
      <c r="W19" s="106">
        <v>55</v>
      </c>
      <c r="X19" s="106">
        <v>200</v>
      </c>
      <c r="Y19" s="106">
        <v>4839</v>
      </c>
      <c r="Z19" s="106">
        <v>11497</v>
      </c>
      <c r="AA19" s="106">
        <v>9836</v>
      </c>
      <c r="AB19" s="106">
        <v>3125</v>
      </c>
      <c r="AC19" s="106">
        <v>114</v>
      </c>
      <c r="AD19" s="106">
        <v>12820</v>
      </c>
      <c r="AE19" s="106">
        <v>6092</v>
      </c>
      <c r="AF19" s="106">
        <v>8210</v>
      </c>
      <c r="AG19" s="106">
        <v>78</v>
      </c>
      <c r="AH19" s="106">
        <v>0</v>
      </c>
      <c r="AI19" s="106">
        <v>1933</v>
      </c>
      <c r="AJ19" s="106">
        <v>0</v>
      </c>
      <c r="AK19" s="106">
        <v>17</v>
      </c>
      <c r="AL19" s="106">
        <v>0</v>
      </c>
      <c r="AM19" s="106">
        <v>1</v>
      </c>
      <c r="AN19" s="106"/>
      <c r="AO19" s="106">
        <f t="shared" si="2"/>
        <v>3238987</v>
      </c>
    </row>
    <row r="20" spans="1:41" ht="12.75" customHeight="1" x14ac:dyDescent="0.2">
      <c r="A20" s="119" t="s">
        <v>316</v>
      </c>
      <c r="C20" s="106">
        <v>277638</v>
      </c>
      <c r="D20" s="106">
        <v>209925</v>
      </c>
      <c r="E20" s="106">
        <v>120295</v>
      </c>
      <c r="F20" s="106">
        <v>79714</v>
      </c>
      <c r="G20" s="106">
        <v>115624</v>
      </c>
      <c r="H20" s="106">
        <v>78900</v>
      </c>
      <c r="I20" s="106">
        <v>88492</v>
      </c>
      <c r="J20" s="106">
        <v>98595</v>
      </c>
      <c r="K20" s="106">
        <v>97003</v>
      </c>
      <c r="L20" s="106">
        <v>77911</v>
      </c>
      <c r="M20" s="106">
        <v>45570</v>
      </c>
      <c r="N20" s="106">
        <v>65826</v>
      </c>
      <c r="O20" s="106">
        <v>61450</v>
      </c>
      <c r="P20" s="106">
        <v>52770</v>
      </c>
      <c r="Q20" s="106">
        <v>102088</v>
      </c>
      <c r="R20" s="106">
        <v>30695</v>
      </c>
      <c r="S20" s="106">
        <v>58575</v>
      </c>
      <c r="T20" s="106">
        <v>38228</v>
      </c>
      <c r="U20" s="106">
        <v>25298</v>
      </c>
      <c r="V20" s="106">
        <v>5604</v>
      </c>
      <c r="W20" s="106">
        <v>31893</v>
      </c>
      <c r="X20" s="106">
        <v>10397</v>
      </c>
      <c r="Y20" s="106">
        <v>14199</v>
      </c>
      <c r="Z20" s="106">
        <v>8732</v>
      </c>
      <c r="AA20" s="106">
        <v>6546</v>
      </c>
      <c r="AB20" s="106">
        <v>10927</v>
      </c>
      <c r="AC20" s="106">
        <v>6367</v>
      </c>
      <c r="AD20" s="106">
        <v>6822</v>
      </c>
      <c r="AE20" s="106">
        <v>9449</v>
      </c>
      <c r="AF20" s="106">
        <v>14216</v>
      </c>
      <c r="AG20" s="106">
        <v>3070</v>
      </c>
      <c r="AH20" s="106">
        <v>3621</v>
      </c>
      <c r="AI20" s="106">
        <v>1933</v>
      </c>
      <c r="AJ20" s="106">
        <v>1662</v>
      </c>
      <c r="AK20" s="106">
        <v>1226</v>
      </c>
      <c r="AL20" s="106">
        <v>8729</v>
      </c>
      <c r="AM20" s="106">
        <v>3719</v>
      </c>
      <c r="AN20" s="106"/>
      <c r="AO20" s="106">
        <f t="shared" si="2"/>
        <v>1873709</v>
      </c>
    </row>
    <row r="21" spans="1:41" ht="12.75" customHeight="1" x14ac:dyDescent="0.2">
      <c r="A21" s="119" t="s">
        <v>317</v>
      </c>
      <c r="C21" s="106">
        <v>0</v>
      </c>
      <c r="D21" s="106">
        <v>0</v>
      </c>
      <c r="E21" s="106">
        <v>9796</v>
      </c>
      <c r="F21" s="106">
        <v>0</v>
      </c>
      <c r="G21" s="106">
        <v>0</v>
      </c>
      <c r="H21" s="106">
        <v>0</v>
      </c>
      <c r="I21" s="106">
        <v>0</v>
      </c>
      <c r="J21" s="106">
        <v>56103</v>
      </c>
      <c r="K21" s="106">
        <v>0</v>
      </c>
      <c r="L21" s="106">
        <v>0</v>
      </c>
      <c r="M21" s="106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0</v>
      </c>
      <c r="S21" s="106">
        <v>0</v>
      </c>
      <c r="T21" s="106">
        <v>0</v>
      </c>
      <c r="U21" s="106">
        <v>0</v>
      </c>
      <c r="V21" s="106">
        <v>0</v>
      </c>
      <c r="W21" s="106">
        <v>0</v>
      </c>
      <c r="X21" s="106">
        <v>0</v>
      </c>
      <c r="Y21" s="106">
        <v>0</v>
      </c>
      <c r="Z21" s="106">
        <v>0</v>
      </c>
      <c r="AA21" s="106">
        <v>29490</v>
      </c>
      <c r="AB21" s="106">
        <v>0</v>
      </c>
      <c r="AC21" s="106">
        <v>18023</v>
      </c>
      <c r="AD21" s="106">
        <v>0</v>
      </c>
      <c r="AE21" s="106">
        <v>0</v>
      </c>
      <c r="AF21" s="106">
        <v>0</v>
      </c>
      <c r="AG21" s="106">
        <v>0</v>
      </c>
      <c r="AH21" s="106">
        <v>0</v>
      </c>
      <c r="AI21" s="106">
        <v>0</v>
      </c>
      <c r="AJ21" s="106">
        <v>0</v>
      </c>
      <c r="AK21" s="106">
        <v>0</v>
      </c>
      <c r="AL21" s="106">
        <v>281</v>
      </c>
      <c r="AM21" s="106">
        <v>0</v>
      </c>
      <c r="AN21" s="106"/>
      <c r="AO21" s="106">
        <f t="shared" si="2"/>
        <v>113693</v>
      </c>
    </row>
    <row r="22" spans="1:41" ht="12.75" customHeight="1" x14ac:dyDescent="0.2">
      <c r="A22" s="119" t="s">
        <v>318</v>
      </c>
      <c r="C22" s="106">
        <v>9652714</v>
      </c>
      <c r="D22" s="106">
        <v>84049</v>
      </c>
      <c r="E22" s="106">
        <v>3593104</v>
      </c>
      <c r="F22" s="106">
        <v>1304343</v>
      </c>
      <c r="G22" s="106">
        <v>5302</v>
      </c>
      <c r="H22" s="106">
        <v>140179</v>
      </c>
      <c r="I22" s="106">
        <v>54317</v>
      </c>
      <c r="J22" s="106">
        <v>0</v>
      </c>
      <c r="K22" s="106">
        <v>0</v>
      </c>
      <c r="L22" s="106">
        <v>0</v>
      </c>
      <c r="M22" s="106">
        <v>0</v>
      </c>
      <c r="N22" s="106">
        <v>3812229</v>
      </c>
      <c r="O22" s="106">
        <v>0</v>
      </c>
      <c r="P22" s="106">
        <v>14735</v>
      </c>
      <c r="Q22" s="106">
        <v>-28245</v>
      </c>
      <c r="R22" s="106">
        <v>17677</v>
      </c>
      <c r="S22" s="106">
        <v>19387</v>
      </c>
      <c r="T22" s="106">
        <v>0</v>
      </c>
      <c r="U22" s="106">
        <v>799671</v>
      </c>
      <c r="V22" s="106">
        <v>-10988</v>
      </c>
      <c r="W22" s="106">
        <v>0</v>
      </c>
      <c r="X22" s="106">
        <v>0</v>
      </c>
      <c r="Y22" s="106">
        <v>0</v>
      </c>
      <c r="Z22" s="106">
        <v>1165510</v>
      </c>
      <c r="AA22" s="106">
        <v>0</v>
      </c>
      <c r="AB22" s="106">
        <v>0</v>
      </c>
      <c r="AC22" s="106">
        <v>0</v>
      </c>
      <c r="AD22" s="106">
        <v>0</v>
      </c>
      <c r="AE22" s="106">
        <v>0</v>
      </c>
      <c r="AF22" s="106">
        <v>0</v>
      </c>
      <c r="AG22" s="106">
        <v>719</v>
      </c>
      <c r="AH22" s="106">
        <v>0</v>
      </c>
      <c r="AI22" s="106">
        <v>0</v>
      </c>
      <c r="AJ22" s="106">
        <v>0</v>
      </c>
      <c r="AK22" s="106">
        <v>323</v>
      </c>
      <c r="AL22" s="106">
        <v>0</v>
      </c>
      <c r="AM22" s="106">
        <v>0</v>
      </c>
      <c r="AN22" s="106"/>
      <c r="AO22" s="106">
        <f t="shared" si="2"/>
        <v>20625026</v>
      </c>
    </row>
    <row r="23" spans="1:41" ht="12.75" customHeight="1" x14ac:dyDescent="0.2">
      <c r="A23" s="120" t="s">
        <v>319</v>
      </c>
      <c r="C23" s="106">
        <f>SUM(C18:C22)</f>
        <v>28277324</v>
      </c>
      <c r="D23" s="106">
        <f t="shared" ref="D23:AM23" si="3">SUM(D18:D22)</f>
        <v>5544801</v>
      </c>
      <c r="E23" s="106">
        <f t="shared" si="3"/>
        <v>9918367</v>
      </c>
      <c r="F23" s="106">
        <f t="shared" si="3"/>
        <v>3809986</v>
      </c>
      <c r="G23" s="106">
        <f t="shared" si="3"/>
        <v>2949843</v>
      </c>
      <c r="H23" s="106">
        <f t="shared" si="3"/>
        <v>2221957</v>
      </c>
      <c r="I23" s="106">
        <f t="shared" si="3"/>
        <v>2100360</v>
      </c>
      <c r="J23" s="106">
        <f t="shared" si="3"/>
        <v>1632514</v>
      </c>
      <c r="K23" s="106">
        <f t="shared" si="3"/>
        <v>927723</v>
      </c>
      <c r="L23" s="106">
        <f t="shared" si="3"/>
        <v>1485305</v>
      </c>
      <c r="M23" s="106">
        <f t="shared" si="3"/>
        <v>2132267</v>
      </c>
      <c r="N23" s="106">
        <f t="shared" si="3"/>
        <v>5073984</v>
      </c>
      <c r="O23" s="106">
        <f t="shared" si="3"/>
        <v>488684</v>
      </c>
      <c r="P23" s="106">
        <f t="shared" si="3"/>
        <v>503506</v>
      </c>
      <c r="Q23" s="106">
        <f t="shared" si="3"/>
        <v>2243197</v>
      </c>
      <c r="R23" s="106">
        <f t="shared" si="3"/>
        <v>686917</v>
      </c>
      <c r="S23" s="106">
        <f t="shared" si="3"/>
        <v>751335</v>
      </c>
      <c r="T23" s="106">
        <f t="shared" si="3"/>
        <v>958891</v>
      </c>
      <c r="U23" s="106">
        <f t="shared" si="3"/>
        <v>2188836</v>
      </c>
      <c r="V23" s="106">
        <f t="shared" si="3"/>
        <v>483522</v>
      </c>
      <c r="W23" s="106">
        <f t="shared" si="3"/>
        <v>615662</v>
      </c>
      <c r="X23" s="106">
        <f t="shared" si="3"/>
        <v>566021</v>
      </c>
      <c r="Y23" s="106">
        <f t="shared" si="3"/>
        <v>327943</v>
      </c>
      <c r="Z23" s="106">
        <f t="shared" si="3"/>
        <v>1384981</v>
      </c>
      <c r="AA23" s="106">
        <f t="shared" si="3"/>
        <v>148222</v>
      </c>
      <c r="AB23" s="106">
        <f t="shared" si="3"/>
        <v>193560</v>
      </c>
      <c r="AC23" s="106">
        <f t="shared" si="3"/>
        <v>95741</v>
      </c>
      <c r="AD23" s="106">
        <f t="shared" si="3"/>
        <v>151616</v>
      </c>
      <c r="AE23" s="106">
        <f t="shared" si="3"/>
        <v>141761</v>
      </c>
      <c r="AF23" s="106">
        <f t="shared" si="3"/>
        <v>181955</v>
      </c>
      <c r="AG23" s="106">
        <f t="shared" si="3"/>
        <v>47675</v>
      </c>
      <c r="AH23" s="106">
        <f t="shared" si="3"/>
        <v>60359</v>
      </c>
      <c r="AI23" s="106">
        <f t="shared" si="3"/>
        <v>70199</v>
      </c>
      <c r="AJ23" s="106">
        <f t="shared" si="3"/>
        <v>47256</v>
      </c>
      <c r="AK23" s="106">
        <f t="shared" si="3"/>
        <v>37394</v>
      </c>
      <c r="AL23" s="106">
        <f t="shared" si="3"/>
        <v>104727</v>
      </c>
      <c r="AM23" s="106">
        <f t="shared" si="3"/>
        <v>224419</v>
      </c>
      <c r="AN23" s="106"/>
      <c r="AO23" s="106">
        <f t="shared" si="2"/>
        <v>78778810</v>
      </c>
    </row>
    <row r="24" spans="1:41" ht="12.75" customHeight="1" x14ac:dyDescent="0.2"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</row>
    <row r="25" spans="1:41" ht="12.75" customHeight="1" x14ac:dyDescent="0.2">
      <c r="A25" s="121" t="s">
        <v>320</v>
      </c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</row>
    <row r="26" spans="1:41" ht="12.75" customHeight="1" x14ac:dyDescent="0.2">
      <c r="A26" s="121" t="s">
        <v>321</v>
      </c>
      <c r="C26" s="106">
        <f>+C15-C23</f>
        <v>56192010</v>
      </c>
      <c r="D26" s="106">
        <f>+D15-D23</f>
        <v>68208459</v>
      </c>
      <c r="E26" s="106">
        <f t="shared" ref="E26:AM26" si="4">+E15-E23</f>
        <v>62639231</v>
      </c>
      <c r="F26" s="106">
        <f t="shared" si="4"/>
        <v>76945721</v>
      </c>
      <c r="G26" s="106">
        <f t="shared" si="4"/>
        <v>49753738</v>
      </c>
      <c r="H26" s="106">
        <f t="shared" si="4"/>
        <v>52336885</v>
      </c>
      <c r="I26" s="106">
        <f t="shared" si="4"/>
        <v>41188825</v>
      </c>
      <c r="J26" s="106">
        <f t="shared" si="4"/>
        <v>44488518</v>
      </c>
      <c r="K26" s="106">
        <f t="shared" si="4"/>
        <v>8617470</v>
      </c>
      <c r="L26" s="106">
        <f t="shared" si="4"/>
        <v>26350375</v>
      </c>
      <c r="M26" s="106">
        <f t="shared" si="4"/>
        <v>7727748</v>
      </c>
      <c r="N26" s="106">
        <f t="shared" si="4"/>
        <v>10057266</v>
      </c>
      <c r="O26" s="106">
        <f t="shared" si="4"/>
        <v>32012532</v>
      </c>
      <c r="P26" s="106">
        <f t="shared" si="4"/>
        <v>21566972</v>
      </c>
      <c r="Q26" s="106">
        <f t="shared" si="4"/>
        <v>46128995</v>
      </c>
      <c r="R26" s="106">
        <f t="shared" si="4"/>
        <v>4652988</v>
      </c>
      <c r="S26" s="106">
        <f t="shared" si="4"/>
        <v>11214721</v>
      </c>
      <c r="T26" s="106">
        <f t="shared" si="4"/>
        <v>5954263</v>
      </c>
      <c r="U26" s="106">
        <f t="shared" si="4"/>
        <v>2321010</v>
      </c>
      <c r="V26" s="106">
        <f t="shared" si="4"/>
        <v>5115768</v>
      </c>
      <c r="W26" s="106">
        <f t="shared" si="4"/>
        <v>15415918</v>
      </c>
      <c r="X26" s="106">
        <f t="shared" si="4"/>
        <v>8741185</v>
      </c>
      <c r="Y26" s="106">
        <f t="shared" si="4"/>
        <v>3346669</v>
      </c>
      <c r="Z26" s="106">
        <f t="shared" si="4"/>
        <v>2805735</v>
      </c>
      <c r="AA26" s="106">
        <f t="shared" si="4"/>
        <v>2113889</v>
      </c>
      <c r="AB26" s="106">
        <f t="shared" si="4"/>
        <v>2163340</v>
      </c>
      <c r="AC26" s="106">
        <f t="shared" si="4"/>
        <v>1835469</v>
      </c>
      <c r="AD26" s="106">
        <f t="shared" si="4"/>
        <v>3233729</v>
      </c>
      <c r="AE26" s="106">
        <f t="shared" si="4"/>
        <v>366442</v>
      </c>
      <c r="AF26" s="106">
        <f t="shared" si="4"/>
        <v>697524</v>
      </c>
      <c r="AG26" s="106">
        <f t="shared" si="4"/>
        <v>116435</v>
      </c>
      <c r="AH26" s="106">
        <f t="shared" si="4"/>
        <v>202192</v>
      </c>
      <c r="AI26" s="106">
        <f t="shared" si="4"/>
        <v>244040</v>
      </c>
      <c r="AJ26" s="106">
        <f t="shared" si="4"/>
        <v>22927</v>
      </c>
      <c r="AK26" s="106">
        <f t="shared" si="4"/>
        <v>119205</v>
      </c>
      <c r="AL26" s="106">
        <f t="shared" si="4"/>
        <v>10334</v>
      </c>
      <c r="AM26" s="106">
        <f t="shared" si="4"/>
        <v>-12156</v>
      </c>
      <c r="AN26" s="106"/>
      <c r="AO26" s="106">
        <f t="shared" ref="AO26" si="5">SUM(C26:AM26)</f>
        <v>674896372</v>
      </c>
    </row>
    <row r="27" spans="1:41" ht="12.75" customHeight="1" x14ac:dyDescent="0.2"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</row>
    <row r="28" spans="1:41" ht="12.75" customHeight="1" x14ac:dyDescent="0.2">
      <c r="AO28" s="106"/>
    </row>
    <row r="29" spans="1:41" ht="12.75" customHeight="1" x14ac:dyDescent="0.2">
      <c r="A29" s="122" t="s">
        <v>322</v>
      </c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O29" s="106"/>
    </row>
    <row r="30" spans="1:41" ht="12.75" customHeight="1" x14ac:dyDescent="0.2">
      <c r="A30" s="123" t="s">
        <v>323</v>
      </c>
      <c r="C30" s="106">
        <v>21484996</v>
      </c>
      <c r="D30" s="106">
        <v>21518492</v>
      </c>
      <c r="E30" s="106">
        <v>24624843</v>
      </c>
      <c r="F30" s="106">
        <v>11596010</v>
      </c>
      <c r="G30" s="106">
        <v>18118903</v>
      </c>
      <c r="H30" s="106">
        <v>22513959</v>
      </c>
      <c r="I30" s="106">
        <v>22635052</v>
      </c>
      <c r="J30" s="106">
        <v>23768201</v>
      </c>
      <c r="K30" s="106">
        <v>911793</v>
      </c>
      <c r="L30" s="106">
        <v>12055505</v>
      </c>
      <c r="M30" s="106">
        <v>2733505</v>
      </c>
      <c r="N30" s="106">
        <v>6673999</v>
      </c>
      <c r="O30" s="106">
        <v>17982683</v>
      </c>
      <c r="P30" s="106">
        <v>11097842</v>
      </c>
      <c r="Q30" s="106">
        <v>28384328</v>
      </c>
      <c r="R30" s="106">
        <v>1534253</v>
      </c>
      <c r="S30" s="106">
        <v>7210083</v>
      </c>
      <c r="T30" s="106">
        <v>3304114</v>
      </c>
      <c r="U30" s="106">
        <v>988752</v>
      </c>
      <c r="V30" s="106">
        <v>2971935</v>
      </c>
      <c r="W30" s="106">
        <v>9686593</v>
      </c>
      <c r="X30" s="106">
        <v>6113727</v>
      </c>
      <c r="Y30" s="106">
        <v>1421597</v>
      </c>
      <c r="Z30" s="106">
        <v>2213144</v>
      </c>
      <c r="AA30" s="106">
        <v>1069583</v>
      </c>
      <c r="AB30" s="106">
        <v>337922</v>
      </c>
      <c r="AC30" s="106">
        <v>1482901</v>
      </c>
      <c r="AD30" s="106">
        <v>2492744</v>
      </c>
      <c r="AE30" s="106">
        <v>1595</v>
      </c>
      <c r="AF30" s="106">
        <v>353274</v>
      </c>
      <c r="AG30" s="106">
        <v>0</v>
      </c>
      <c r="AH30" s="106">
        <v>66909</v>
      </c>
      <c r="AI30" s="106">
        <v>109964</v>
      </c>
      <c r="AJ30" s="106">
        <v>0</v>
      </c>
      <c r="AK30" s="106">
        <v>112748</v>
      </c>
      <c r="AL30" s="106">
        <v>0</v>
      </c>
      <c r="AM30" s="106">
        <v>0</v>
      </c>
      <c r="AN30" s="106"/>
      <c r="AO30" s="106">
        <f t="shared" ref="AO30:AO37" si="6">SUM(C30:AM30)</f>
        <v>287571949</v>
      </c>
    </row>
    <row r="31" spans="1:41" ht="12.75" customHeight="1" x14ac:dyDescent="0.2">
      <c r="A31" s="123" t="s">
        <v>324</v>
      </c>
      <c r="C31" s="106">
        <v>25170476</v>
      </c>
      <c r="D31" s="106">
        <v>10608740</v>
      </c>
      <c r="E31" s="106">
        <v>23005307</v>
      </c>
      <c r="F31" s="106">
        <v>39902437</v>
      </c>
      <c r="G31" s="106">
        <v>21964969</v>
      </c>
      <c r="H31" s="106">
        <v>22196867</v>
      </c>
      <c r="I31" s="106">
        <v>9602981</v>
      </c>
      <c r="J31" s="106">
        <v>16272123</v>
      </c>
      <c r="K31" s="106">
        <v>7174297</v>
      </c>
      <c r="L31" s="106">
        <v>13197028</v>
      </c>
      <c r="M31" s="106">
        <v>4622172</v>
      </c>
      <c r="N31" s="106">
        <v>1250060</v>
      </c>
      <c r="O31" s="106">
        <v>10219562</v>
      </c>
      <c r="P31" s="106">
        <v>6337863</v>
      </c>
      <c r="Q31" s="106">
        <v>5991297</v>
      </c>
      <c r="R31" s="106">
        <v>2964491</v>
      </c>
      <c r="S31" s="106">
        <v>2956585</v>
      </c>
      <c r="T31" s="106">
        <v>1364118</v>
      </c>
      <c r="U31" s="106">
        <v>817200</v>
      </c>
      <c r="V31" s="106">
        <v>2195072</v>
      </c>
      <c r="W31" s="106">
        <v>1334472</v>
      </c>
      <c r="X31" s="106">
        <v>488692</v>
      </c>
      <c r="Y31" s="106">
        <v>686529</v>
      </c>
      <c r="Z31" s="106">
        <v>581967</v>
      </c>
      <c r="AA31" s="106">
        <v>543296</v>
      </c>
      <c r="AB31" s="106">
        <v>1231296</v>
      </c>
      <c r="AC31" s="106">
        <v>190460</v>
      </c>
      <c r="AD31" s="106">
        <v>67661</v>
      </c>
      <c r="AE31" s="106">
        <v>250423</v>
      </c>
      <c r="AF31" s="106">
        <v>98562</v>
      </c>
      <c r="AG31" s="106">
        <v>0</v>
      </c>
      <c r="AH31" s="106">
        <v>92355</v>
      </c>
      <c r="AI31" s="106">
        <v>89112</v>
      </c>
      <c r="AJ31" s="106">
        <v>14800</v>
      </c>
      <c r="AK31" s="106">
        <v>0</v>
      </c>
      <c r="AL31" s="106">
        <v>0</v>
      </c>
      <c r="AM31" s="106">
        <v>0</v>
      </c>
      <c r="AN31" s="106"/>
      <c r="AO31" s="106">
        <f t="shared" si="6"/>
        <v>233483270</v>
      </c>
    </row>
    <row r="32" spans="1:41" ht="12.75" customHeight="1" x14ac:dyDescent="0.2">
      <c r="A32" s="123" t="s">
        <v>325</v>
      </c>
      <c r="C32" s="106">
        <v>8913747</v>
      </c>
      <c r="D32" s="106">
        <v>5942244</v>
      </c>
      <c r="E32" s="106">
        <v>0</v>
      </c>
      <c r="F32" s="106">
        <v>0</v>
      </c>
      <c r="G32" s="106">
        <v>3536333</v>
      </c>
      <c r="H32" s="106">
        <v>0</v>
      </c>
      <c r="I32" s="106">
        <v>2723966</v>
      </c>
      <c r="J32" s="106">
        <v>373765</v>
      </c>
      <c r="K32" s="106">
        <v>491645</v>
      </c>
      <c r="L32" s="106">
        <v>1073399</v>
      </c>
      <c r="M32" s="106">
        <v>0</v>
      </c>
      <c r="N32" s="106">
        <v>723028</v>
      </c>
      <c r="O32" s="106">
        <v>1529846</v>
      </c>
      <c r="P32" s="106">
        <v>2396180</v>
      </c>
      <c r="Q32" s="106">
        <v>0</v>
      </c>
      <c r="R32" s="106">
        <v>75000</v>
      </c>
      <c r="S32" s="106">
        <v>118552</v>
      </c>
      <c r="T32" s="106">
        <v>577350</v>
      </c>
      <c r="U32" s="106">
        <v>290017</v>
      </c>
      <c r="V32" s="106">
        <v>64900</v>
      </c>
      <c r="W32" s="106">
        <v>337279</v>
      </c>
      <c r="X32" s="106">
        <v>0</v>
      </c>
      <c r="Y32" s="106">
        <v>4000</v>
      </c>
      <c r="Z32" s="106">
        <v>0</v>
      </c>
      <c r="AA32" s="106">
        <v>0</v>
      </c>
      <c r="AB32" s="106">
        <v>0</v>
      </c>
      <c r="AC32" s="106">
        <v>0</v>
      </c>
      <c r="AD32" s="106">
        <v>0</v>
      </c>
      <c r="AE32" s="106">
        <v>69900</v>
      </c>
      <c r="AF32" s="106">
        <v>0</v>
      </c>
      <c r="AG32" s="106">
        <v>0</v>
      </c>
      <c r="AH32" s="106">
        <v>0</v>
      </c>
      <c r="AI32" s="106">
        <v>26398</v>
      </c>
      <c r="AJ32" s="106">
        <v>0</v>
      </c>
      <c r="AK32" s="106">
        <v>0</v>
      </c>
      <c r="AL32" s="106">
        <v>0</v>
      </c>
      <c r="AM32" s="106">
        <v>0</v>
      </c>
      <c r="AN32" s="106"/>
      <c r="AO32" s="106">
        <f t="shared" si="6"/>
        <v>29267549</v>
      </c>
    </row>
    <row r="33" spans="1:41" ht="12.75" customHeight="1" x14ac:dyDescent="0.2">
      <c r="A33" s="123" t="s">
        <v>326</v>
      </c>
      <c r="C33" s="106">
        <v>0</v>
      </c>
      <c r="D33" s="106">
        <v>456765</v>
      </c>
      <c r="E33" s="106">
        <v>2563005</v>
      </c>
      <c r="F33" s="106">
        <v>5157817</v>
      </c>
      <c r="G33" s="106">
        <v>0</v>
      </c>
      <c r="H33" s="106">
        <v>4247951</v>
      </c>
      <c r="I33" s="106">
        <v>579801</v>
      </c>
      <c r="J33" s="106">
        <v>1357738</v>
      </c>
      <c r="K33" s="106">
        <v>0</v>
      </c>
      <c r="L33" s="106">
        <v>0</v>
      </c>
      <c r="M33" s="106">
        <v>0</v>
      </c>
      <c r="N33" s="106">
        <v>1312695</v>
      </c>
      <c r="O33" s="106">
        <v>1591611</v>
      </c>
      <c r="P33" s="106">
        <v>1475464</v>
      </c>
      <c r="Q33" s="106">
        <v>6888122</v>
      </c>
      <c r="R33" s="106">
        <v>0</v>
      </c>
      <c r="S33" s="106">
        <v>0</v>
      </c>
      <c r="T33" s="106">
        <v>116</v>
      </c>
      <c r="U33" s="106">
        <v>0</v>
      </c>
      <c r="V33" s="106">
        <v>0</v>
      </c>
      <c r="W33" s="106">
        <v>0</v>
      </c>
      <c r="X33" s="106">
        <v>0</v>
      </c>
      <c r="Y33" s="106">
        <v>0</v>
      </c>
      <c r="Z33" s="106">
        <v>0</v>
      </c>
      <c r="AA33" s="106">
        <v>0</v>
      </c>
      <c r="AB33" s="106">
        <v>0</v>
      </c>
      <c r="AC33" s="106">
        <v>0</v>
      </c>
      <c r="AD33" s="106">
        <v>0</v>
      </c>
      <c r="AE33" s="106">
        <v>0</v>
      </c>
      <c r="AF33" s="106">
        <v>272915</v>
      </c>
      <c r="AG33" s="106">
        <v>109415</v>
      </c>
      <c r="AH33" s="106">
        <v>31696</v>
      </c>
      <c r="AI33" s="106">
        <v>9878</v>
      </c>
      <c r="AJ33" s="106">
        <v>0</v>
      </c>
      <c r="AK33" s="106">
        <v>0</v>
      </c>
      <c r="AL33" s="106">
        <v>0</v>
      </c>
      <c r="AM33" s="106">
        <v>0</v>
      </c>
      <c r="AN33" s="106"/>
      <c r="AO33" s="106">
        <f t="shared" si="6"/>
        <v>26054989</v>
      </c>
    </row>
    <row r="34" spans="1:41" ht="12.75" customHeight="1" x14ac:dyDescent="0.2">
      <c r="A34" s="123" t="s">
        <v>327</v>
      </c>
      <c r="C34" s="106">
        <v>0</v>
      </c>
      <c r="D34" s="106">
        <v>46469</v>
      </c>
      <c r="E34" s="106">
        <v>2215960</v>
      </c>
      <c r="F34" s="106">
        <v>0</v>
      </c>
      <c r="G34" s="106">
        <v>0</v>
      </c>
      <c r="H34" s="106">
        <v>152791</v>
      </c>
      <c r="I34" s="106">
        <v>65000</v>
      </c>
      <c r="J34" s="106">
        <v>0</v>
      </c>
      <c r="K34" s="106">
        <v>364</v>
      </c>
      <c r="L34" s="106">
        <v>0</v>
      </c>
      <c r="M34" s="106">
        <v>0</v>
      </c>
      <c r="N34" s="106">
        <v>0</v>
      </c>
      <c r="O34" s="106">
        <v>385614</v>
      </c>
      <c r="P34" s="106">
        <v>721</v>
      </c>
      <c r="Q34" s="106">
        <v>0</v>
      </c>
      <c r="R34" s="106">
        <v>330</v>
      </c>
      <c r="S34" s="106">
        <v>0</v>
      </c>
      <c r="T34" s="106">
        <v>0</v>
      </c>
      <c r="U34" s="106">
        <v>0</v>
      </c>
      <c r="V34" s="106">
        <v>0</v>
      </c>
      <c r="W34" s="106">
        <v>3870081</v>
      </c>
      <c r="X34" s="106">
        <v>2151527</v>
      </c>
      <c r="Y34" s="106">
        <v>0</v>
      </c>
      <c r="Z34" s="106">
        <v>0</v>
      </c>
      <c r="AA34" s="106">
        <v>7482</v>
      </c>
      <c r="AB34" s="106">
        <v>0</v>
      </c>
      <c r="AC34" s="106">
        <v>0</v>
      </c>
      <c r="AD34" s="106">
        <v>0</v>
      </c>
      <c r="AE34" s="106">
        <v>0</v>
      </c>
      <c r="AF34" s="106">
        <v>0</v>
      </c>
      <c r="AG34" s="106">
        <v>0</v>
      </c>
      <c r="AH34" s="106">
        <v>0</v>
      </c>
      <c r="AI34" s="106">
        <v>0</v>
      </c>
      <c r="AJ34" s="106">
        <v>0</v>
      </c>
      <c r="AK34" s="106">
        <v>0</v>
      </c>
      <c r="AL34" s="106">
        <v>0</v>
      </c>
      <c r="AM34" s="106">
        <v>0</v>
      </c>
      <c r="AN34" s="106"/>
      <c r="AO34" s="106">
        <f t="shared" si="6"/>
        <v>8896339</v>
      </c>
    </row>
    <row r="35" spans="1:41" ht="12.75" customHeight="1" x14ac:dyDescent="0.2">
      <c r="A35" s="123" t="s">
        <v>328</v>
      </c>
      <c r="C35" s="106">
        <v>3446</v>
      </c>
      <c r="D35" s="106">
        <v>0</v>
      </c>
      <c r="E35" s="106">
        <v>0</v>
      </c>
      <c r="F35" s="106">
        <v>0</v>
      </c>
      <c r="G35" s="106">
        <v>0</v>
      </c>
      <c r="H35" s="106">
        <v>0</v>
      </c>
      <c r="I35" s="106">
        <v>18619</v>
      </c>
      <c r="J35" s="106">
        <v>0</v>
      </c>
      <c r="K35" s="106">
        <v>0</v>
      </c>
      <c r="L35" s="106">
        <v>0</v>
      </c>
      <c r="M35" s="106">
        <v>0</v>
      </c>
      <c r="N35" s="106">
        <v>0</v>
      </c>
      <c r="O35" s="106">
        <v>0</v>
      </c>
      <c r="P35" s="106">
        <v>0</v>
      </c>
      <c r="Q35" s="106">
        <v>0</v>
      </c>
      <c r="R35" s="106">
        <v>0</v>
      </c>
      <c r="S35" s="106">
        <v>0</v>
      </c>
      <c r="T35" s="106">
        <v>0</v>
      </c>
      <c r="U35" s="106">
        <v>383</v>
      </c>
      <c r="V35" s="106">
        <v>0</v>
      </c>
      <c r="W35" s="106">
        <v>0</v>
      </c>
      <c r="X35" s="106">
        <v>0</v>
      </c>
      <c r="Y35" s="106">
        <v>0</v>
      </c>
      <c r="Z35" s="106">
        <v>0</v>
      </c>
      <c r="AA35" s="106">
        <v>0</v>
      </c>
      <c r="AB35" s="106">
        <v>0</v>
      </c>
      <c r="AC35" s="106">
        <v>0</v>
      </c>
      <c r="AD35" s="106">
        <v>0</v>
      </c>
      <c r="AE35" s="106">
        <v>0</v>
      </c>
      <c r="AF35" s="106">
        <v>0</v>
      </c>
      <c r="AG35" s="106">
        <v>0</v>
      </c>
      <c r="AH35" s="106">
        <v>0</v>
      </c>
      <c r="AI35" s="106">
        <v>0</v>
      </c>
      <c r="AJ35" s="106">
        <v>0</v>
      </c>
      <c r="AK35" s="106">
        <v>0</v>
      </c>
      <c r="AL35" s="106">
        <v>0</v>
      </c>
      <c r="AM35" s="106">
        <v>0</v>
      </c>
      <c r="AN35" s="106"/>
      <c r="AO35" s="106">
        <f t="shared" si="6"/>
        <v>22448</v>
      </c>
    </row>
    <row r="36" spans="1:41" ht="12.75" customHeight="1" x14ac:dyDescent="0.2">
      <c r="A36" s="123" t="s">
        <v>329</v>
      </c>
      <c r="C36" s="106">
        <v>0</v>
      </c>
      <c r="D36" s="106">
        <v>0</v>
      </c>
      <c r="E36" s="106">
        <v>0</v>
      </c>
      <c r="F36" s="106">
        <v>0</v>
      </c>
      <c r="G36" s="106">
        <v>0</v>
      </c>
      <c r="H36" s="106">
        <v>0</v>
      </c>
      <c r="I36" s="106">
        <v>0</v>
      </c>
      <c r="J36" s="106">
        <v>0</v>
      </c>
      <c r="K36" s="106">
        <v>0</v>
      </c>
      <c r="L36" s="106">
        <v>0</v>
      </c>
      <c r="M36" s="106">
        <v>0</v>
      </c>
      <c r="N36" s="106">
        <v>0</v>
      </c>
      <c r="O36" s="106">
        <v>0</v>
      </c>
      <c r="P36" s="106">
        <v>0</v>
      </c>
      <c r="Q36" s="106">
        <v>0</v>
      </c>
      <c r="R36" s="106">
        <v>0</v>
      </c>
      <c r="S36" s="106">
        <v>0</v>
      </c>
      <c r="T36" s="106">
        <v>0</v>
      </c>
      <c r="U36" s="106">
        <v>0</v>
      </c>
      <c r="V36" s="106">
        <v>0</v>
      </c>
      <c r="W36" s="106">
        <v>0</v>
      </c>
      <c r="X36" s="106">
        <v>0</v>
      </c>
      <c r="Y36" s="106">
        <v>0</v>
      </c>
      <c r="Z36" s="106">
        <v>0</v>
      </c>
      <c r="AA36" s="106">
        <v>0</v>
      </c>
      <c r="AB36" s="106">
        <v>0</v>
      </c>
      <c r="AC36" s="106">
        <v>0</v>
      </c>
      <c r="AD36" s="106">
        <v>0</v>
      </c>
      <c r="AE36" s="106">
        <v>0</v>
      </c>
      <c r="AF36" s="106">
        <v>0</v>
      </c>
      <c r="AG36" s="106">
        <v>0</v>
      </c>
      <c r="AH36" s="106">
        <v>0</v>
      </c>
      <c r="AI36" s="106">
        <v>0</v>
      </c>
      <c r="AJ36" s="106">
        <v>0</v>
      </c>
      <c r="AK36" s="106">
        <v>0</v>
      </c>
      <c r="AL36" s="106">
        <v>0</v>
      </c>
      <c r="AM36" s="106">
        <v>0</v>
      </c>
      <c r="AN36" s="106"/>
      <c r="AO36" s="106">
        <f t="shared" si="6"/>
        <v>0</v>
      </c>
    </row>
    <row r="37" spans="1:41" ht="12.75" customHeight="1" x14ac:dyDescent="0.2">
      <c r="A37" s="124" t="s">
        <v>330</v>
      </c>
      <c r="C37" s="106">
        <v>55572665</v>
      </c>
      <c r="D37" s="106">
        <v>38572710</v>
      </c>
      <c r="E37" s="106">
        <v>52409115</v>
      </c>
      <c r="F37" s="106">
        <v>56656264</v>
      </c>
      <c r="G37" s="106">
        <v>43620205</v>
      </c>
      <c r="H37" s="106">
        <v>49111568</v>
      </c>
      <c r="I37" s="106">
        <v>35625419</v>
      </c>
      <c r="J37" s="106">
        <v>41771827</v>
      </c>
      <c r="K37" s="106">
        <v>8578099</v>
      </c>
      <c r="L37" s="106">
        <v>26325932</v>
      </c>
      <c r="M37" s="106">
        <v>7355677</v>
      </c>
      <c r="N37" s="106">
        <v>9959782</v>
      </c>
      <c r="O37" s="106">
        <v>31709316</v>
      </c>
      <c r="P37" s="106">
        <v>21308070</v>
      </c>
      <c r="Q37" s="106">
        <v>41263747</v>
      </c>
      <c r="R37" s="106">
        <v>4574074</v>
      </c>
      <c r="S37" s="106">
        <v>10285220</v>
      </c>
      <c r="T37" s="106">
        <v>5245698</v>
      </c>
      <c r="U37" s="106">
        <v>2096352</v>
      </c>
      <c r="V37" s="106">
        <v>5231907</v>
      </c>
      <c r="W37" s="106">
        <v>15228425</v>
      </c>
      <c r="X37" s="106">
        <v>8753946</v>
      </c>
      <c r="Y37" s="106">
        <v>2112126</v>
      </c>
      <c r="Z37" s="106">
        <v>2795111</v>
      </c>
      <c r="AA37" s="106">
        <v>1620361</v>
      </c>
      <c r="AB37" s="106">
        <v>1569218</v>
      </c>
      <c r="AC37" s="106">
        <v>1673361</v>
      </c>
      <c r="AD37" s="106">
        <v>2560405</v>
      </c>
      <c r="AE37" s="106">
        <v>321918</v>
      </c>
      <c r="AF37" s="106">
        <v>724751</v>
      </c>
      <c r="AG37" s="106">
        <v>109415</v>
      </c>
      <c r="AH37" s="106">
        <v>190960</v>
      </c>
      <c r="AI37" s="106">
        <v>235352</v>
      </c>
      <c r="AJ37" s="106">
        <v>14800</v>
      </c>
      <c r="AK37" s="106">
        <v>112748</v>
      </c>
      <c r="AL37" s="106">
        <v>0</v>
      </c>
      <c r="AM37" s="106">
        <v>0</v>
      </c>
      <c r="AN37" s="106"/>
      <c r="AO37" s="106">
        <f t="shared" si="6"/>
        <v>585296544</v>
      </c>
    </row>
    <row r="38" spans="1:41" ht="12.75" customHeight="1" x14ac:dyDescent="0.2"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</row>
    <row r="39" spans="1:41" ht="12.75" customHeight="1" x14ac:dyDescent="0.2">
      <c r="A39" s="125"/>
      <c r="B39" s="125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</row>
    <row r="40" spans="1:41" ht="12.75" customHeight="1" x14ac:dyDescent="0.2">
      <c r="A40" s="125" t="s">
        <v>331</v>
      </c>
      <c r="B40" s="125"/>
      <c r="C40" s="106">
        <v>11889240</v>
      </c>
      <c r="D40" s="106">
        <v>5957654</v>
      </c>
      <c r="E40" s="106">
        <v>9004354</v>
      </c>
      <c r="F40" s="106">
        <v>343424</v>
      </c>
      <c r="G40" s="106">
        <v>1293591</v>
      </c>
      <c r="H40" s="106">
        <v>747030</v>
      </c>
      <c r="I40" s="106">
        <v>2261612</v>
      </c>
      <c r="J40" s="106">
        <v>832153</v>
      </c>
      <c r="K40" s="106">
        <v>396971</v>
      </c>
      <c r="L40" s="106">
        <v>84192</v>
      </c>
      <c r="M40" s="106">
        <v>195790</v>
      </c>
      <c r="N40" s="106">
        <v>1231631</v>
      </c>
      <c r="O40" s="106">
        <v>348958</v>
      </c>
      <c r="P40" s="106">
        <v>125489</v>
      </c>
      <c r="Q40" s="106">
        <v>75953</v>
      </c>
      <c r="R40" s="106">
        <v>130519</v>
      </c>
      <c r="S40" s="106">
        <v>113957</v>
      </c>
      <c r="T40" s="106">
        <v>37602</v>
      </c>
      <c r="U40" s="106">
        <v>40349</v>
      </c>
      <c r="V40" s="106">
        <v>213556</v>
      </c>
      <c r="W40" s="106">
        <v>33618</v>
      </c>
      <c r="X40" s="106">
        <v>71932</v>
      </c>
      <c r="Y40" s="106">
        <v>74328</v>
      </c>
      <c r="Z40" s="106">
        <v>32970</v>
      </c>
      <c r="AA40" s="106">
        <v>355387</v>
      </c>
      <c r="AB40" s="106">
        <v>27275</v>
      </c>
      <c r="AC40" s="106">
        <v>30182</v>
      </c>
      <c r="AD40" s="106">
        <v>3312</v>
      </c>
      <c r="AE40" s="106">
        <v>13027</v>
      </c>
      <c r="AF40" s="106">
        <v>32169</v>
      </c>
      <c r="AG40" s="106">
        <v>13</v>
      </c>
      <c r="AH40" s="106">
        <v>19393</v>
      </c>
      <c r="AI40" s="106">
        <v>4960</v>
      </c>
      <c r="AJ40" s="106">
        <v>43862</v>
      </c>
      <c r="AK40" s="106">
        <v>88</v>
      </c>
      <c r="AL40" s="106">
        <v>69803</v>
      </c>
      <c r="AM40" s="106">
        <v>16686</v>
      </c>
      <c r="AN40" s="106"/>
      <c r="AO40" s="106">
        <f t="shared" ref="AO40" si="7">SUM(C40:AM40)</f>
        <v>36153030</v>
      </c>
    </row>
    <row r="41" spans="1:41" ht="12.75" customHeight="1" x14ac:dyDescent="0.2">
      <c r="A41" s="126"/>
      <c r="B41" s="126"/>
      <c r="AO41" s="106"/>
    </row>
    <row r="42" spans="1:41" ht="12.75" customHeight="1" x14ac:dyDescent="0.2">
      <c r="A42" s="125" t="s">
        <v>332</v>
      </c>
      <c r="B42" s="125"/>
      <c r="C42" s="106">
        <v>12508585</v>
      </c>
      <c r="D42" s="106">
        <v>35593403</v>
      </c>
      <c r="E42" s="106">
        <v>19234471</v>
      </c>
      <c r="F42" s="106">
        <v>20632882</v>
      </c>
      <c r="G42" s="106">
        <v>7427124</v>
      </c>
      <c r="H42" s="106">
        <v>3972350</v>
      </c>
      <c r="I42" s="106">
        <v>7825018</v>
      </c>
      <c r="J42" s="106">
        <v>3548844</v>
      </c>
      <c r="K42" s="106">
        <v>436342</v>
      </c>
      <c r="L42" s="106">
        <v>108635</v>
      </c>
      <c r="M42" s="106">
        <v>567861</v>
      </c>
      <c r="N42" s="106">
        <v>1329117</v>
      </c>
      <c r="O42" s="106">
        <v>652174</v>
      </c>
      <c r="P42" s="106">
        <v>384390</v>
      </c>
      <c r="Q42" s="106">
        <v>4941202</v>
      </c>
      <c r="R42" s="106">
        <v>209434</v>
      </c>
      <c r="S42" s="106">
        <v>1043458</v>
      </c>
      <c r="T42" s="106">
        <v>746167</v>
      </c>
      <c r="U42" s="106">
        <v>265007</v>
      </c>
      <c r="V42" s="106">
        <v>97417</v>
      </c>
      <c r="W42" s="106">
        <v>221111</v>
      </c>
      <c r="X42" s="106">
        <v>59171</v>
      </c>
      <c r="Y42" s="106">
        <v>1308871</v>
      </c>
      <c r="Z42" s="106">
        <v>43596</v>
      </c>
      <c r="AA42" s="106">
        <v>848915</v>
      </c>
      <c r="AB42" s="106">
        <v>621395</v>
      </c>
      <c r="AC42" s="106">
        <v>192290</v>
      </c>
      <c r="AD42" s="106">
        <v>676636</v>
      </c>
      <c r="AE42" s="106">
        <v>57551</v>
      </c>
      <c r="AF42" s="106">
        <v>4943</v>
      </c>
      <c r="AG42" s="106">
        <v>7033</v>
      </c>
      <c r="AH42" s="106">
        <v>30625</v>
      </c>
      <c r="AI42" s="106">
        <v>13648</v>
      </c>
      <c r="AJ42" s="106">
        <v>51989</v>
      </c>
      <c r="AK42" s="106">
        <v>6546</v>
      </c>
      <c r="AL42" s="106">
        <v>80137</v>
      </c>
      <c r="AM42" s="106">
        <v>4530</v>
      </c>
      <c r="AN42" s="106"/>
      <c r="AO42" s="106">
        <f>SUM(C42:AM42)</f>
        <v>125752868</v>
      </c>
    </row>
    <row r="43" spans="1:41" s="97" customFormat="1" ht="12.75" customHeight="1" x14ac:dyDescent="0.2">
      <c r="A43" s="127" t="s">
        <v>333</v>
      </c>
      <c r="B43" s="127"/>
      <c r="C43" s="96">
        <f>+C42-'Kafli3.2 Efnahagur'!C36</f>
        <v>0</v>
      </c>
      <c r="D43" s="96">
        <f>+D42-'Kafli3.2 Efnahagur'!D36</f>
        <v>0</v>
      </c>
      <c r="E43" s="96">
        <f>+E42-'Kafli3.2 Efnahagur'!E36</f>
        <v>0</v>
      </c>
      <c r="F43" s="96">
        <f>+F42-'Kafli3.2 Efnahagur'!F36</f>
        <v>0</v>
      </c>
      <c r="G43" s="96">
        <f>+G42-'Kafli3.2 Efnahagur'!G36</f>
        <v>0</v>
      </c>
      <c r="H43" s="96">
        <f>+H42-'Kafli3.2 Efnahagur'!H36</f>
        <v>0</v>
      </c>
      <c r="I43" s="96">
        <f>+I42-'Kafli3.2 Efnahagur'!I36</f>
        <v>0</v>
      </c>
      <c r="J43" s="96">
        <f>+J42-'Kafli3.2 Efnahagur'!J36</f>
        <v>0</v>
      </c>
      <c r="K43" s="96">
        <f>+K42-'Kafli3.2 Efnahagur'!K36</f>
        <v>0</v>
      </c>
      <c r="L43" s="96">
        <f>+L42-'Kafli3.2 Efnahagur'!L36</f>
        <v>0</v>
      </c>
      <c r="M43" s="96">
        <f>+M42-'Kafli3.2 Efnahagur'!M36</f>
        <v>0</v>
      </c>
      <c r="N43" s="96">
        <f>+N42-'Kafli3.2 Efnahagur'!N36</f>
        <v>0</v>
      </c>
      <c r="O43" s="96">
        <f>+O42-'Kafli3.2 Efnahagur'!O36</f>
        <v>0</v>
      </c>
      <c r="P43" s="96">
        <f>+P42-'Kafli3.2 Efnahagur'!P36</f>
        <v>0</v>
      </c>
      <c r="Q43" s="96">
        <f>+Q42-'Kafli3.2 Efnahagur'!Q36</f>
        <v>0</v>
      </c>
      <c r="R43" s="96">
        <f>+R42-'Kafli3.2 Efnahagur'!R36</f>
        <v>0</v>
      </c>
      <c r="S43" s="96">
        <f>+S42-'Kafli3.2 Efnahagur'!S36</f>
        <v>0</v>
      </c>
      <c r="T43" s="96">
        <f>+T42-'Kafli3.2 Efnahagur'!T36</f>
        <v>0</v>
      </c>
      <c r="U43" s="96">
        <f>+U42-'Kafli3.2 Efnahagur'!U36</f>
        <v>0</v>
      </c>
      <c r="V43" s="96">
        <f>+V42-'Kafli3.2 Efnahagur'!V36</f>
        <v>0</v>
      </c>
      <c r="W43" s="96">
        <f>+W42-'Kafli3.2 Efnahagur'!W36</f>
        <v>0</v>
      </c>
      <c r="X43" s="96">
        <f>+X42-'Kafli3.2 Efnahagur'!X36</f>
        <v>0</v>
      </c>
      <c r="Y43" s="96">
        <f>+Y42-'Kafli3.2 Efnahagur'!Y36</f>
        <v>0</v>
      </c>
      <c r="Z43" s="96">
        <f>+Z42-'Kafli3.2 Efnahagur'!Z36</f>
        <v>0</v>
      </c>
      <c r="AA43" s="96">
        <f>+AA42-'Kafli3.2 Efnahagur'!AA36</f>
        <v>0</v>
      </c>
      <c r="AB43" s="96">
        <f>+AB42-'Kafli3.2 Efnahagur'!AB36</f>
        <v>0</v>
      </c>
      <c r="AC43" s="96">
        <f>+AC42-'Kafli3.2 Efnahagur'!AC36</f>
        <v>0</v>
      </c>
      <c r="AD43" s="96">
        <f>+AD42-'Kafli3.2 Efnahagur'!AD36</f>
        <v>0</v>
      </c>
      <c r="AE43" s="96">
        <f>+AE42-'Kafli3.2 Efnahagur'!AE36</f>
        <v>0</v>
      </c>
      <c r="AF43" s="96">
        <f>+AF42-'Kafli3.2 Efnahagur'!AF36</f>
        <v>0</v>
      </c>
      <c r="AG43" s="96">
        <f>+AG42-'Kafli3.2 Efnahagur'!AG36</f>
        <v>0</v>
      </c>
      <c r="AH43" s="96">
        <f>+AH42-'Kafli3.2 Efnahagur'!AH36</f>
        <v>0</v>
      </c>
      <c r="AI43" s="96">
        <f>+AI42-'Kafli3.2 Efnahagur'!AI36</f>
        <v>0</v>
      </c>
      <c r="AJ43" s="96">
        <f>+AJ42-'Kafli3.2 Efnahagur'!AJ36</f>
        <v>0</v>
      </c>
      <c r="AK43" s="96">
        <f>+AK42-'Kafli3.2 Efnahagur'!AK36</f>
        <v>0</v>
      </c>
      <c r="AL43" s="96">
        <f>+AL42-'Kafli3.2 Efnahagur'!AL36</f>
        <v>0</v>
      </c>
      <c r="AM43" s="96">
        <f>+AM42-'Kafli3.2 Efnahagur'!AM36</f>
        <v>0</v>
      </c>
      <c r="AN43" s="96"/>
      <c r="AO43" s="96">
        <f>+AO42-'Kafli3.2 Efnahagur'!AO36</f>
        <v>0</v>
      </c>
    </row>
  </sheetData>
  <mergeCells count="37">
    <mergeCell ref="H1:H3"/>
    <mergeCell ref="C1:C3"/>
    <mergeCell ref="D1:D3"/>
    <mergeCell ref="E1:E3"/>
    <mergeCell ref="F1:F3"/>
    <mergeCell ref="G1:G3"/>
    <mergeCell ref="T1:T3"/>
    <mergeCell ref="I1:I3"/>
    <mergeCell ref="J1:J3"/>
    <mergeCell ref="K1:K3"/>
    <mergeCell ref="L1:L3"/>
    <mergeCell ref="M1:M3"/>
    <mergeCell ref="N1:N3"/>
    <mergeCell ref="O1:O3"/>
    <mergeCell ref="P1:P3"/>
    <mergeCell ref="Q1:Q3"/>
    <mergeCell ref="R1:R3"/>
    <mergeCell ref="S1:S3"/>
    <mergeCell ref="AF1:AF3"/>
    <mergeCell ref="U1:U3"/>
    <mergeCell ref="V1:V3"/>
    <mergeCell ref="W1:W3"/>
    <mergeCell ref="X1:X3"/>
    <mergeCell ref="Y1:Y3"/>
    <mergeCell ref="Z1:Z3"/>
    <mergeCell ref="AA1:AA3"/>
    <mergeCell ref="AB1:AB3"/>
    <mergeCell ref="AC1:AC3"/>
    <mergeCell ref="AD1:AD3"/>
    <mergeCell ref="AE1:AE3"/>
    <mergeCell ref="AM1:AM3"/>
    <mergeCell ref="AG1:AG3"/>
    <mergeCell ref="AH1:AH3"/>
    <mergeCell ref="AI1:AI3"/>
    <mergeCell ref="AJ1:AJ3"/>
    <mergeCell ref="AK1:AK3"/>
    <mergeCell ref="AL1:AL3"/>
  </mergeCells>
  <pageMargins left="0.47244094488188981" right="0.31496062992125984" top="1.1811023622047245" bottom="0.47244094488188981" header="0.51181102362204722" footer="0.51181102362204722"/>
  <pageSetup paperSize="9" firstPageNumber="23" orientation="portrait" useFirstPageNumber="1" horizontalDpi="300" verticalDpi="300" r:id="rId1"/>
  <headerFooter alignWithMargins="0">
    <oddHeader>&amp;C&amp;"Times New Roman,Bold"&amp;12 3.3. SJÓÐSTREYMI ÁRIÐ 2008</oddHeader>
    <oddFooter>&amp;R&amp;"Times New Roman,Regular"&amp;10&amp;P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166"/>
  <sheetViews>
    <sheetView view="pageBreakPreview" zoomScaleNormal="100" zoomScaleSheetLayoutView="100" workbookViewId="0">
      <pane xSplit="2" ySplit="4" topLeftCell="AO5" activePane="bottomRight" state="frozen"/>
      <selection pane="topRight"/>
      <selection pane="bottomLeft"/>
      <selection pane="bottomRight" activeCell="C3" sqref="C3:AR3"/>
    </sheetView>
  </sheetViews>
  <sheetFormatPr defaultColWidth="9.140625" defaultRowHeight="11.25" customHeight="1" outlineLevelRow="1" x14ac:dyDescent="0.25"/>
  <cols>
    <col min="1" max="1" width="25.140625" style="93" customWidth="1"/>
    <col min="2" max="2" width="0.85546875" style="93" customWidth="1"/>
    <col min="3" max="4" width="11.42578125" style="93" bestFit="1" customWidth="1"/>
    <col min="5" max="5" width="11.85546875" style="93" customWidth="1"/>
    <col min="6" max="7" width="11.42578125" style="93" customWidth="1"/>
    <col min="8" max="8" width="10.42578125" style="93" bestFit="1" customWidth="1"/>
    <col min="9" max="10" width="9.7109375" style="93" bestFit="1" customWidth="1"/>
    <col min="11" max="12" width="10.42578125" style="93" bestFit="1" customWidth="1"/>
    <col min="13" max="13" width="10.85546875" style="93" customWidth="1"/>
    <col min="14" max="14" width="9.85546875" style="93" customWidth="1"/>
    <col min="15" max="15" width="11.28515625" style="93" customWidth="1"/>
    <col min="16" max="16" width="11.42578125" style="93" customWidth="1"/>
    <col min="17" max="17" width="10.140625" style="93" customWidth="1"/>
    <col min="18" max="18" width="9.7109375" style="93" customWidth="1"/>
    <col min="19" max="19" width="9.85546875" style="93" customWidth="1"/>
    <col min="20" max="20" width="9.28515625" style="93" bestFit="1" customWidth="1"/>
    <col min="21" max="21" width="9.7109375" style="93" customWidth="1"/>
    <col min="22" max="25" width="9.28515625" style="93" bestFit="1" customWidth="1"/>
    <col min="26" max="26" width="11.42578125" style="93" customWidth="1"/>
    <col min="27" max="27" width="10.42578125" style="93" customWidth="1"/>
    <col min="28" max="28" width="10.140625" style="93" customWidth="1"/>
    <col min="29" max="29" width="10.85546875" style="93" customWidth="1"/>
    <col min="30" max="30" width="10.42578125" style="93" customWidth="1"/>
    <col min="31" max="31" width="10.28515625" style="93" customWidth="1"/>
    <col min="32" max="32" width="9.28515625" style="93" bestFit="1" customWidth="1"/>
    <col min="33" max="33" width="10.42578125" style="93" customWidth="1"/>
    <col min="34" max="34" width="10.140625" style="93" customWidth="1"/>
    <col min="35" max="35" width="9.28515625" style="93" bestFit="1" customWidth="1"/>
    <col min="36" max="36" width="12.42578125" style="93" customWidth="1"/>
    <col min="37" max="37" width="9.28515625" style="93" bestFit="1" customWidth="1"/>
    <col min="38" max="38" width="10" style="93" customWidth="1"/>
    <col min="39" max="39" width="10.28515625" style="93" customWidth="1"/>
    <col min="40" max="42" width="9.28515625" style="93" bestFit="1" customWidth="1"/>
    <col min="43" max="43" width="10.28515625" style="93" customWidth="1"/>
    <col min="44" max="44" width="10.140625" style="93" customWidth="1"/>
    <col min="45" max="45" width="4" customWidth="1"/>
    <col min="46" max="46" width="10.85546875" customWidth="1"/>
    <col min="47" max="47" width="1.85546875" customWidth="1"/>
    <col min="48" max="48" width="10.85546875" bestFit="1" customWidth="1"/>
    <col min="49" max="49" width="11.42578125" customWidth="1"/>
    <col min="50" max="51" width="8.85546875"/>
    <col min="52" max="52" width="9.140625" style="93"/>
    <col min="53" max="53" width="8.85546875" customWidth="1"/>
    <col min="54" max="16384" width="9.140625" style="93"/>
  </cols>
  <sheetData>
    <row r="1" spans="1:53" s="128" customFormat="1" ht="11.25" customHeight="1" x14ac:dyDescent="0.2">
      <c r="C1" s="459" t="s">
        <v>334</v>
      </c>
      <c r="D1" s="459" t="s">
        <v>334</v>
      </c>
      <c r="E1" s="460" t="s">
        <v>33</v>
      </c>
      <c r="F1" s="460" t="s">
        <v>14</v>
      </c>
      <c r="G1" s="460" t="s">
        <v>41</v>
      </c>
      <c r="H1" s="460" t="s">
        <v>102</v>
      </c>
      <c r="I1" s="279" t="s">
        <v>6</v>
      </c>
      <c r="J1" s="279" t="s">
        <v>6</v>
      </c>
      <c r="K1" s="279" t="s">
        <v>6</v>
      </c>
      <c r="L1" s="132" t="s">
        <v>104</v>
      </c>
      <c r="M1" s="461" t="s">
        <v>105</v>
      </c>
      <c r="N1" s="462" t="s">
        <v>106</v>
      </c>
      <c r="O1" s="462" t="s">
        <v>12</v>
      </c>
      <c r="P1" s="463" t="s">
        <v>302</v>
      </c>
      <c r="Q1" s="458" t="s">
        <v>18</v>
      </c>
      <c r="R1" s="458" t="s">
        <v>18</v>
      </c>
      <c r="S1" s="465" t="s">
        <v>335</v>
      </c>
      <c r="T1" s="465" t="s">
        <v>335</v>
      </c>
      <c r="U1" s="462" t="s">
        <v>638</v>
      </c>
      <c r="V1" s="466" t="s">
        <v>110</v>
      </c>
      <c r="W1" s="467" t="s">
        <v>111</v>
      </c>
      <c r="X1" s="468" t="s">
        <v>499</v>
      </c>
      <c r="Y1" s="469" t="s">
        <v>337</v>
      </c>
      <c r="Z1" s="470" t="s">
        <v>114</v>
      </c>
      <c r="AA1" s="471" t="s">
        <v>338</v>
      </c>
      <c r="AB1" s="464" t="s">
        <v>432</v>
      </c>
      <c r="AC1" s="464" t="s">
        <v>339</v>
      </c>
      <c r="AD1" s="464" t="s">
        <v>340</v>
      </c>
      <c r="AE1" s="464" t="s">
        <v>341</v>
      </c>
      <c r="AF1" s="464" t="s">
        <v>342</v>
      </c>
      <c r="AG1" s="464" t="s">
        <v>343</v>
      </c>
      <c r="AH1" s="464" t="s">
        <v>121</v>
      </c>
      <c r="AI1" s="464" t="s">
        <v>344</v>
      </c>
      <c r="AJ1" s="464" t="s">
        <v>68</v>
      </c>
      <c r="AK1" s="464" t="s">
        <v>124</v>
      </c>
      <c r="AL1" s="464" t="s">
        <v>125</v>
      </c>
      <c r="AM1" s="464" t="s">
        <v>346</v>
      </c>
      <c r="AN1" s="464" t="s">
        <v>127</v>
      </c>
      <c r="AO1" s="464" t="s">
        <v>128</v>
      </c>
      <c r="AP1" s="464" t="s">
        <v>347</v>
      </c>
      <c r="AQ1" s="464" t="s">
        <v>256</v>
      </c>
      <c r="AR1" s="464" t="s">
        <v>639</v>
      </c>
      <c r="AT1" s="129"/>
      <c r="AU1" s="130"/>
      <c r="AV1" s="129"/>
      <c r="AW1" s="129"/>
    </row>
    <row r="2" spans="1:53" s="128" customFormat="1" ht="11.25" customHeight="1" x14ac:dyDescent="0.2">
      <c r="C2" s="131"/>
      <c r="D2" s="131"/>
      <c r="E2" s="460"/>
      <c r="F2" s="460"/>
      <c r="G2" s="460"/>
      <c r="H2" s="460"/>
      <c r="I2" s="132"/>
      <c r="J2" s="133"/>
      <c r="K2" s="133"/>
      <c r="L2" s="132"/>
      <c r="M2" s="461"/>
      <c r="N2" s="462"/>
      <c r="O2" s="462"/>
      <c r="P2" s="463"/>
      <c r="U2" s="462"/>
      <c r="V2" s="466"/>
      <c r="W2" s="467"/>
      <c r="X2" s="468"/>
      <c r="Y2" s="469"/>
      <c r="Z2" s="470"/>
      <c r="AA2" s="471"/>
      <c r="AB2" s="464"/>
      <c r="AC2" s="464"/>
      <c r="AD2" s="464"/>
      <c r="AE2" s="464"/>
      <c r="AF2" s="464"/>
      <c r="AG2" s="464"/>
      <c r="AH2" s="464"/>
      <c r="AI2" s="464"/>
      <c r="AJ2" s="464"/>
      <c r="AK2" s="464"/>
      <c r="AL2" s="464"/>
      <c r="AM2" s="464"/>
      <c r="AN2" s="464"/>
      <c r="AO2" s="464"/>
      <c r="AP2" s="464"/>
      <c r="AQ2" s="464"/>
      <c r="AR2" s="464"/>
      <c r="AT2" s="130" t="s">
        <v>154</v>
      </c>
      <c r="AU2" s="130"/>
      <c r="AV2" s="130" t="s">
        <v>349</v>
      </c>
      <c r="AW2" s="130" t="s">
        <v>349</v>
      </c>
    </row>
    <row r="3" spans="1:53" s="128" customFormat="1" ht="11.25" customHeight="1" x14ac:dyDescent="0.2">
      <c r="C3" s="128" t="s">
        <v>353</v>
      </c>
      <c r="D3" s="128" t="s">
        <v>354</v>
      </c>
      <c r="E3" s="460" t="s">
        <v>350</v>
      </c>
      <c r="F3" s="460" t="s">
        <v>350</v>
      </c>
      <c r="G3" s="460" t="s">
        <v>591</v>
      </c>
      <c r="H3" s="460" t="s">
        <v>591</v>
      </c>
      <c r="I3" s="128" t="s">
        <v>355</v>
      </c>
      <c r="J3" s="128" t="s">
        <v>356</v>
      </c>
      <c r="K3" s="128" t="s">
        <v>357</v>
      </c>
      <c r="L3" s="132" t="s">
        <v>350</v>
      </c>
      <c r="M3" s="461" t="s">
        <v>591</v>
      </c>
      <c r="N3" s="462" t="s">
        <v>350</v>
      </c>
      <c r="O3" s="462" t="s">
        <v>591</v>
      </c>
      <c r="P3" s="463" t="s">
        <v>350</v>
      </c>
      <c r="Q3" s="128" t="s">
        <v>358</v>
      </c>
      <c r="R3" s="128" t="s">
        <v>359</v>
      </c>
      <c r="S3" s="128" t="s">
        <v>354</v>
      </c>
      <c r="T3" s="128" t="s">
        <v>360</v>
      </c>
      <c r="U3" s="462" t="s">
        <v>350</v>
      </c>
      <c r="V3" s="466" t="s">
        <v>350</v>
      </c>
      <c r="W3" s="467" t="s">
        <v>350</v>
      </c>
      <c r="X3" s="468" t="s">
        <v>350</v>
      </c>
      <c r="Y3" s="469" t="s">
        <v>350</v>
      </c>
      <c r="Z3" s="470" t="s">
        <v>350</v>
      </c>
      <c r="AA3" s="471" t="s">
        <v>350</v>
      </c>
      <c r="AB3" s="464" t="s">
        <v>591</v>
      </c>
      <c r="AC3" s="464" t="s">
        <v>591</v>
      </c>
      <c r="AD3" s="464" t="s">
        <v>591</v>
      </c>
      <c r="AE3" s="464" t="s">
        <v>591</v>
      </c>
      <c r="AF3" s="464" t="s">
        <v>591</v>
      </c>
      <c r="AG3" s="464" t="s">
        <v>591</v>
      </c>
      <c r="AH3" s="464" t="s">
        <v>591</v>
      </c>
      <c r="AI3" s="464" t="s">
        <v>591</v>
      </c>
      <c r="AJ3" s="464" t="s">
        <v>591</v>
      </c>
      <c r="AK3" s="464" t="s">
        <v>591</v>
      </c>
      <c r="AL3" s="464" t="s">
        <v>591</v>
      </c>
      <c r="AM3" s="464" t="s">
        <v>591</v>
      </c>
      <c r="AN3" s="464" t="s">
        <v>591</v>
      </c>
      <c r="AO3" s="464" t="s">
        <v>591</v>
      </c>
      <c r="AP3" s="464" t="s">
        <v>591</v>
      </c>
      <c r="AQ3" s="464" t="s">
        <v>591</v>
      </c>
      <c r="AR3" s="464" t="s">
        <v>591</v>
      </c>
      <c r="AT3" s="130" t="s">
        <v>176</v>
      </c>
      <c r="AU3" s="130"/>
      <c r="AV3" s="130" t="s">
        <v>351</v>
      </c>
      <c r="AW3" s="130" t="s">
        <v>352</v>
      </c>
    </row>
    <row r="4" spans="1:53" s="128" customFormat="1" ht="11.25" customHeight="1" x14ac:dyDescent="0.2">
      <c r="A4" s="136" t="s">
        <v>82</v>
      </c>
      <c r="C4" s="559" t="s">
        <v>177</v>
      </c>
      <c r="D4" s="559"/>
      <c r="E4" s="137" t="s">
        <v>178</v>
      </c>
      <c r="F4" s="137" t="s">
        <v>179</v>
      </c>
      <c r="G4" s="137" t="s">
        <v>180</v>
      </c>
      <c r="H4" s="137" t="s">
        <v>181</v>
      </c>
      <c r="I4" s="138"/>
      <c r="J4" s="139" t="s">
        <v>182</v>
      </c>
      <c r="L4" s="139" t="s">
        <v>183</v>
      </c>
      <c r="M4" s="140" t="s">
        <v>184</v>
      </c>
      <c r="N4" s="140" t="s">
        <v>185</v>
      </c>
      <c r="O4" s="140" t="s">
        <v>186</v>
      </c>
      <c r="P4" s="141" t="s">
        <v>187</v>
      </c>
      <c r="Q4" s="560" t="s">
        <v>188</v>
      </c>
      <c r="R4" s="560"/>
      <c r="S4" s="561" t="s">
        <v>189</v>
      </c>
      <c r="T4" s="561"/>
      <c r="U4" s="142" t="s">
        <v>190</v>
      </c>
      <c r="V4" s="142" t="s">
        <v>191</v>
      </c>
      <c r="W4" s="143" t="s">
        <v>192</v>
      </c>
      <c r="X4" s="143" t="s">
        <v>193</v>
      </c>
      <c r="Y4" s="143" t="s">
        <v>194</v>
      </c>
      <c r="Z4" s="143" t="s">
        <v>195</v>
      </c>
      <c r="AA4" s="143" t="s">
        <v>196</v>
      </c>
      <c r="AB4" s="143" t="s">
        <v>197</v>
      </c>
      <c r="AC4" s="143" t="s">
        <v>198</v>
      </c>
      <c r="AD4" s="143" t="s">
        <v>199</v>
      </c>
      <c r="AE4" s="143" t="s">
        <v>200</v>
      </c>
      <c r="AF4" s="143" t="s">
        <v>201</v>
      </c>
      <c r="AG4" s="144" t="s">
        <v>202</v>
      </c>
      <c r="AH4" s="144" t="s">
        <v>203</v>
      </c>
      <c r="AI4" s="144" t="s">
        <v>204</v>
      </c>
      <c r="AJ4" s="144" t="s">
        <v>205</v>
      </c>
      <c r="AK4" s="144" t="s">
        <v>206</v>
      </c>
      <c r="AL4" s="144" t="s">
        <v>207</v>
      </c>
      <c r="AM4" s="144" t="s">
        <v>208</v>
      </c>
      <c r="AN4" s="144" t="s">
        <v>209</v>
      </c>
      <c r="AO4" s="144" t="s">
        <v>210</v>
      </c>
      <c r="AP4" s="144" t="s">
        <v>211</v>
      </c>
      <c r="AQ4" s="144" t="s">
        <v>212</v>
      </c>
      <c r="AR4" s="144" t="s">
        <v>213</v>
      </c>
      <c r="AT4" s="129"/>
      <c r="AU4" s="129"/>
      <c r="AV4" s="129"/>
      <c r="AW4" s="129"/>
    </row>
    <row r="5" spans="1:53" s="128" customFormat="1" ht="11.25" customHeight="1" x14ac:dyDescent="0.2">
      <c r="C5" s="128" t="s">
        <v>353</v>
      </c>
      <c r="D5" s="128" t="s">
        <v>354</v>
      </c>
      <c r="I5" s="128" t="s">
        <v>355</v>
      </c>
      <c r="J5" s="128" t="s">
        <v>356</v>
      </c>
      <c r="K5" s="128" t="s">
        <v>357</v>
      </c>
      <c r="Q5" s="128" t="s">
        <v>358</v>
      </c>
      <c r="R5" s="128" t="s">
        <v>359</v>
      </c>
      <c r="S5" s="128" t="s">
        <v>354</v>
      </c>
      <c r="T5" s="128" t="s">
        <v>360</v>
      </c>
      <c r="AT5" s="129" t="s">
        <v>361</v>
      </c>
      <c r="AU5" s="129"/>
      <c r="AV5" s="129" t="s">
        <v>673</v>
      </c>
      <c r="AW5" s="129" t="s">
        <v>674</v>
      </c>
    </row>
    <row r="6" spans="1:53" s="128" customFormat="1" ht="11.25" customHeight="1" x14ac:dyDescent="0.25">
      <c r="A6" s="177" t="s">
        <v>433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</row>
    <row r="7" spans="1:53" s="128" customFormat="1" ht="11.25" customHeight="1" x14ac:dyDescent="0.25">
      <c r="A7" s="177" t="s">
        <v>434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</row>
    <row r="8" spans="1:53" ht="11.25" hidden="1" customHeight="1" outlineLevel="1" x14ac:dyDescent="0.25">
      <c r="A8" s="179" t="s">
        <v>257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</row>
    <row r="9" spans="1:53" ht="11.25" hidden="1" customHeight="1" outlineLevel="1" x14ac:dyDescent="0.25">
      <c r="A9" s="180" t="s">
        <v>258</v>
      </c>
      <c r="C9" s="106">
        <v>872315</v>
      </c>
      <c r="D9" s="106">
        <v>3639911</v>
      </c>
      <c r="E9" s="106">
        <v>5468289</v>
      </c>
      <c r="F9" s="106">
        <v>3558689</v>
      </c>
      <c r="G9" s="106">
        <v>1635576</v>
      </c>
      <c r="H9" s="106">
        <v>1833424</v>
      </c>
      <c r="I9" s="106">
        <v>360417</v>
      </c>
      <c r="J9" s="106">
        <v>0</v>
      </c>
      <c r="K9" s="106">
        <v>660012</v>
      </c>
      <c r="L9" s="106">
        <v>1408467</v>
      </c>
      <c r="M9" s="106">
        <v>510421</v>
      </c>
      <c r="N9" s="106">
        <v>936757</v>
      </c>
      <c r="O9" s="106">
        <v>1229769</v>
      </c>
      <c r="P9" s="106">
        <v>123248</v>
      </c>
      <c r="Q9" s="106">
        <v>74324</v>
      </c>
      <c r="R9" s="106">
        <v>604006</v>
      </c>
      <c r="S9" s="106">
        <v>1028299</v>
      </c>
      <c r="T9" s="106">
        <v>236974</v>
      </c>
      <c r="U9" s="106">
        <v>910217</v>
      </c>
      <c r="V9" s="106">
        <v>212052</v>
      </c>
      <c r="W9" s="106">
        <v>271817</v>
      </c>
      <c r="X9" s="106">
        <v>291021</v>
      </c>
      <c r="Y9" s="106">
        <v>164448</v>
      </c>
      <c r="Z9" s="106">
        <v>81140</v>
      </c>
      <c r="AA9" s="106">
        <v>20918</v>
      </c>
      <c r="AB9" s="106">
        <v>188262</v>
      </c>
      <c r="AC9" s="106">
        <v>0</v>
      </c>
      <c r="AD9" s="106">
        <v>20423</v>
      </c>
      <c r="AE9" s="106">
        <v>300</v>
      </c>
      <c r="AF9" s="106">
        <v>77887</v>
      </c>
      <c r="AG9" s="106">
        <v>21410</v>
      </c>
      <c r="AH9" s="106">
        <v>9316</v>
      </c>
      <c r="AI9" s="106">
        <v>12805</v>
      </c>
      <c r="AJ9" s="106">
        <v>23399</v>
      </c>
      <c r="AK9" s="106">
        <v>6635</v>
      </c>
      <c r="AL9" s="106">
        <v>0</v>
      </c>
      <c r="AM9" s="106">
        <v>2829</v>
      </c>
      <c r="AN9" s="106">
        <v>2096</v>
      </c>
      <c r="AO9" s="106">
        <v>0</v>
      </c>
      <c r="AP9" s="106">
        <v>0</v>
      </c>
      <c r="AQ9" s="106">
        <v>8925</v>
      </c>
      <c r="AR9" s="106">
        <v>0</v>
      </c>
      <c r="AT9" s="106">
        <f>SUM(C9:AR9)</f>
        <v>26506798</v>
      </c>
      <c r="AV9" s="106">
        <f>SUMIF($C$164:$AR$164,"já",C9:AR9)</f>
        <v>1171736</v>
      </c>
      <c r="AW9" s="106">
        <f>SUMIF($C$164:$AR$164,"nei",C9:AR9)</f>
        <v>25335062</v>
      </c>
    </row>
    <row r="10" spans="1:53" ht="11.25" hidden="1" customHeight="1" outlineLevel="1" x14ac:dyDescent="0.25">
      <c r="A10" s="180" t="s">
        <v>259</v>
      </c>
      <c r="C10" s="106">
        <v>2086964</v>
      </c>
      <c r="D10" s="106">
        <v>10458066</v>
      </c>
      <c r="E10" s="106">
        <v>10747680</v>
      </c>
      <c r="F10" s="106">
        <v>7555787</v>
      </c>
      <c r="G10" s="106">
        <v>3445434</v>
      </c>
      <c r="H10" s="106">
        <v>3690176</v>
      </c>
      <c r="I10" s="106">
        <v>709980</v>
      </c>
      <c r="J10" s="106">
        <v>0</v>
      </c>
      <c r="K10" s="106">
        <v>1366694</v>
      </c>
      <c r="L10" s="106">
        <v>2855170</v>
      </c>
      <c r="M10" s="106">
        <v>1469508</v>
      </c>
      <c r="N10" s="106">
        <v>1879542</v>
      </c>
      <c r="O10" s="106">
        <v>2516381</v>
      </c>
      <c r="P10" s="106">
        <v>1360595</v>
      </c>
      <c r="Q10" s="106">
        <v>274897</v>
      </c>
      <c r="R10" s="106">
        <v>916430</v>
      </c>
      <c r="S10" s="106">
        <v>2956473</v>
      </c>
      <c r="T10" s="106">
        <v>637416</v>
      </c>
      <c r="U10" s="106">
        <v>1354826</v>
      </c>
      <c r="V10" s="106">
        <v>414739</v>
      </c>
      <c r="W10" s="106">
        <v>554337</v>
      </c>
      <c r="X10" s="106">
        <v>581482</v>
      </c>
      <c r="Y10" s="106">
        <v>359674</v>
      </c>
      <c r="Z10" s="106">
        <v>204434</v>
      </c>
      <c r="AA10" s="106">
        <v>75984</v>
      </c>
      <c r="AB10" s="106">
        <v>750495</v>
      </c>
      <c r="AC10" s="106">
        <v>0</v>
      </c>
      <c r="AD10" s="106">
        <v>168779</v>
      </c>
      <c r="AE10" s="106">
        <v>319635</v>
      </c>
      <c r="AF10" s="106">
        <v>165037</v>
      </c>
      <c r="AG10" s="106">
        <v>39239</v>
      </c>
      <c r="AH10" s="106">
        <v>18360</v>
      </c>
      <c r="AI10" s="106">
        <v>25348</v>
      </c>
      <c r="AJ10" s="106">
        <v>61993</v>
      </c>
      <c r="AK10" s="106">
        <v>13271</v>
      </c>
      <c r="AL10" s="106">
        <v>0</v>
      </c>
      <c r="AM10" s="106">
        <v>6138</v>
      </c>
      <c r="AN10" s="106">
        <v>4192</v>
      </c>
      <c r="AO10" s="106">
        <v>0</v>
      </c>
      <c r="AP10" s="106">
        <v>0</v>
      </c>
      <c r="AQ10" s="106">
        <v>5946</v>
      </c>
      <c r="AR10" s="106">
        <v>0</v>
      </c>
      <c r="AT10" s="106">
        <f t="shared" ref="AT10:AT69" si="0">SUM(C10:AR10)</f>
        <v>60051102</v>
      </c>
      <c r="AV10" s="106">
        <f>SUMIF($C$164:$AR$164,"já",C10:AR10)</f>
        <v>3969911</v>
      </c>
      <c r="AW10" s="106">
        <f>SUMIF($C$164:$AR$164,"nei",C10:AR10)</f>
        <v>56081191</v>
      </c>
    </row>
    <row r="11" spans="1:53" ht="11.25" hidden="1" customHeight="1" outlineLevel="1" x14ac:dyDescent="0.25">
      <c r="A11" s="180" t="s">
        <v>260</v>
      </c>
      <c r="C11" s="106">
        <v>1252</v>
      </c>
      <c r="D11" s="106">
        <v>11046</v>
      </c>
      <c r="E11" s="106">
        <v>0</v>
      </c>
      <c r="F11" s="106">
        <v>-20627</v>
      </c>
      <c r="G11" s="106">
        <v>-275381</v>
      </c>
      <c r="H11" s="106">
        <v>-3735</v>
      </c>
      <c r="I11" s="106">
        <v>-950371</v>
      </c>
      <c r="J11" s="106">
        <v>551104</v>
      </c>
      <c r="K11" s="106">
        <v>399559</v>
      </c>
      <c r="L11" s="106">
        <v>-13241</v>
      </c>
      <c r="M11" s="106">
        <v>-82974</v>
      </c>
      <c r="N11" s="106">
        <v>-30590</v>
      </c>
      <c r="O11" s="106">
        <v>-15986</v>
      </c>
      <c r="P11" s="106">
        <v>-4061</v>
      </c>
      <c r="Q11" s="106">
        <v>-2349</v>
      </c>
      <c r="R11" s="106">
        <v>-3901508</v>
      </c>
      <c r="S11" s="106">
        <v>692</v>
      </c>
      <c r="T11" s="106">
        <v>-128487</v>
      </c>
      <c r="U11" s="106">
        <v>3558</v>
      </c>
      <c r="V11" s="106">
        <v>-1934</v>
      </c>
      <c r="W11" s="106">
        <v>-1873</v>
      </c>
      <c r="X11" s="106">
        <v>-2084</v>
      </c>
      <c r="Y11" s="106">
        <v>-805</v>
      </c>
      <c r="Z11" s="106">
        <v>0</v>
      </c>
      <c r="AA11" s="106">
        <v>0</v>
      </c>
      <c r="AB11" s="106">
        <v>0</v>
      </c>
      <c r="AC11" s="106">
        <v>-601</v>
      </c>
      <c r="AD11" s="106">
        <v>-1572</v>
      </c>
      <c r="AE11" s="106">
        <v>-1165510</v>
      </c>
      <c r="AF11" s="106">
        <v>-1582</v>
      </c>
      <c r="AG11" s="106">
        <v>-86</v>
      </c>
      <c r="AH11" s="106">
        <v>0</v>
      </c>
      <c r="AI11" s="106">
        <v>0</v>
      </c>
      <c r="AJ11" s="106">
        <v>0</v>
      </c>
      <c r="AK11" s="106">
        <v>-6611</v>
      </c>
      <c r="AL11" s="106">
        <v>-140</v>
      </c>
      <c r="AM11" s="106">
        <v>0</v>
      </c>
      <c r="AN11" s="106">
        <v>0</v>
      </c>
      <c r="AO11" s="106">
        <v>0</v>
      </c>
      <c r="AP11" s="106">
        <v>0</v>
      </c>
      <c r="AQ11" s="106">
        <v>44999</v>
      </c>
      <c r="AR11" s="106">
        <v>0</v>
      </c>
      <c r="AT11" s="106">
        <f t="shared" si="0"/>
        <v>-5599898</v>
      </c>
      <c r="AV11" s="106">
        <f>SUMIF($C$164:$AR$164,"já",C11:AR11)</f>
        <v>33921</v>
      </c>
      <c r="AW11" s="106">
        <f>SUMIF($C$164:$AR$164,"nei",C11:AR11)</f>
        <v>-5633819</v>
      </c>
    </row>
    <row r="12" spans="1:53" s="145" customFormat="1" ht="11.25" hidden="1" customHeight="1" outlineLevel="1" x14ac:dyDescent="0.25">
      <c r="A12" s="181" t="s">
        <v>435</v>
      </c>
      <c r="B12" s="160"/>
      <c r="C12" s="160">
        <v>0</v>
      </c>
      <c r="D12" s="160">
        <v>0</v>
      </c>
      <c r="E12" s="160">
        <v>258384</v>
      </c>
      <c r="F12" s="160">
        <v>613664</v>
      </c>
      <c r="G12" s="160">
        <v>212747</v>
      </c>
      <c r="H12" s="160">
        <v>85530</v>
      </c>
      <c r="I12" s="160">
        <v>0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164686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45605</v>
      </c>
      <c r="X12" s="160">
        <v>42703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0">
        <v>0</v>
      </c>
      <c r="AE12" s="160">
        <v>0</v>
      </c>
      <c r="AF12" s="160">
        <v>8317</v>
      </c>
      <c r="AG12" s="160">
        <v>0</v>
      </c>
      <c r="AH12" s="160">
        <v>0</v>
      </c>
      <c r="AI12" s="160">
        <v>0</v>
      </c>
      <c r="AJ12" s="160">
        <v>0</v>
      </c>
      <c r="AK12" s="160">
        <v>0</v>
      </c>
      <c r="AL12" s="160">
        <v>0</v>
      </c>
      <c r="AM12" s="160">
        <v>0</v>
      </c>
      <c r="AN12" s="160">
        <v>0</v>
      </c>
      <c r="AO12" s="160">
        <v>0</v>
      </c>
      <c r="AP12" s="160">
        <v>0</v>
      </c>
      <c r="AQ12" s="160">
        <v>0</v>
      </c>
      <c r="AR12" s="160">
        <v>202000</v>
      </c>
      <c r="AS12" s="182"/>
      <c r="AT12" s="106">
        <f t="shared" si="0"/>
        <v>1633636</v>
      </c>
      <c r="AU12" s="182"/>
      <c r="AV12" s="106">
        <f>SUMIF($C$164:$AR$164,"já",C12:AR12)</f>
        <v>202000</v>
      </c>
      <c r="AW12" s="106">
        <f>SUMIF($C$164:$AR$164,"nei",C12:AR12)</f>
        <v>1431636</v>
      </c>
      <c r="AX12" s="182"/>
      <c r="AY12" s="182"/>
      <c r="BA12" s="182"/>
    </row>
    <row r="13" spans="1:53" ht="11.25" hidden="1" customHeight="1" outlineLevel="1" x14ac:dyDescent="0.25">
      <c r="A13" s="180" t="s">
        <v>436</v>
      </c>
      <c r="B13" s="106"/>
      <c r="C13" s="106">
        <v>12704980</v>
      </c>
      <c r="D13" s="106">
        <v>0</v>
      </c>
      <c r="E13" s="106">
        <v>0</v>
      </c>
      <c r="F13" s="106">
        <v>0</v>
      </c>
      <c r="G13" s="106">
        <v>0</v>
      </c>
      <c r="H13" s="106">
        <v>0</v>
      </c>
      <c r="I13" s="106">
        <v>0</v>
      </c>
      <c r="J13" s="106">
        <v>0</v>
      </c>
      <c r="K13" s="106">
        <v>0</v>
      </c>
      <c r="L13" s="106">
        <v>0</v>
      </c>
      <c r="M13" s="106">
        <v>0</v>
      </c>
      <c r="N13" s="106">
        <v>0</v>
      </c>
      <c r="O13" s="106">
        <v>0</v>
      </c>
      <c r="P13" s="106">
        <v>0</v>
      </c>
      <c r="Q13" s="106">
        <v>0</v>
      </c>
      <c r="R13" s="106">
        <v>0</v>
      </c>
      <c r="S13" s="106">
        <v>0</v>
      </c>
      <c r="T13" s="106">
        <v>0</v>
      </c>
      <c r="U13" s="106">
        <v>0</v>
      </c>
      <c r="V13" s="106">
        <v>0</v>
      </c>
      <c r="W13" s="106">
        <v>0</v>
      </c>
      <c r="X13" s="106">
        <v>0</v>
      </c>
      <c r="Y13" s="106">
        <v>0</v>
      </c>
      <c r="Z13" s="106">
        <v>976627</v>
      </c>
      <c r="AA13" s="106">
        <v>0</v>
      </c>
      <c r="AB13" s="106">
        <v>0</v>
      </c>
      <c r="AC13" s="106">
        <v>0</v>
      </c>
      <c r="AD13" s="106">
        <v>0</v>
      </c>
      <c r="AE13" s="106">
        <v>0</v>
      </c>
      <c r="AF13" s="106">
        <v>0</v>
      </c>
      <c r="AG13" s="106">
        <v>98729</v>
      </c>
      <c r="AH13" s="106">
        <v>60131</v>
      </c>
      <c r="AI13" s="106">
        <v>0</v>
      </c>
      <c r="AJ13" s="106">
        <v>0</v>
      </c>
      <c r="AK13" s="106">
        <v>73183</v>
      </c>
      <c r="AL13" s="106">
        <v>0</v>
      </c>
      <c r="AM13" s="106">
        <v>39716</v>
      </c>
      <c r="AN13" s="106">
        <v>33844</v>
      </c>
      <c r="AO13" s="106">
        <v>0</v>
      </c>
      <c r="AP13" s="106">
        <v>0</v>
      </c>
      <c r="AQ13" s="106">
        <v>45111</v>
      </c>
      <c r="AR13" s="106">
        <v>0</v>
      </c>
      <c r="AT13" s="106">
        <f t="shared" si="0"/>
        <v>14032321</v>
      </c>
      <c r="AV13" s="106">
        <f t="shared" ref="AV13" si="1">SUMIF($C$164:$AR$164,"já",C13:AR13)</f>
        <v>14032321</v>
      </c>
      <c r="AW13" s="106">
        <f t="shared" ref="AW13" si="2">SUMIF($C$164:$AR$164,"nei",C13:AR13)</f>
        <v>0</v>
      </c>
    </row>
    <row r="14" spans="1:53" s="429" customFormat="1" ht="11.25" customHeight="1" collapsed="1" x14ac:dyDescent="0.25">
      <c r="A14" s="445" t="s">
        <v>437</v>
      </c>
      <c r="C14" s="427">
        <f t="shared" ref="C14:AR14" si="3">SUM(C9:C13)</f>
        <v>15665511</v>
      </c>
      <c r="D14" s="427">
        <f t="shared" si="3"/>
        <v>14109023</v>
      </c>
      <c r="E14" s="427">
        <f t="shared" si="3"/>
        <v>16474353</v>
      </c>
      <c r="F14" s="427">
        <f t="shared" si="3"/>
        <v>11707513</v>
      </c>
      <c r="G14" s="427">
        <f t="shared" si="3"/>
        <v>5018376</v>
      </c>
      <c r="H14" s="427">
        <f t="shared" si="3"/>
        <v>5605395</v>
      </c>
      <c r="I14" s="427">
        <f t="shared" si="3"/>
        <v>120026</v>
      </c>
      <c r="J14" s="427">
        <f t="shared" si="3"/>
        <v>551104</v>
      </c>
      <c r="K14" s="427">
        <f t="shared" si="3"/>
        <v>2426265</v>
      </c>
      <c r="L14" s="427">
        <f t="shared" si="3"/>
        <v>4250396</v>
      </c>
      <c r="M14" s="427">
        <f t="shared" si="3"/>
        <v>1896955</v>
      </c>
      <c r="N14" s="427">
        <f t="shared" si="3"/>
        <v>2785709</v>
      </c>
      <c r="O14" s="427">
        <f t="shared" si="3"/>
        <v>3894850</v>
      </c>
      <c r="P14" s="427">
        <f t="shared" si="3"/>
        <v>1479782</v>
      </c>
      <c r="Q14" s="427">
        <f t="shared" si="3"/>
        <v>346872</v>
      </c>
      <c r="R14" s="427">
        <f t="shared" si="3"/>
        <v>-2381072</v>
      </c>
      <c r="S14" s="427">
        <f t="shared" si="3"/>
        <v>3985464</v>
      </c>
      <c r="T14" s="427">
        <f t="shared" si="3"/>
        <v>745903</v>
      </c>
      <c r="U14" s="427">
        <f t="shared" si="3"/>
        <v>2268601</v>
      </c>
      <c r="V14" s="427">
        <f t="shared" si="3"/>
        <v>624857</v>
      </c>
      <c r="W14" s="427">
        <f t="shared" si="3"/>
        <v>869886</v>
      </c>
      <c r="X14" s="427">
        <f t="shared" si="3"/>
        <v>913122</v>
      </c>
      <c r="Y14" s="427">
        <f t="shared" si="3"/>
        <v>523317</v>
      </c>
      <c r="Z14" s="427">
        <f t="shared" si="3"/>
        <v>1262201</v>
      </c>
      <c r="AA14" s="427">
        <f t="shared" si="3"/>
        <v>96902</v>
      </c>
      <c r="AB14" s="427">
        <f t="shared" si="3"/>
        <v>938757</v>
      </c>
      <c r="AC14" s="427">
        <f t="shared" si="3"/>
        <v>-601</v>
      </c>
      <c r="AD14" s="427">
        <f t="shared" si="3"/>
        <v>187630</v>
      </c>
      <c r="AE14" s="427">
        <f t="shared" si="3"/>
        <v>-845575</v>
      </c>
      <c r="AF14" s="427">
        <f t="shared" si="3"/>
        <v>249659</v>
      </c>
      <c r="AG14" s="427">
        <f t="shared" si="3"/>
        <v>159292</v>
      </c>
      <c r="AH14" s="427">
        <f t="shared" si="3"/>
        <v>87807</v>
      </c>
      <c r="AI14" s="427">
        <f t="shared" si="3"/>
        <v>38153</v>
      </c>
      <c r="AJ14" s="427">
        <f t="shared" si="3"/>
        <v>85392</v>
      </c>
      <c r="AK14" s="427">
        <f t="shared" si="3"/>
        <v>86478</v>
      </c>
      <c r="AL14" s="427">
        <f t="shared" si="3"/>
        <v>-140</v>
      </c>
      <c r="AM14" s="427">
        <f t="shared" si="3"/>
        <v>48683</v>
      </c>
      <c r="AN14" s="427">
        <f t="shared" si="3"/>
        <v>40132</v>
      </c>
      <c r="AO14" s="427">
        <f t="shared" si="3"/>
        <v>0</v>
      </c>
      <c r="AP14" s="427">
        <f t="shared" si="3"/>
        <v>0</v>
      </c>
      <c r="AQ14" s="427">
        <f t="shared" si="3"/>
        <v>104981</v>
      </c>
      <c r="AR14" s="427">
        <f t="shared" si="3"/>
        <v>202000</v>
      </c>
      <c r="AS14" s="426"/>
      <c r="AT14" s="427">
        <f t="shared" si="0"/>
        <v>96623959</v>
      </c>
      <c r="AU14" s="426"/>
      <c r="AV14" s="427">
        <f>SUM(AV9:AV13)</f>
        <v>19409889</v>
      </c>
      <c r="AW14" s="427">
        <f>SUM(AW9:AW13)</f>
        <v>77214070</v>
      </c>
      <c r="AX14" s="426"/>
      <c r="AY14" s="426"/>
      <c r="BA14" s="426"/>
    </row>
    <row r="15" spans="1:53" ht="11.25" customHeight="1" x14ac:dyDescent="0.25"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T15" s="106"/>
    </row>
    <row r="16" spans="1:53" ht="11.25" hidden="1" customHeight="1" outlineLevel="1" x14ac:dyDescent="0.25">
      <c r="A16" s="183" t="s">
        <v>263</v>
      </c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T16" s="106"/>
    </row>
    <row r="17" spans="1:53" ht="11.25" hidden="1" customHeight="1" outlineLevel="1" x14ac:dyDescent="0.25">
      <c r="A17" s="184" t="s">
        <v>264</v>
      </c>
      <c r="C17" s="106">
        <v>17382999</v>
      </c>
      <c r="D17" s="106">
        <v>718479</v>
      </c>
      <c r="E17" s="106">
        <v>4835823</v>
      </c>
      <c r="F17" s="106">
        <v>6610678</v>
      </c>
      <c r="G17" s="106">
        <v>2335790</v>
      </c>
      <c r="H17" s="106">
        <v>2694329</v>
      </c>
      <c r="I17" s="106">
        <v>200589</v>
      </c>
      <c r="J17" s="106">
        <v>569830</v>
      </c>
      <c r="K17" s="106">
        <v>0</v>
      </c>
      <c r="L17" s="106">
        <v>1797237</v>
      </c>
      <c r="M17" s="106">
        <v>147355</v>
      </c>
      <c r="N17" s="106">
        <v>753420</v>
      </c>
      <c r="O17" s="106">
        <v>1514956</v>
      </c>
      <c r="P17" s="106">
        <v>2064295</v>
      </c>
      <c r="Q17" s="106">
        <v>1130156</v>
      </c>
      <c r="R17" s="106">
        <v>49238</v>
      </c>
      <c r="S17" s="106">
        <v>359369</v>
      </c>
      <c r="T17" s="106">
        <v>14339</v>
      </c>
      <c r="U17" s="106">
        <v>358798</v>
      </c>
      <c r="V17" s="106">
        <v>12158</v>
      </c>
      <c r="W17" s="106">
        <v>595654</v>
      </c>
      <c r="X17" s="106">
        <v>698394</v>
      </c>
      <c r="Y17" s="106">
        <v>882933</v>
      </c>
      <c r="Z17" s="106">
        <v>1365662</v>
      </c>
      <c r="AA17" s="106">
        <v>488906</v>
      </c>
      <c r="AB17" s="106">
        <v>582726</v>
      </c>
      <c r="AC17" s="106">
        <v>553378</v>
      </c>
      <c r="AD17" s="106">
        <v>308905</v>
      </c>
      <c r="AE17" s="106">
        <v>200396</v>
      </c>
      <c r="AF17" s="106">
        <v>110910</v>
      </c>
      <c r="AG17" s="106">
        <v>179508</v>
      </c>
      <c r="AH17" s="106">
        <v>131368</v>
      </c>
      <c r="AI17" s="106">
        <v>2471</v>
      </c>
      <c r="AJ17" s="106">
        <v>126060</v>
      </c>
      <c r="AK17" s="106">
        <v>159010</v>
      </c>
      <c r="AL17" s="106">
        <v>44601</v>
      </c>
      <c r="AM17" s="106">
        <v>56738</v>
      </c>
      <c r="AN17" s="106">
        <v>66333</v>
      </c>
      <c r="AO17" s="106">
        <v>46180</v>
      </c>
      <c r="AP17" s="106">
        <v>36175</v>
      </c>
      <c r="AQ17" s="106">
        <v>95717</v>
      </c>
      <c r="AR17" s="106">
        <v>207568</v>
      </c>
      <c r="AT17" s="106">
        <f t="shared" si="0"/>
        <v>50489431</v>
      </c>
      <c r="AV17" s="106">
        <f>SUMIF($C$164:$AR$164,"já",C17:AR17)</f>
        <v>22180338</v>
      </c>
      <c r="AW17" s="106">
        <f>SUMIF($C$164:$AR$164,"nei",C17:AR17)</f>
        <v>28309093</v>
      </c>
    </row>
    <row r="18" spans="1:53" ht="11.25" hidden="1" customHeight="1" outlineLevel="1" x14ac:dyDescent="0.25">
      <c r="A18" s="184" t="s">
        <v>265</v>
      </c>
      <c r="C18" s="106">
        <v>0</v>
      </c>
      <c r="D18" s="106">
        <v>0</v>
      </c>
      <c r="E18" s="106">
        <v>-1427</v>
      </c>
      <c r="F18" s="106">
        <v>-19823</v>
      </c>
      <c r="G18" s="106">
        <v>-9855</v>
      </c>
      <c r="H18" s="106">
        <v>-8776</v>
      </c>
      <c r="I18" s="106">
        <v>0</v>
      </c>
      <c r="J18" s="106">
        <v>0</v>
      </c>
      <c r="K18" s="106">
        <v>0</v>
      </c>
      <c r="L18" s="106">
        <v>-2896</v>
      </c>
      <c r="M18" s="106">
        <v>-198</v>
      </c>
      <c r="N18" s="106">
        <v>42</v>
      </c>
      <c r="O18" s="106">
        <v>-8442</v>
      </c>
      <c r="P18" s="106">
        <v>0</v>
      </c>
      <c r="Q18" s="106">
        <v>0</v>
      </c>
      <c r="R18" s="106">
        <v>0</v>
      </c>
      <c r="S18" s="106">
        <v>393</v>
      </c>
      <c r="T18" s="106">
        <v>0</v>
      </c>
      <c r="U18" s="106">
        <v>0</v>
      </c>
      <c r="V18" s="106">
        <v>0</v>
      </c>
      <c r="W18" s="106">
        <v>-1712</v>
      </c>
      <c r="X18" s="106">
        <v>-1205</v>
      </c>
      <c r="Y18" s="106">
        <v>-41434</v>
      </c>
      <c r="Z18" s="106">
        <v>0</v>
      </c>
      <c r="AA18" s="106">
        <v>0</v>
      </c>
      <c r="AB18" s="106">
        <v>0</v>
      </c>
      <c r="AC18" s="106">
        <v>0</v>
      </c>
      <c r="AD18" s="106">
        <v>0</v>
      </c>
      <c r="AE18" s="106">
        <v>0</v>
      </c>
      <c r="AF18" s="106">
        <v>-243</v>
      </c>
      <c r="AG18" s="106">
        <v>0</v>
      </c>
      <c r="AH18" s="106">
        <v>0</v>
      </c>
      <c r="AI18" s="106">
        <v>0</v>
      </c>
      <c r="AJ18" s="106">
        <v>0</v>
      </c>
      <c r="AK18" s="106">
        <v>0</v>
      </c>
      <c r="AL18" s="106">
        <v>-197</v>
      </c>
      <c r="AM18" s="106">
        <v>0</v>
      </c>
      <c r="AN18" s="106">
        <v>0</v>
      </c>
      <c r="AO18" s="106">
        <v>0</v>
      </c>
      <c r="AP18" s="106">
        <v>0</v>
      </c>
      <c r="AQ18" s="106">
        <v>0</v>
      </c>
      <c r="AR18" s="106">
        <v>0</v>
      </c>
      <c r="AT18" s="106">
        <f t="shared" si="0"/>
        <v>-95773</v>
      </c>
      <c r="AV18" s="106">
        <f>SUMIF($C$164:$AR$164,"já",C18:AR18)</f>
        <v>0</v>
      </c>
      <c r="AW18" s="106">
        <f>SUMIF($C$164:$AR$164,"nei",C18:AR18)</f>
        <v>-95773</v>
      </c>
    </row>
    <row r="19" spans="1:53" ht="11.25" hidden="1" customHeight="1" outlineLevel="1" x14ac:dyDescent="0.25">
      <c r="A19" s="184" t="s">
        <v>266</v>
      </c>
      <c r="C19" s="106">
        <v>1890</v>
      </c>
      <c r="D19" s="106">
        <v>1180</v>
      </c>
      <c r="E19" s="106">
        <v>6770</v>
      </c>
      <c r="F19" s="106">
        <v>12558</v>
      </c>
      <c r="G19" s="106">
        <v>7240</v>
      </c>
      <c r="H19" s="106">
        <v>4191</v>
      </c>
      <c r="I19" s="106">
        <v>0</v>
      </c>
      <c r="J19" s="106">
        <v>0</v>
      </c>
      <c r="K19" s="106">
        <v>0</v>
      </c>
      <c r="L19" s="106">
        <v>-55294</v>
      </c>
      <c r="M19" s="106">
        <v>0</v>
      </c>
      <c r="N19" s="106">
        <v>0</v>
      </c>
      <c r="O19" s="106">
        <v>6482</v>
      </c>
      <c r="P19" s="106">
        <v>0</v>
      </c>
      <c r="Q19" s="106">
        <v>0</v>
      </c>
      <c r="R19" s="106">
        <v>0</v>
      </c>
      <c r="S19" s="106">
        <v>0</v>
      </c>
      <c r="T19" s="106">
        <v>0</v>
      </c>
      <c r="U19" s="106">
        <v>60</v>
      </c>
      <c r="V19" s="106">
        <v>0</v>
      </c>
      <c r="W19" s="106">
        <v>1366</v>
      </c>
      <c r="X19" s="106">
        <v>0</v>
      </c>
      <c r="Y19" s="106">
        <v>453</v>
      </c>
      <c r="Z19" s="106">
        <v>120</v>
      </c>
      <c r="AA19" s="106">
        <v>0</v>
      </c>
      <c r="AB19" s="106">
        <v>87</v>
      </c>
      <c r="AC19" s="106">
        <v>-676</v>
      </c>
      <c r="AD19" s="106">
        <v>0</v>
      </c>
      <c r="AE19" s="106">
        <v>0</v>
      </c>
      <c r="AF19" s="106">
        <v>0</v>
      </c>
      <c r="AG19" s="106">
        <v>0</v>
      </c>
      <c r="AH19" s="106">
        <v>0</v>
      </c>
      <c r="AI19" s="106">
        <v>928</v>
      </c>
      <c r="AJ19" s="106">
        <v>160</v>
      </c>
      <c r="AK19" s="106">
        <v>0</v>
      </c>
      <c r="AL19" s="106">
        <v>-597</v>
      </c>
      <c r="AM19" s="106">
        <v>0</v>
      </c>
      <c r="AN19" s="106">
        <v>0</v>
      </c>
      <c r="AO19" s="106">
        <v>0</v>
      </c>
      <c r="AP19" s="106">
        <v>0</v>
      </c>
      <c r="AQ19" s="106">
        <v>0</v>
      </c>
      <c r="AR19" s="106">
        <v>0</v>
      </c>
      <c r="AT19" s="106">
        <f t="shared" si="0"/>
        <v>-13082</v>
      </c>
      <c r="AV19" s="106">
        <f>SUMIF($C$164:$AR$164,"já",C19:AR19)</f>
        <v>2170</v>
      </c>
      <c r="AW19" s="106">
        <f>SUMIF($C$164:$AR$164,"nei",C19:AR19)</f>
        <v>-15252</v>
      </c>
    </row>
    <row r="20" spans="1:53" ht="11.25" hidden="1" customHeight="1" outlineLevel="1" x14ac:dyDescent="0.25">
      <c r="A20" s="184" t="s">
        <v>267</v>
      </c>
      <c r="C20" s="106">
        <v>0</v>
      </c>
      <c r="D20" s="106">
        <v>0</v>
      </c>
      <c r="E20" s="106">
        <v>0</v>
      </c>
      <c r="F20" s="106">
        <v>0</v>
      </c>
      <c r="G20" s="106">
        <v>0</v>
      </c>
      <c r="H20" s="106">
        <v>0</v>
      </c>
      <c r="I20" s="106">
        <v>0</v>
      </c>
      <c r="J20" s="106">
        <v>0</v>
      </c>
      <c r="K20" s="106">
        <v>0</v>
      </c>
      <c r="L20" s="106">
        <v>0</v>
      </c>
      <c r="M20" s="106">
        <v>0</v>
      </c>
      <c r="N20" s="106">
        <v>0</v>
      </c>
      <c r="O20" s="106">
        <v>0</v>
      </c>
      <c r="P20" s="106">
        <v>0</v>
      </c>
      <c r="Q20" s="106">
        <v>0</v>
      </c>
      <c r="R20" s="106">
        <v>0</v>
      </c>
      <c r="S20" s="106">
        <v>0</v>
      </c>
      <c r="T20" s="106">
        <v>0</v>
      </c>
      <c r="U20" s="106">
        <v>0</v>
      </c>
      <c r="V20" s="106">
        <v>2719</v>
      </c>
      <c r="W20" s="106">
        <v>0</v>
      </c>
      <c r="X20" s="106">
        <v>0</v>
      </c>
      <c r="Y20" s="106">
        <v>0</v>
      </c>
      <c r="Z20" s="106">
        <v>0</v>
      </c>
      <c r="AA20" s="106">
        <v>0</v>
      </c>
      <c r="AB20" s="106">
        <v>0</v>
      </c>
      <c r="AC20" s="106">
        <v>0</v>
      </c>
      <c r="AD20" s="106">
        <v>0</v>
      </c>
      <c r="AE20" s="106">
        <v>0</v>
      </c>
      <c r="AF20" s="106">
        <v>0</v>
      </c>
      <c r="AG20" s="106">
        <v>0</v>
      </c>
      <c r="AH20" s="106">
        <v>0</v>
      </c>
      <c r="AI20" s="106">
        <v>0</v>
      </c>
      <c r="AJ20" s="106">
        <v>0</v>
      </c>
      <c r="AK20" s="106">
        <v>0</v>
      </c>
      <c r="AL20" s="106">
        <v>0</v>
      </c>
      <c r="AM20" s="106">
        <v>0</v>
      </c>
      <c r="AN20" s="106">
        <v>0</v>
      </c>
      <c r="AO20" s="106">
        <v>0</v>
      </c>
      <c r="AP20" s="106">
        <v>0</v>
      </c>
      <c r="AQ20" s="106">
        <v>0</v>
      </c>
      <c r="AR20" s="106">
        <v>0</v>
      </c>
      <c r="AT20" s="106">
        <f t="shared" si="0"/>
        <v>2719</v>
      </c>
      <c r="AV20" s="106">
        <f>SUMIF($C$164:$AR$164,"já",C20:AR20)</f>
        <v>0</v>
      </c>
      <c r="AW20" s="106">
        <f>SUMIF($C$164:$AR$164,"nei",C20:AR20)</f>
        <v>2719</v>
      </c>
    </row>
    <row r="21" spans="1:53" s="429" customFormat="1" ht="11.25" customHeight="1" collapsed="1" x14ac:dyDescent="0.25">
      <c r="A21" s="446" t="s">
        <v>438</v>
      </c>
      <c r="C21" s="427">
        <f t="shared" ref="C21:AR21" si="4">SUM(C17:C20)</f>
        <v>17384889</v>
      </c>
      <c r="D21" s="427">
        <f t="shared" si="4"/>
        <v>719659</v>
      </c>
      <c r="E21" s="427">
        <f t="shared" si="4"/>
        <v>4841166</v>
      </c>
      <c r="F21" s="427">
        <f t="shared" si="4"/>
        <v>6603413</v>
      </c>
      <c r="G21" s="427">
        <f t="shared" si="4"/>
        <v>2333175</v>
      </c>
      <c r="H21" s="427">
        <f t="shared" si="4"/>
        <v>2689744</v>
      </c>
      <c r="I21" s="427">
        <f t="shared" si="4"/>
        <v>200589</v>
      </c>
      <c r="J21" s="427">
        <f t="shared" si="4"/>
        <v>569830</v>
      </c>
      <c r="K21" s="427">
        <f t="shared" si="4"/>
        <v>0</v>
      </c>
      <c r="L21" s="427">
        <f t="shared" si="4"/>
        <v>1739047</v>
      </c>
      <c r="M21" s="427">
        <f t="shared" si="4"/>
        <v>147157</v>
      </c>
      <c r="N21" s="427">
        <f t="shared" si="4"/>
        <v>753462</v>
      </c>
      <c r="O21" s="427">
        <f t="shared" si="4"/>
        <v>1512996</v>
      </c>
      <c r="P21" s="427">
        <f t="shared" si="4"/>
        <v>2064295</v>
      </c>
      <c r="Q21" s="427">
        <f t="shared" si="4"/>
        <v>1130156</v>
      </c>
      <c r="R21" s="427">
        <f t="shared" si="4"/>
        <v>49238</v>
      </c>
      <c r="S21" s="427">
        <f t="shared" si="4"/>
        <v>359762</v>
      </c>
      <c r="T21" s="427">
        <f t="shared" si="4"/>
        <v>14339</v>
      </c>
      <c r="U21" s="427">
        <f t="shared" si="4"/>
        <v>358858</v>
      </c>
      <c r="V21" s="427">
        <f t="shared" si="4"/>
        <v>14877</v>
      </c>
      <c r="W21" s="427">
        <f t="shared" si="4"/>
        <v>595308</v>
      </c>
      <c r="X21" s="427">
        <f t="shared" si="4"/>
        <v>697189</v>
      </c>
      <c r="Y21" s="427">
        <f t="shared" si="4"/>
        <v>841952</v>
      </c>
      <c r="Z21" s="427">
        <f t="shared" si="4"/>
        <v>1365782</v>
      </c>
      <c r="AA21" s="427">
        <f t="shared" si="4"/>
        <v>488906</v>
      </c>
      <c r="AB21" s="427">
        <f t="shared" si="4"/>
        <v>582813</v>
      </c>
      <c r="AC21" s="427">
        <f t="shared" si="4"/>
        <v>552702</v>
      </c>
      <c r="AD21" s="427">
        <f t="shared" si="4"/>
        <v>308905</v>
      </c>
      <c r="AE21" s="427">
        <f t="shared" si="4"/>
        <v>200396</v>
      </c>
      <c r="AF21" s="427">
        <f t="shared" si="4"/>
        <v>110667</v>
      </c>
      <c r="AG21" s="427">
        <f t="shared" si="4"/>
        <v>179508</v>
      </c>
      <c r="AH21" s="427">
        <f t="shared" si="4"/>
        <v>131368</v>
      </c>
      <c r="AI21" s="427">
        <f t="shared" si="4"/>
        <v>3399</v>
      </c>
      <c r="AJ21" s="427">
        <f t="shared" si="4"/>
        <v>126220</v>
      </c>
      <c r="AK21" s="427">
        <f t="shared" si="4"/>
        <v>159010</v>
      </c>
      <c r="AL21" s="427">
        <f t="shared" si="4"/>
        <v>43807</v>
      </c>
      <c r="AM21" s="427">
        <f t="shared" si="4"/>
        <v>56738</v>
      </c>
      <c r="AN21" s="427">
        <f t="shared" si="4"/>
        <v>66333</v>
      </c>
      <c r="AO21" s="427">
        <f t="shared" si="4"/>
        <v>46180</v>
      </c>
      <c r="AP21" s="427">
        <f t="shared" si="4"/>
        <v>36175</v>
      </c>
      <c r="AQ21" s="427">
        <f t="shared" si="4"/>
        <v>95717</v>
      </c>
      <c r="AR21" s="427">
        <f t="shared" si="4"/>
        <v>207568</v>
      </c>
      <c r="AS21" s="427"/>
      <c r="AT21" s="427">
        <f>SUM(AT17:AT20)</f>
        <v>50383295</v>
      </c>
      <c r="AU21" s="426"/>
      <c r="AV21" s="427">
        <f>SUM(AV17:AV20)</f>
        <v>22182508</v>
      </c>
      <c r="AW21" s="427">
        <f>SUM(AW17:AW20)</f>
        <v>28200787</v>
      </c>
      <c r="AX21" s="426"/>
      <c r="AY21" s="426"/>
      <c r="BA21" s="426"/>
    </row>
    <row r="22" spans="1:53" ht="11.25" customHeight="1" x14ac:dyDescent="0.25">
      <c r="A22" s="183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</row>
    <row r="23" spans="1:53" ht="11.25" hidden="1" customHeight="1" outlineLevel="1" x14ac:dyDescent="0.25">
      <c r="A23" s="105" t="s">
        <v>269</v>
      </c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T23" s="106"/>
    </row>
    <row r="24" spans="1:53" ht="11.25" hidden="1" customHeight="1" outlineLevel="1" x14ac:dyDescent="0.25">
      <c r="A24" s="100" t="s">
        <v>270</v>
      </c>
      <c r="C24" s="106">
        <v>0</v>
      </c>
      <c r="D24" s="106">
        <v>0</v>
      </c>
      <c r="E24" s="106">
        <v>0</v>
      </c>
      <c r="F24" s="106">
        <v>0</v>
      </c>
      <c r="G24" s="106">
        <v>0</v>
      </c>
      <c r="H24" s="106">
        <v>0</v>
      </c>
      <c r="I24" s="106">
        <v>0</v>
      </c>
      <c r="J24" s="106">
        <v>0</v>
      </c>
      <c r="K24" s="106">
        <v>0</v>
      </c>
      <c r="L24" s="106">
        <v>0</v>
      </c>
      <c r="M24" s="106">
        <v>0</v>
      </c>
      <c r="N24" s="106">
        <v>0</v>
      </c>
      <c r="O24" s="106">
        <v>0</v>
      </c>
      <c r="P24" s="106">
        <v>0</v>
      </c>
      <c r="Q24" s="106">
        <v>0</v>
      </c>
      <c r="R24" s="106">
        <v>0</v>
      </c>
      <c r="S24" s="106">
        <v>0</v>
      </c>
      <c r="T24" s="106">
        <v>0</v>
      </c>
      <c r="U24" s="106">
        <v>0</v>
      </c>
      <c r="V24" s="106">
        <v>0</v>
      </c>
      <c r="W24" s="106">
        <v>0</v>
      </c>
      <c r="X24" s="106">
        <v>0</v>
      </c>
      <c r="Y24" s="106">
        <v>0</v>
      </c>
      <c r="Z24" s="106">
        <v>0</v>
      </c>
      <c r="AA24" s="106">
        <v>0</v>
      </c>
      <c r="AB24" s="106">
        <v>0</v>
      </c>
      <c r="AC24" s="106">
        <v>0</v>
      </c>
      <c r="AD24" s="106">
        <v>0</v>
      </c>
      <c r="AE24" s="106">
        <v>0</v>
      </c>
      <c r="AF24" s="106">
        <v>0</v>
      </c>
      <c r="AG24" s="106">
        <v>0</v>
      </c>
      <c r="AH24" s="106">
        <v>0</v>
      </c>
      <c r="AI24" s="106">
        <v>0</v>
      </c>
      <c r="AJ24" s="106">
        <v>0</v>
      </c>
      <c r="AK24" s="106">
        <v>0</v>
      </c>
      <c r="AL24" s="106">
        <v>0</v>
      </c>
      <c r="AM24" s="106">
        <v>0</v>
      </c>
      <c r="AN24" s="106">
        <v>0</v>
      </c>
      <c r="AO24" s="106">
        <v>0</v>
      </c>
      <c r="AP24" s="106">
        <v>0</v>
      </c>
      <c r="AQ24" s="106">
        <v>0</v>
      </c>
      <c r="AR24" s="106">
        <v>0</v>
      </c>
      <c r="AT24" s="106">
        <f t="shared" si="0"/>
        <v>0</v>
      </c>
      <c r="AV24" s="106">
        <f>SUMIF($C$164:$AR$164,"já",C24:AR24)</f>
        <v>0</v>
      </c>
      <c r="AW24" s="106">
        <f>SUMIF($C$164:$AR$164,"nei",C24:AR24)</f>
        <v>0</v>
      </c>
    </row>
    <row r="25" spans="1:53" ht="11.25" hidden="1" customHeight="1" outlineLevel="1" x14ac:dyDescent="0.25">
      <c r="A25" s="100" t="s">
        <v>271</v>
      </c>
      <c r="C25" s="106">
        <v>0</v>
      </c>
      <c r="D25" s="106">
        <v>0</v>
      </c>
      <c r="E25" s="106">
        <v>0</v>
      </c>
      <c r="F25" s="106">
        <v>0</v>
      </c>
      <c r="G25" s="106">
        <v>0</v>
      </c>
      <c r="H25" s="106">
        <v>0</v>
      </c>
      <c r="I25" s="106">
        <v>0</v>
      </c>
      <c r="J25" s="106">
        <v>0</v>
      </c>
      <c r="K25" s="106">
        <v>0</v>
      </c>
      <c r="L25" s="106">
        <v>0</v>
      </c>
      <c r="M25" s="106">
        <v>0</v>
      </c>
      <c r="N25" s="106">
        <v>0</v>
      </c>
      <c r="O25" s="106">
        <v>0</v>
      </c>
      <c r="P25" s="106">
        <v>0</v>
      </c>
      <c r="Q25" s="106">
        <v>0</v>
      </c>
      <c r="R25" s="106">
        <v>0</v>
      </c>
      <c r="S25" s="106">
        <v>0</v>
      </c>
      <c r="T25" s="106">
        <v>0</v>
      </c>
      <c r="U25" s="106">
        <v>0</v>
      </c>
      <c r="V25" s="106">
        <v>0</v>
      </c>
      <c r="W25" s="106">
        <v>-2125</v>
      </c>
      <c r="X25" s="106">
        <v>0</v>
      </c>
      <c r="Y25" s="106">
        <v>0</v>
      </c>
      <c r="Z25" s="106">
        <v>0</v>
      </c>
      <c r="AA25" s="106">
        <v>0</v>
      </c>
      <c r="AB25" s="106">
        <v>0</v>
      </c>
      <c r="AC25" s="106">
        <v>0</v>
      </c>
      <c r="AD25" s="106">
        <v>0</v>
      </c>
      <c r="AE25" s="106">
        <v>0</v>
      </c>
      <c r="AF25" s="106">
        <v>0</v>
      </c>
      <c r="AG25" s="106">
        <v>0</v>
      </c>
      <c r="AH25" s="106">
        <v>0</v>
      </c>
      <c r="AI25" s="106">
        <v>0</v>
      </c>
      <c r="AJ25" s="106">
        <v>0</v>
      </c>
      <c r="AK25" s="106">
        <v>0</v>
      </c>
      <c r="AL25" s="106">
        <v>0</v>
      </c>
      <c r="AM25" s="106">
        <v>0</v>
      </c>
      <c r="AN25" s="106">
        <v>0</v>
      </c>
      <c r="AO25" s="106">
        <v>0</v>
      </c>
      <c r="AP25" s="106">
        <v>0</v>
      </c>
      <c r="AQ25" s="106">
        <v>0</v>
      </c>
      <c r="AR25" s="106">
        <v>0</v>
      </c>
      <c r="AT25" s="106">
        <f t="shared" si="0"/>
        <v>-2125</v>
      </c>
      <c r="AV25" s="106">
        <f t="shared" ref="AV25:AV32" si="5">SUMIF($C$164:$AR$164,"já",C25:AR25)</f>
        <v>0</v>
      </c>
      <c r="AW25" s="106">
        <f t="shared" ref="AW25:AW32" si="6">SUMIF($C$164:$AR$164,"nei",C25:AR25)</f>
        <v>-2125</v>
      </c>
    </row>
    <row r="26" spans="1:53" ht="11.25" hidden="1" customHeight="1" outlineLevel="1" x14ac:dyDescent="0.25">
      <c r="A26" s="100" t="s">
        <v>272</v>
      </c>
      <c r="C26" s="106">
        <v>-23823396</v>
      </c>
      <c r="D26" s="106">
        <v>-12298975</v>
      </c>
      <c r="E26" s="106">
        <v>-42415411</v>
      </c>
      <c r="F26" s="106">
        <v>-30253529</v>
      </c>
      <c r="G26" s="106">
        <v>-3662844</v>
      </c>
      <c r="H26" s="106">
        <v>-9298125</v>
      </c>
      <c r="I26" s="106">
        <v>-429222</v>
      </c>
      <c r="J26" s="106">
        <v>0</v>
      </c>
      <c r="K26" s="106">
        <v>-1114712</v>
      </c>
      <c r="L26" s="106">
        <v>-11761811</v>
      </c>
      <c r="M26" s="106">
        <v>40375</v>
      </c>
      <c r="N26" s="106">
        <v>-3831729</v>
      </c>
      <c r="O26" s="106">
        <v>-4309406</v>
      </c>
      <c r="P26" s="106">
        <v>-75150</v>
      </c>
      <c r="Q26" s="106">
        <v>8061</v>
      </c>
      <c r="R26" s="106">
        <v>734</v>
      </c>
      <c r="S26" s="106">
        <v>-805899</v>
      </c>
      <c r="T26" s="106">
        <v>-100440</v>
      </c>
      <c r="U26" s="106">
        <v>-4469904</v>
      </c>
      <c r="V26" s="106">
        <v>0</v>
      </c>
      <c r="W26" s="106">
        <v>-1631960</v>
      </c>
      <c r="X26" s="106">
        <v>-5246256</v>
      </c>
      <c r="Y26" s="106">
        <v>-77337</v>
      </c>
      <c r="Z26" s="106">
        <v>-2622718</v>
      </c>
      <c r="AA26" s="106">
        <v>-161217</v>
      </c>
      <c r="AB26" s="106">
        <v>-94760</v>
      </c>
      <c r="AC26" s="106">
        <v>7786</v>
      </c>
      <c r="AD26" s="106">
        <v>-5782</v>
      </c>
      <c r="AE26" s="106">
        <v>0</v>
      </c>
      <c r="AF26" s="106">
        <v>-188271</v>
      </c>
      <c r="AG26" s="106">
        <v>-124908</v>
      </c>
      <c r="AH26" s="106">
        <v>18034</v>
      </c>
      <c r="AI26" s="106">
        <v>0</v>
      </c>
      <c r="AJ26" s="106">
        <v>-436941</v>
      </c>
      <c r="AK26" s="106">
        <v>438</v>
      </c>
      <c r="AL26" s="106">
        <v>3144</v>
      </c>
      <c r="AM26" s="106">
        <v>-500</v>
      </c>
      <c r="AN26" s="106">
        <v>-723</v>
      </c>
      <c r="AO26" s="106">
        <v>0</v>
      </c>
      <c r="AP26" s="106">
        <v>0</v>
      </c>
      <c r="AQ26" s="106">
        <v>0</v>
      </c>
      <c r="AR26" s="106">
        <v>0</v>
      </c>
      <c r="AT26" s="106">
        <f t="shared" si="0"/>
        <v>-159163354</v>
      </c>
      <c r="AV26" s="106">
        <f t="shared" si="5"/>
        <v>-27071646</v>
      </c>
      <c r="AW26" s="106">
        <f t="shared" si="6"/>
        <v>-132091708</v>
      </c>
    </row>
    <row r="27" spans="1:53" ht="11.25" hidden="1" customHeight="1" outlineLevel="1" x14ac:dyDescent="0.25">
      <c r="A27" s="100" t="s">
        <v>273</v>
      </c>
      <c r="C27" s="106">
        <v>0</v>
      </c>
      <c r="D27" s="106">
        <v>0</v>
      </c>
      <c r="E27" s="106">
        <v>-1835</v>
      </c>
      <c r="F27" s="106">
        <v>4307</v>
      </c>
      <c r="G27" s="106">
        <v>0</v>
      </c>
      <c r="H27" s="106">
        <v>10207</v>
      </c>
      <c r="I27" s="106">
        <v>0</v>
      </c>
      <c r="J27" s="106">
        <v>0</v>
      </c>
      <c r="K27" s="106">
        <v>0</v>
      </c>
      <c r="L27" s="106">
        <v>0</v>
      </c>
      <c r="M27" s="106">
        <v>0</v>
      </c>
      <c r="N27" s="106">
        <v>0</v>
      </c>
      <c r="O27" s="106">
        <v>200</v>
      </c>
      <c r="P27" s="106">
        <v>0</v>
      </c>
      <c r="Q27" s="106">
        <v>0</v>
      </c>
      <c r="R27" s="106">
        <v>0</v>
      </c>
      <c r="S27" s="106">
        <v>0</v>
      </c>
      <c r="T27" s="106">
        <v>0</v>
      </c>
      <c r="U27" s="106">
        <v>0</v>
      </c>
      <c r="V27" s="106">
        <v>0</v>
      </c>
      <c r="W27" s="106">
        <v>0</v>
      </c>
      <c r="X27" s="106">
        <v>3305</v>
      </c>
      <c r="Y27" s="106">
        <v>0</v>
      </c>
      <c r="Z27" s="106">
        <v>0</v>
      </c>
      <c r="AA27" s="106">
        <v>0</v>
      </c>
      <c r="AB27" s="106">
        <v>0</v>
      </c>
      <c r="AC27" s="106">
        <v>0</v>
      </c>
      <c r="AD27" s="106">
        <v>0</v>
      </c>
      <c r="AE27" s="106">
        <v>0</v>
      </c>
      <c r="AF27" s="106">
        <v>526</v>
      </c>
      <c r="AG27" s="106">
        <v>0</v>
      </c>
      <c r="AH27" s="106">
        <v>0</v>
      </c>
      <c r="AI27" s="106">
        <v>0</v>
      </c>
      <c r="AJ27" s="106">
        <v>0</v>
      </c>
      <c r="AK27" s="106">
        <v>0</v>
      </c>
      <c r="AL27" s="106">
        <v>0</v>
      </c>
      <c r="AM27" s="106">
        <v>0</v>
      </c>
      <c r="AN27" s="106">
        <v>0</v>
      </c>
      <c r="AO27" s="106">
        <v>0</v>
      </c>
      <c r="AP27" s="106">
        <v>0</v>
      </c>
      <c r="AQ27" s="106">
        <v>0</v>
      </c>
      <c r="AR27" s="106">
        <v>0</v>
      </c>
      <c r="AT27" s="106">
        <f t="shared" si="0"/>
        <v>16710</v>
      </c>
      <c r="AV27" s="106">
        <f t="shared" si="5"/>
        <v>0</v>
      </c>
      <c r="AW27" s="106">
        <f t="shared" si="6"/>
        <v>16710</v>
      </c>
    </row>
    <row r="28" spans="1:53" ht="11.25" hidden="1" customHeight="1" outlineLevel="1" x14ac:dyDescent="0.25">
      <c r="A28" s="100" t="s">
        <v>274</v>
      </c>
      <c r="C28" s="106">
        <v>21346917</v>
      </c>
      <c r="D28" s="106">
        <v>12163668</v>
      </c>
      <c r="E28" s="106">
        <v>20861663</v>
      </c>
      <c r="F28" s="106">
        <v>8164157</v>
      </c>
      <c r="G28" s="106">
        <v>15430662</v>
      </c>
      <c r="H28" s="106">
        <v>7969023</v>
      </c>
      <c r="I28" s="106">
        <v>586374</v>
      </c>
      <c r="J28" s="106">
        <v>502335</v>
      </c>
      <c r="K28" s="106">
        <v>-773340</v>
      </c>
      <c r="L28" s="106">
        <v>10633628</v>
      </c>
      <c r="M28" s="106">
        <v>-1004155</v>
      </c>
      <c r="N28" s="106">
        <v>7522263</v>
      </c>
      <c r="O28" s="106">
        <v>7055515</v>
      </c>
      <c r="P28" s="106">
        <v>7749276</v>
      </c>
      <c r="Q28" s="106">
        <v>4915463</v>
      </c>
      <c r="R28" s="106">
        <v>1095435</v>
      </c>
      <c r="S28" s="106">
        <v>1546810</v>
      </c>
      <c r="T28" s="106">
        <v>183945</v>
      </c>
      <c r="U28" s="106">
        <v>-1389444</v>
      </c>
      <c r="V28" s="106">
        <v>-128511</v>
      </c>
      <c r="W28" s="106">
        <v>3671869</v>
      </c>
      <c r="X28" s="106">
        <v>2499905</v>
      </c>
      <c r="Y28" s="106">
        <v>355937</v>
      </c>
      <c r="Z28" s="106">
        <v>2159807</v>
      </c>
      <c r="AA28" s="106">
        <v>1573276</v>
      </c>
      <c r="AB28" s="106">
        <v>314765</v>
      </c>
      <c r="AC28" s="106">
        <v>584</v>
      </c>
      <c r="AD28" s="106">
        <v>1124046</v>
      </c>
      <c r="AE28" s="106">
        <v>236604</v>
      </c>
      <c r="AF28" s="106">
        <v>294902</v>
      </c>
      <c r="AG28" s="106">
        <v>143632</v>
      </c>
      <c r="AH28" s="106">
        <v>319559</v>
      </c>
      <c r="AI28" s="106">
        <v>367</v>
      </c>
      <c r="AJ28" s="106">
        <v>289779</v>
      </c>
      <c r="AK28" s="106">
        <v>-35490</v>
      </c>
      <c r="AL28" s="106">
        <v>174827</v>
      </c>
      <c r="AM28" s="106">
        <v>57670</v>
      </c>
      <c r="AN28" s="106">
        <v>90564</v>
      </c>
      <c r="AO28" s="106">
        <v>-35331</v>
      </c>
      <c r="AP28" s="106">
        <v>13000</v>
      </c>
      <c r="AQ28" s="106">
        <v>9439</v>
      </c>
      <c r="AR28" s="106">
        <v>5436</v>
      </c>
      <c r="AT28" s="106">
        <f t="shared" si="0"/>
        <v>137696831</v>
      </c>
      <c r="AV28" s="106">
        <f t="shared" si="5"/>
        <v>33273635</v>
      </c>
      <c r="AW28" s="106">
        <f t="shared" si="6"/>
        <v>104423196</v>
      </c>
    </row>
    <row r="29" spans="1:53" ht="11.25" hidden="1" customHeight="1" outlineLevel="1" x14ac:dyDescent="0.25">
      <c r="A29" s="100" t="s">
        <v>275</v>
      </c>
      <c r="C29" s="106">
        <v>0</v>
      </c>
      <c r="D29" s="106">
        <v>0</v>
      </c>
      <c r="E29" s="106">
        <v>0</v>
      </c>
      <c r="F29" s="106">
        <v>0</v>
      </c>
      <c r="G29" s="106">
        <v>0</v>
      </c>
      <c r="H29" s="106">
        <v>0</v>
      </c>
      <c r="I29" s="106">
        <v>0</v>
      </c>
      <c r="J29" s="106">
        <v>0</v>
      </c>
      <c r="K29" s="106">
        <v>0</v>
      </c>
      <c r="L29" s="106">
        <v>0</v>
      </c>
      <c r="M29" s="106">
        <v>0</v>
      </c>
      <c r="N29" s="106">
        <v>0</v>
      </c>
      <c r="O29" s="106">
        <v>0</v>
      </c>
      <c r="P29" s="106">
        <v>0</v>
      </c>
      <c r="Q29" s="106">
        <v>0</v>
      </c>
      <c r="R29" s="106">
        <v>0</v>
      </c>
      <c r="S29" s="106">
        <v>0</v>
      </c>
      <c r="T29" s="106">
        <v>0</v>
      </c>
      <c r="U29" s="106">
        <v>0</v>
      </c>
      <c r="V29" s="106">
        <v>0</v>
      </c>
      <c r="W29" s="106">
        <v>0</v>
      </c>
      <c r="X29" s="106">
        <v>0</v>
      </c>
      <c r="Y29" s="106">
        <v>0</v>
      </c>
      <c r="Z29" s="106">
        <v>0</v>
      </c>
      <c r="AA29" s="106">
        <v>0</v>
      </c>
      <c r="AB29" s="106">
        <v>0</v>
      </c>
      <c r="AC29" s="106">
        <v>0</v>
      </c>
      <c r="AD29" s="106">
        <v>0</v>
      </c>
      <c r="AE29" s="106">
        <v>0</v>
      </c>
      <c r="AF29" s="106">
        <v>0</v>
      </c>
      <c r="AG29" s="106">
        <v>0</v>
      </c>
      <c r="AH29" s="106">
        <v>0</v>
      </c>
      <c r="AI29" s="106">
        <v>0</v>
      </c>
      <c r="AJ29" s="106">
        <v>0</v>
      </c>
      <c r="AK29" s="106">
        <v>0</v>
      </c>
      <c r="AL29" s="106">
        <v>0</v>
      </c>
      <c r="AM29" s="106">
        <v>0</v>
      </c>
      <c r="AN29" s="106">
        <v>0</v>
      </c>
      <c r="AO29" s="106">
        <v>0</v>
      </c>
      <c r="AP29" s="106">
        <v>0</v>
      </c>
      <c r="AQ29" s="106">
        <v>0</v>
      </c>
      <c r="AR29" s="106">
        <v>0</v>
      </c>
      <c r="AT29" s="106">
        <f t="shared" si="0"/>
        <v>0</v>
      </c>
      <c r="AV29" s="106">
        <f t="shared" si="5"/>
        <v>0</v>
      </c>
      <c r="AW29" s="106">
        <f t="shared" si="6"/>
        <v>0</v>
      </c>
    </row>
    <row r="30" spans="1:53" ht="11.25" hidden="1" customHeight="1" outlineLevel="1" x14ac:dyDescent="0.25">
      <c r="A30" s="100" t="s">
        <v>276</v>
      </c>
      <c r="C30" s="106">
        <v>0</v>
      </c>
      <c r="D30" s="106">
        <v>0</v>
      </c>
      <c r="E30" s="106">
        <v>0</v>
      </c>
      <c r="F30" s="106">
        <v>0</v>
      </c>
      <c r="G30" s="106">
        <v>0</v>
      </c>
      <c r="H30" s="106">
        <v>0</v>
      </c>
      <c r="I30" s="106">
        <v>0</v>
      </c>
      <c r="J30" s="106">
        <v>0</v>
      </c>
      <c r="K30" s="106">
        <v>0</v>
      </c>
      <c r="L30" s="106">
        <v>0</v>
      </c>
      <c r="M30" s="106">
        <v>0</v>
      </c>
      <c r="N30" s="106">
        <v>0</v>
      </c>
      <c r="O30" s="106">
        <v>0</v>
      </c>
      <c r="P30" s="106">
        <v>0</v>
      </c>
      <c r="Q30" s="106">
        <v>0</v>
      </c>
      <c r="R30" s="106">
        <v>0</v>
      </c>
      <c r="S30" s="106">
        <v>0</v>
      </c>
      <c r="T30" s="106">
        <v>0</v>
      </c>
      <c r="U30" s="106">
        <v>0</v>
      </c>
      <c r="V30" s="106">
        <v>0</v>
      </c>
      <c r="W30" s="106">
        <v>0</v>
      </c>
      <c r="X30" s="106">
        <v>0</v>
      </c>
      <c r="Y30" s="106">
        <v>0</v>
      </c>
      <c r="Z30" s="106">
        <v>0</v>
      </c>
      <c r="AA30" s="106">
        <v>0</v>
      </c>
      <c r="AB30" s="106">
        <v>0</v>
      </c>
      <c r="AC30" s="106">
        <v>0</v>
      </c>
      <c r="AD30" s="106">
        <v>0</v>
      </c>
      <c r="AE30" s="106">
        <v>0</v>
      </c>
      <c r="AF30" s="106">
        <v>0</v>
      </c>
      <c r="AG30" s="106">
        <v>0</v>
      </c>
      <c r="AH30" s="106">
        <v>0</v>
      </c>
      <c r="AI30" s="106">
        <v>0</v>
      </c>
      <c r="AJ30" s="106">
        <v>0</v>
      </c>
      <c r="AK30" s="106">
        <v>0</v>
      </c>
      <c r="AL30" s="106">
        <v>0</v>
      </c>
      <c r="AM30" s="106">
        <v>0</v>
      </c>
      <c r="AN30" s="106">
        <v>0</v>
      </c>
      <c r="AO30" s="106">
        <v>0</v>
      </c>
      <c r="AP30" s="106">
        <v>0</v>
      </c>
      <c r="AQ30" s="106">
        <v>0</v>
      </c>
      <c r="AR30" s="106">
        <v>0</v>
      </c>
      <c r="AT30" s="106">
        <f t="shared" si="0"/>
        <v>0</v>
      </c>
      <c r="AV30" s="106">
        <f t="shared" si="5"/>
        <v>0</v>
      </c>
      <c r="AW30" s="106">
        <f t="shared" si="6"/>
        <v>0</v>
      </c>
    </row>
    <row r="31" spans="1:53" ht="11.25" hidden="1" customHeight="1" outlineLevel="1" x14ac:dyDescent="0.25">
      <c r="A31" s="100" t="s">
        <v>277</v>
      </c>
      <c r="C31" s="106">
        <v>-14639314</v>
      </c>
      <c r="D31" s="106">
        <v>-7248724</v>
      </c>
      <c r="E31" s="106">
        <v>-9627105</v>
      </c>
      <c r="F31" s="106">
        <v>-12210891</v>
      </c>
      <c r="G31" s="106">
        <v>-11455997</v>
      </c>
      <c r="H31" s="106">
        <v>-7757661</v>
      </c>
      <c r="I31" s="106">
        <v>-1406365</v>
      </c>
      <c r="J31" s="106">
        <v>-724862</v>
      </c>
      <c r="K31" s="106">
        <v>-2746265</v>
      </c>
      <c r="L31" s="106">
        <v>-7292273</v>
      </c>
      <c r="M31" s="106">
        <v>0</v>
      </c>
      <c r="N31" s="106">
        <v>-3412356</v>
      </c>
      <c r="O31" s="106">
        <v>-5753159</v>
      </c>
      <c r="P31" s="106">
        <v>0</v>
      </c>
      <c r="Q31" s="106">
        <v>-1171139</v>
      </c>
      <c r="R31" s="106">
        <v>-502498</v>
      </c>
      <c r="S31" s="106">
        <v>0</v>
      </c>
      <c r="T31" s="106">
        <v>0</v>
      </c>
      <c r="U31" s="106">
        <v>0</v>
      </c>
      <c r="V31" s="106">
        <v>-415945</v>
      </c>
      <c r="W31" s="106">
        <v>-1279025</v>
      </c>
      <c r="X31" s="106">
        <v>-2196613</v>
      </c>
      <c r="Y31" s="106">
        <v>-1180864</v>
      </c>
      <c r="Z31" s="106">
        <v>-1443996</v>
      </c>
      <c r="AA31" s="106">
        <v>0</v>
      </c>
      <c r="AB31" s="106">
        <v>-2398343</v>
      </c>
      <c r="AC31" s="106">
        <v>-1562814</v>
      </c>
      <c r="AD31" s="106">
        <v>-178443</v>
      </c>
      <c r="AE31" s="106">
        <v>0</v>
      </c>
      <c r="AF31" s="106">
        <v>1505</v>
      </c>
      <c r="AG31" s="106">
        <v>-66943</v>
      </c>
      <c r="AH31" s="106">
        <v>-35429</v>
      </c>
      <c r="AI31" s="106">
        <v>-49129</v>
      </c>
      <c r="AJ31" s="106">
        <v>-284639</v>
      </c>
      <c r="AK31" s="106">
        <v>-141353</v>
      </c>
      <c r="AL31" s="106">
        <v>-142507</v>
      </c>
      <c r="AM31" s="106">
        <v>0</v>
      </c>
      <c r="AN31" s="106">
        <v>0</v>
      </c>
      <c r="AO31" s="106">
        <v>0</v>
      </c>
      <c r="AP31" s="106">
        <v>-32639</v>
      </c>
      <c r="AQ31" s="106">
        <v>0</v>
      </c>
      <c r="AR31" s="106">
        <v>53</v>
      </c>
      <c r="AT31" s="106">
        <f t="shared" si="0"/>
        <v>-97355733</v>
      </c>
      <c r="AV31" s="106">
        <f t="shared" si="5"/>
        <v>-16822703</v>
      </c>
      <c r="AW31" s="106">
        <f t="shared" si="6"/>
        <v>-80533030</v>
      </c>
    </row>
    <row r="32" spans="1:53" ht="11.25" hidden="1" customHeight="1" outlineLevel="1" x14ac:dyDescent="0.25">
      <c r="A32" s="100" t="s">
        <v>278</v>
      </c>
      <c r="C32" s="106">
        <v>-10958600</v>
      </c>
      <c r="D32" s="106">
        <v>-5679348</v>
      </c>
      <c r="E32" s="106">
        <v>0</v>
      </c>
      <c r="F32" s="106">
        <v>0</v>
      </c>
      <c r="G32" s="106">
        <v>0</v>
      </c>
      <c r="H32" s="106">
        <v>0</v>
      </c>
      <c r="I32" s="106">
        <v>0</v>
      </c>
      <c r="J32" s="106">
        <v>0</v>
      </c>
      <c r="K32" s="106">
        <v>0</v>
      </c>
      <c r="L32" s="106">
        <v>0</v>
      </c>
      <c r="M32" s="106">
        <v>0</v>
      </c>
      <c r="N32" s="106">
        <v>0</v>
      </c>
      <c r="O32" s="106">
        <v>0</v>
      </c>
      <c r="P32" s="106">
        <v>0</v>
      </c>
      <c r="Q32" s="106">
        <v>0</v>
      </c>
      <c r="R32" s="106">
        <v>0</v>
      </c>
      <c r="S32" s="106">
        <v>0</v>
      </c>
      <c r="T32" s="106">
        <v>0</v>
      </c>
      <c r="U32" s="106">
        <v>0</v>
      </c>
      <c r="V32" s="106">
        <v>0</v>
      </c>
      <c r="W32" s="106">
        <v>0</v>
      </c>
      <c r="X32" s="106">
        <v>0</v>
      </c>
      <c r="Y32" s="106">
        <v>0</v>
      </c>
      <c r="Z32" s="106">
        <v>-1451401</v>
      </c>
      <c r="AA32" s="106">
        <v>0</v>
      </c>
      <c r="AB32" s="106">
        <v>0</v>
      </c>
      <c r="AC32" s="106">
        <v>0</v>
      </c>
      <c r="AD32" s="106">
        <v>0</v>
      </c>
      <c r="AE32" s="106">
        <v>0</v>
      </c>
      <c r="AF32" s="106">
        <v>0</v>
      </c>
      <c r="AG32" s="106">
        <v>0</v>
      </c>
      <c r="AH32" s="106">
        <v>-18023</v>
      </c>
      <c r="AI32" s="106">
        <v>0</v>
      </c>
      <c r="AJ32" s="106">
        <v>0</v>
      </c>
      <c r="AK32" s="106">
        <v>0</v>
      </c>
      <c r="AL32" s="106">
        <v>0</v>
      </c>
      <c r="AM32" s="106">
        <v>0</v>
      </c>
      <c r="AN32" s="106">
        <v>-4964</v>
      </c>
      <c r="AO32" s="106">
        <v>0</v>
      </c>
      <c r="AP32" s="106">
        <v>0</v>
      </c>
      <c r="AQ32" s="106">
        <v>0</v>
      </c>
      <c r="AR32" s="106">
        <v>0</v>
      </c>
      <c r="AT32" s="106">
        <f t="shared" si="0"/>
        <v>-18112336</v>
      </c>
      <c r="AV32" s="106">
        <f t="shared" si="5"/>
        <v>-12432988</v>
      </c>
      <c r="AW32" s="106">
        <f t="shared" si="6"/>
        <v>-5679348</v>
      </c>
    </row>
    <row r="33" spans="1:53" s="429" customFormat="1" ht="11.25" customHeight="1" collapsed="1" x14ac:dyDescent="0.25">
      <c r="A33" s="447" t="s">
        <v>439</v>
      </c>
      <c r="C33" s="427">
        <f t="shared" ref="C33:AR33" si="7">SUM(C24:C32)</f>
        <v>-28074393</v>
      </c>
      <c r="D33" s="427">
        <f t="shared" si="7"/>
        <v>-13063379</v>
      </c>
      <c r="E33" s="427">
        <f t="shared" si="7"/>
        <v>-31182688</v>
      </c>
      <c r="F33" s="427">
        <f t="shared" si="7"/>
        <v>-34295956</v>
      </c>
      <c r="G33" s="427">
        <f t="shared" si="7"/>
        <v>311821</v>
      </c>
      <c r="H33" s="427">
        <f t="shared" si="7"/>
        <v>-9076556</v>
      </c>
      <c r="I33" s="427">
        <f t="shared" si="7"/>
        <v>-1249213</v>
      </c>
      <c r="J33" s="427">
        <f t="shared" si="7"/>
        <v>-222527</v>
      </c>
      <c r="K33" s="427">
        <f t="shared" si="7"/>
        <v>-4634317</v>
      </c>
      <c r="L33" s="427">
        <f t="shared" si="7"/>
        <v>-8420456</v>
      </c>
      <c r="M33" s="427">
        <f t="shared" si="7"/>
        <v>-963780</v>
      </c>
      <c r="N33" s="427">
        <f t="shared" si="7"/>
        <v>278178</v>
      </c>
      <c r="O33" s="427">
        <f t="shared" si="7"/>
        <v>-3006850</v>
      </c>
      <c r="P33" s="427">
        <f t="shared" si="7"/>
        <v>7674126</v>
      </c>
      <c r="Q33" s="427">
        <f t="shared" si="7"/>
        <v>3752385</v>
      </c>
      <c r="R33" s="427">
        <f t="shared" si="7"/>
        <v>593671</v>
      </c>
      <c r="S33" s="427">
        <f t="shared" si="7"/>
        <v>740911</v>
      </c>
      <c r="T33" s="427">
        <f t="shared" si="7"/>
        <v>83505</v>
      </c>
      <c r="U33" s="427">
        <f t="shared" si="7"/>
        <v>-5859348</v>
      </c>
      <c r="V33" s="427">
        <f t="shared" si="7"/>
        <v>-544456</v>
      </c>
      <c r="W33" s="427">
        <f t="shared" si="7"/>
        <v>758759</v>
      </c>
      <c r="X33" s="427">
        <f t="shared" si="7"/>
        <v>-4939659</v>
      </c>
      <c r="Y33" s="427">
        <f t="shared" si="7"/>
        <v>-902264</v>
      </c>
      <c r="Z33" s="427">
        <f t="shared" si="7"/>
        <v>-3358308</v>
      </c>
      <c r="AA33" s="427">
        <f t="shared" si="7"/>
        <v>1412059</v>
      </c>
      <c r="AB33" s="427">
        <f t="shared" si="7"/>
        <v>-2178338</v>
      </c>
      <c r="AC33" s="427">
        <f t="shared" si="7"/>
        <v>-1554444</v>
      </c>
      <c r="AD33" s="427">
        <f t="shared" si="7"/>
        <v>939821</v>
      </c>
      <c r="AE33" s="427">
        <f t="shared" si="7"/>
        <v>236604</v>
      </c>
      <c r="AF33" s="427">
        <f t="shared" si="7"/>
        <v>108662</v>
      </c>
      <c r="AG33" s="427">
        <f t="shared" si="7"/>
        <v>-48219</v>
      </c>
      <c r="AH33" s="427">
        <f t="shared" si="7"/>
        <v>284141</v>
      </c>
      <c r="AI33" s="427">
        <f t="shared" si="7"/>
        <v>-48762</v>
      </c>
      <c r="AJ33" s="427">
        <f t="shared" si="7"/>
        <v>-431801</v>
      </c>
      <c r="AK33" s="427">
        <f t="shared" si="7"/>
        <v>-176405</v>
      </c>
      <c r="AL33" s="427">
        <f t="shared" si="7"/>
        <v>35464</v>
      </c>
      <c r="AM33" s="427">
        <f t="shared" si="7"/>
        <v>57170</v>
      </c>
      <c r="AN33" s="427">
        <f t="shared" si="7"/>
        <v>84877</v>
      </c>
      <c r="AO33" s="427">
        <f t="shared" si="7"/>
        <v>-35331</v>
      </c>
      <c r="AP33" s="427">
        <f t="shared" si="7"/>
        <v>-19639</v>
      </c>
      <c r="AQ33" s="427">
        <f t="shared" si="7"/>
        <v>9439</v>
      </c>
      <c r="AR33" s="427">
        <f t="shared" si="7"/>
        <v>5489</v>
      </c>
      <c r="AS33" s="427"/>
      <c r="AT33" s="427">
        <f>SUM(AT24:AT32)</f>
        <v>-136920007</v>
      </c>
      <c r="AU33" s="426"/>
      <c r="AV33" s="427">
        <f>SUM(AV24:AV32)</f>
        <v>-23053702</v>
      </c>
      <c r="AW33" s="427">
        <f>SUM(AW24:AW32)</f>
        <v>-113866305</v>
      </c>
      <c r="AX33" s="426"/>
      <c r="AY33" s="426"/>
      <c r="BA33" s="426"/>
    </row>
    <row r="34" spans="1:53" ht="11.25" customHeight="1" x14ac:dyDescent="0.25"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T34" s="106"/>
      <c r="AU34" s="93"/>
      <c r="AV34" s="93"/>
      <c r="AW34" s="93"/>
      <c r="AX34" s="93"/>
      <c r="BA34" s="93"/>
    </row>
    <row r="35" spans="1:53" ht="11.25" hidden="1" customHeight="1" outlineLevel="1" x14ac:dyDescent="0.25">
      <c r="A35" s="185" t="s">
        <v>280</v>
      </c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T35" s="106"/>
      <c r="AU35" s="93"/>
      <c r="AV35" s="93"/>
      <c r="AW35" s="93"/>
      <c r="AX35" s="93"/>
      <c r="BA35" s="93"/>
    </row>
    <row r="36" spans="1:53" ht="11.25" hidden="1" customHeight="1" outlineLevel="1" x14ac:dyDescent="0.25">
      <c r="A36" s="186" t="s">
        <v>281</v>
      </c>
      <c r="C36" s="106">
        <v>125839</v>
      </c>
      <c r="D36" s="106">
        <v>76360</v>
      </c>
      <c r="E36" s="106">
        <v>239041</v>
      </c>
      <c r="F36" s="106">
        <v>137408</v>
      </c>
      <c r="G36" s="106">
        <v>48159</v>
      </c>
      <c r="H36" s="106">
        <v>115963</v>
      </c>
      <c r="I36" s="106">
        <v>5107</v>
      </c>
      <c r="J36" s="106">
        <v>2426</v>
      </c>
      <c r="K36" s="106">
        <v>20119</v>
      </c>
      <c r="L36" s="106">
        <v>84777</v>
      </c>
      <c r="M36" s="106">
        <v>22198</v>
      </c>
      <c r="N36" s="106">
        <v>50606</v>
      </c>
      <c r="O36" s="106">
        <v>54921</v>
      </c>
      <c r="P36" s="106">
        <v>22402</v>
      </c>
      <c r="Q36" s="106">
        <v>9693</v>
      </c>
      <c r="R36" s="106">
        <v>3931</v>
      </c>
      <c r="S36" s="106">
        <v>15069</v>
      </c>
      <c r="T36" s="106">
        <v>1612</v>
      </c>
      <c r="U36" s="106">
        <v>39653</v>
      </c>
      <c r="V36" s="106">
        <v>-1156</v>
      </c>
      <c r="W36" s="106">
        <v>18382</v>
      </c>
      <c r="X36" s="106">
        <v>12114</v>
      </c>
      <c r="Y36" s="106">
        <v>16082</v>
      </c>
      <c r="Z36" s="106">
        <v>17057</v>
      </c>
      <c r="AA36" s="106">
        <v>5604</v>
      </c>
      <c r="AB36" s="106">
        <v>6810</v>
      </c>
      <c r="AC36" s="106">
        <v>6735</v>
      </c>
      <c r="AD36" s="106">
        <v>4839</v>
      </c>
      <c r="AE36" s="106">
        <v>10800</v>
      </c>
      <c r="AF36" s="106">
        <v>8163</v>
      </c>
      <c r="AG36" s="106">
        <v>3125</v>
      </c>
      <c r="AH36" s="106">
        <v>1888</v>
      </c>
      <c r="AI36" s="106">
        <v>0</v>
      </c>
      <c r="AJ36" s="106">
        <v>6092</v>
      </c>
      <c r="AK36" s="106">
        <v>2500</v>
      </c>
      <c r="AL36" s="106">
        <v>78</v>
      </c>
      <c r="AM36" s="106">
        <v>0</v>
      </c>
      <c r="AN36" s="106">
        <v>1933</v>
      </c>
      <c r="AO36" s="106">
        <v>1081</v>
      </c>
      <c r="AP36" s="106">
        <v>175</v>
      </c>
      <c r="AQ36" s="106">
        <v>0</v>
      </c>
      <c r="AR36" s="106">
        <v>0</v>
      </c>
      <c r="AT36" s="106">
        <f t="shared" si="0"/>
        <v>1197586</v>
      </c>
      <c r="AU36" s="93"/>
      <c r="AV36" s="106">
        <f>SUMIF($C$164:$AR$164,"já",C36:AR36)</f>
        <v>185850</v>
      </c>
      <c r="AW36" s="106">
        <f>SUMIF($C$164:$AR$164,"nei",C36:AR36)</f>
        <v>1011736</v>
      </c>
      <c r="AX36" s="93"/>
      <c r="BA36" s="93"/>
    </row>
    <row r="37" spans="1:53" ht="11.25" hidden="1" customHeight="1" outlineLevel="1" x14ac:dyDescent="0.25">
      <c r="A37" s="186" t="s">
        <v>282</v>
      </c>
      <c r="C37" s="106">
        <v>0</v>
      </c>
      <c r="D37" s="106">
        <v>0</v>
      </c>
      <c r="E37" s="106">
        <v>0</v>
      </c>
      <c r="F37" s="106">
        <v>0</v>
      </c>
      <c r="G37" s="106">
        <v>0</v>
      </c>
      <c r="H37" s="106">
        <v>0</v>
      </c>
      <c r="I37" s="106">
        <v>3500</v>
      </c>
      <c r="J37" s="106">
        <v>23</v>
      </c>
      <c r="K37" s="106">
        <v>9865</v>
      </c>
      <c r="L37" s="106">
        <v>0</v>
      </c>
      <c r="M37" s="106">
        <v>0</v>
      </c>
      <c r="N37" s="106">
        <v>6042</v>
      </c>
      <c r="O37" s="106">
        <v>102</v>
      </c>
      <c r="P37" s="106">
        <v>0</v>
      </c>
      <c r="Q37" s="106">
        <v>0</v>
      </c>
      <c r="R37" s="106">
        <v>0</v>
      </c>
      <c r="S37" s="106">
        <v>0</v>
      </c>
      <c r="T37" s="106">
        <v>0</v>
      </c>
      <c r="U37" s="106">
        <v>0</v>
      </c>
      <c r="V37" s="106">
        <v>422</v>
      </c>
      <c r="W37" s="106">
        <v>0</v>
      </c>
      <c r="X37" s="106">
        <v>1</v>
      </c>
      <c r="Y37" s="106">
        <v>4522</v>
      </c>
      <c r="Z37" s="106">
        <v>0</v>
      </c>
      <c r="AA37" s="106">
        <v>0</v>
      </c>
      <c r="AB37" s="106">
        <v>55</v>
      </c>
      <c r="AC37" s="106">
        <v>200</v>
      </c>
      <c r="AD37" s="106">
        <v>0</v>
      </c>
      <c r="AE37" s="106">
        <v>29</v>
      </c>
      <c r="AF37" s="106">
        <v>0</v>
      </c>
      <c r="AG37" s="106">
        <v>0</v>
      </c>
      <c r="AH37" s="106">
        <v>0</v>
      </c>
      <c r="AI37" s="106">
        <v>29</v>
      </c>
      <c r="AJ37" s="106">
        <v>0</v>
      </c>
      <c r="AK37" s="106">
        <v>6</v>
      </c>
      <c r="AL37" s="106">
        <v>0</v>
      </c>
      <c r="AM37" s="106">
        <v>0</v>
      </c>
      <c r="AN37" s="106">
        <v>0</v>
      </c>
      <c r="AO37" s="106">
        <v>0</v>
      </c>
      <c r="AP37" s="106">
        <v>3</v>
      </c>
      <c r="AQ37" s="106">
        <v>4508</v>
      </c>
      <c r="AR37" s="106">
        <v>1</v>
      </c>
      <c r="AT37" s="106">
        <f t="shared" si="0"/>
        <v>29308</v>
      </c>
      <c r="AU37" s="93"/>
      <c r="AV37" s="106">
        <f>SUMIF($C$164:$AR$164,"já",C37:AR37)</f>
        <v>4518</v>
      </c>
      <c r="AW37" s="106">
        <f>SUMIF($C$164:$AR$164,"nei",C37:AR37)</f>
        <v>24790</v>
      </c>
      <c r="AX37" s="93"/>
      <c r="BA37" s="93"/>
    </row>
    <row r="38" spans="1:53" ht="11.25" hidden="1" customHeight="1" outlineLevel="1" x14ac:dyDescent="0.25">
      <c r="A38" s="186" t="s">
        <v>283</v>
      </c>
      <c r="C38" s="106">
        <v>0</v>
      </c>
      <c r="D38" s="106">
        <v>0</v>
      </c>
      <c r="E38" s="106">
        <v>0</v>
      </c>
      <c r="F38" s="106">
        <v>0</v>
      </c>
      <c r="G38" s="106">
        <v>0</v>
      </c>
      <c r="H38" s="106">
        <v>0</v>
      </c>
      <c r="I38" s="106">
        <v>0</v>
      </c>
      <c r="J38" s="106">
        <v>0</v>
      </c>
      <c r="K38" s="106">
        <v>0</v>
      </c>
      <c r="L38" s="106">
        <v>0</v>
      </c>
      <c r="M38" s="106">
        <v>0</v>
      </c>
      <c r="N38" s="106">
        <v>0</v>
      </c>
      <c r="O38" s="106">
        <v>0</v>
      </c>
      <c r="P38" s="106">
        <v>0</v>
      </c>
      <c r="Q38" s="106">
        <v>0</v>
      </c>
      <c r="R38" s="106">
        <v>0</v>
      </c>
      <c r="S38" s="106">
        <v>0</v>
      </c>
      <c r="T38" s="106">
        <v>0</v>
      </c>
      <c r="U38" s="106">
        <v>0</v>
      </c>
      <c r="V38" s="106">
        <v>0</v>
      </c>
      <c r="W38" s="106">
        <v>0</v>
      </c>
      <c r="X38" s="106">
        <v>0</v>
      </c>
      <c r="Y38" s="106">
        <v>0</v>
      </c>
      <c r="Z38" s="106">
        <v>0</v>
      </c>
      <c r="AA38" s="106">
        <v>0</v>
      </c>
      <c r="AB38" s="106">
        <v>0</v>
      </c>
      <c r="AC38" s="106">
        <v>0</v>
      </c>
      <c r="AD38" s="106">
        <v>0</v>
      </c>
      <c r="AE38" s="106">
        <v>0</v>
      </c>
      <c r="AF38" s="106">
        <v>0</v>
      </c>
      <c r="AG38" s="106">
        <v>0</v>
      </c>
      <c r="AH38" s="106">
        <v>0</v>
      </c>
      <c r="AI38" s="106">
        <v>0</v>
      </c>
      <c r="AJ38" s="106">
        <v>0</v>
      </c>
      <c r="AK38" s="106">
        <v>0</v>
      </c>
      <c r="AL38" s="106">
        <v>0</v>
      </c>
      <c r="AM38" s="106">
        <v>0</v>
      </c>
      <c r="AN38" s="106">
        <v>0</v>
      </c>
      <c r="AO38" s="106">
        <v>0</v>
      </c>
      <c r="AP38" s="106">
        <v>0</v>
      </c>
      <c r="AQ38" s="106">
        <v>0</v>
      </c>
      <c r="AR38" s="106">
        <v>0</v>
      </c>
      <c r="AT38" s="106">
        <f t="shared" si="0"/>
        <v>0</v>
      </c>
      <c r="AU38" s="93"/>
      <c r="AV38" s="106">
        <f>SUMIF($C$164:$AR$164,"já",C38:AR38)</f>
        <v>0</v>
      </c>
      <c r="AW38" s="106">
        <f>SUMIF($C$164:$AR$164,"nei",C38:AR38)</f>
        <v>0</v>
      </c>
      <c r="AX38" s="93"/>
      <c r="BA38" s="93"/>
    </row>
    <row r="39" spans="1:53" ht="11.25" hidden="1" customHeight="1" outlineLevel="1" x14ac:dyDescent="0.25">
      <c r="A39" s="186" t="s">
        <v>284</v>
      </c>
      <c r="C39" s="106">
        <v>0</v>
      </c>
      <c r="D39" s="106">
        <v>0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0</v>
      </c>
      <c r="M39" s="106">
        <v>0</v>
      </c>
      <c r="N39" s="106">
        <v>0</v>
      </c>
      <c r="O39" s="106">
        <v>0</v>
      </c>
      <c r="P39" s="106">
        <v>0</v>
      </c>
      <c r="Q39" s="106">
        <v>0</v>
      </c>
      <c r="R39" s="106">
        <v>0</v>
      </c>
      <c r="S39" s="106">
        <v>0</v>
      </c>
      <c r="T39" s="106">
        <v>0</v>
      </c>
      <c r="U39" s="106">
        <v>0</v>
      </c>
      <c r="V39" s="106">
        <v>0</v>
      </c>
      <c r="W39" s="106">
        <v>0</v>
      </c>
      <c r="X39" s="106">
        <v>0</v>
      </c>
      <c r="Y39" s="106">
        <v>0</v>
      </c>
      <c r="Z39" s="106">
        <v>0</v>
      </c>
      <c r="AA39" s="106">
        <v>0</v>
      </c>
      <c r="AB39" s="106">
        <v>0</v>
      </c>
      <c r="AC39" s="106">
        <v>0</v>
      </c>
      <c r="AD39" s="106">
        <v>0</v>
      </c>
      <c r="AE39" s="106">
        <v>0</v>
      </c>
      <c r="AF39" s="106">
        <v>0</v>
      </c>
      <c r="AG39" s="106">
        <v>0</v>
      </c>
      <c r="AH39" s="106">
        <v>0</v>
      </c>
      <c r="AI39" s="106">
        <v>0</v>
      </c>
      <c r="AJ39" s="106">
        <v>0</v>
      </c>
      <c r="AK39" s="106">
        <v>0</v>
      </c>
      <c r="AL39" s="106">
        <v>0</v>
      </c>
      <c r="AM39" s="106">
        <v>0</v>
      </c>
      <c r="AN39" s="106">
        <v>0</v>
      </c>
      <c r="AO39" s="106">
        <v>0</v>
      </c>
      <c r="AP39" s="106">
        <v>0</v>
      </c>
      <c r="AQ39" s="106">
        <v>0</v>
      </c>
      <c r="AR39" s="106">
        <v>0</v>
      </c>
      <c r="AT39" s="106">
        <f t="shared" si="0"/>
        <v>0</v>
      </c>
      <c r="AU39" s="93"/>
      <c r="AV39" s="106">
        <f>SUMIF($C$164:$AR$164,"já",C39:AR39)</f>
        <v>0</v>
      </c>
      <c r="AW39" s="106">
        <f>SUMIF($C$164:$AR$164,"nei",C39:AR39)</f>
        <v>0</v>
      </c>
      <c r="AX39" s="93"/>
      <c r="BA39" s="93"/>
    </row>
    <row r="40" spans="1:53" ht="11.25" hidden="1" customHeight="1" outlineLevel="1" x14ac:dyDescent="0.25">
      <c r="A40" s="186" t="s">
        <v>285</v>
      </c>
      <c r="C40" s="106">
        <v>9507</v>
      </c>
      <c r="D40" s="106">
        <v>5310</v>
      </c>
      <c r="E40" s="106">
        <v>0</v>
      </c>
      <c r="F40" s="106">
        <v>0</v>
      </c>
      <c r="G40" s="106">
        <v>0</v>
      </c>
      <c r="H40" s="106">
        <v>0</v>
      </c>
      <c r="I40" s="106">
        <v>0</v>
      </c>
      <c r="J40" s="106">
        <v>0</v>
      </c>
      <c r="K40" s="106">
        <v>0</v>
      </c>
      <c r="L40" s="106">
        <v>0</v>
      </c>
      <c r="M40" s="106">
        <v>22198</v>
      </c>
      <c r="N40" s="106">
        <v>0</v>
      </c>
      <c r="O40" s="106">
        <v>3380</v>
      </c>
      <c r="P40" s="106">
        <v>0</v>
      </c>
      <c r="Q40" s="106">
        <v>0</v>
      </c>
      <c r="R40" s="106">
        <v>0</v>
      </c>
      <c r="S40" s="106">
        <v>8751</v>
      </c>
      <c r="T40" s="106">
        <v>936</v>
      </c>
      <c r="U40" s="106">
        <v>21762</v>
      </c>
      <c r="V40" s="106">
        <v>0</v>
      </c>
      <c r="W40" s="106">
        <v>19739</v>
      </c>
      <c r="X40" s="106">
        <v>0</v>
      </c>
      <c r="Y40" s="106">
        <v>1864</v>
      </c>
      <c r="Z40" s="106">
        <v>832</v>
      </c>
      <c r="AA40" s="106">
        <v>0</v>
      </c>
      <c r="AB40" s="106">
        <v>0</v>
      </c>
      <c r="AC40" s="106">
        <v>633</v>
      </c>
      <c r="AD40" s="106">
        <v>0</v>
      </c>
      <c r="AE40" s="106">
        <v>0</v>
      </c>
      <c r="AF40" s="106">
        <v>2459</v>
      </c>
      <c r="AG40" s="106">
        <v>0</v>
      </c>
      <c r="AH40" s="106">
        <v>115</v>
      </c>
      <c r="AI40" s="106">
        <v>1375</v>
      </c>
      <c r="AJ40" s="106">
        <v>0</v>
      </c>
      <c r="AK40" s="106">
        <v>558</v>
      </c>
      <c r="AL40" s="106">
        <v>0</v>
      </c>
      <c r="AM40" s="106">
        <v>0</v>
      </c>
      <c r="AN40" s="106">
        <v>0</v>
      </c>
      <c r="AO40" s="106">
        <v>0</v>
      </c>
      <c r="AP40" s="106">
        <v>0</v>
      </c>
      <c r="AQ40" s="106">
        <v>0</v>
      </c>
      <c r="AR40" s="106">
        <v>0</v>
      </c>
      <c r="AT40" s="106">
        <f t="shared" si="0"/>
        <v>99419</v>
      </c>
      <c r="AU40" s="93"/>
      <c r="AV40" s="106">
        <f>SUMIF($C$164:$AR$164,"já",C40:AR40)</f>
        <v>11012</v>
      </c>
      <c r="AW40" s="106">
        <f>SUMIF($C$164:$AR$164,"nei",C40:AR40)</f>
        <v>88407</v>
      </c>
      <c r="AX40" s="93"/>
      <c r="BA40" s="93"/>
    </row>
    <row r="41" spans="1:53" s="429" customFormat="1" ht="11.25" customHeight="1" collapsed="1" x14ac:dyDescent="0.25">
      <c r="A41" s="448" t="s">
        <v>440</v>
      </c>
      <c r="C41" s="427">
        <f t="shared" ref="C41:AT41" si="8">SUM(C36:C40)</f>
        <v>135346</v>
      </c>
      <c r="D41" s="427">
        <f t="shared" si="8"/>
        <v>81670</v>
      </c>
      <c r="E41" s="427">
        <f t="shared" si="8"/>
        <v>239041</v>
      </c>
      <c r="F41" s="427">
        <f t="shared" si="8"/>
        <v>137408</v>
      </c>
      <c r="G41" s="427">
        <f t="shared" si="8"/>
        <v>48159</v>
      </c>
      <c r="H41" s="427">
        <f t="shared" si="8"/>
        <v>115963</v>
      </c>
      <c r="I41" s="427">
        <f t="shared" si="8"/>
        <v>8607</v>
      </c>
      <c r="J41" s="427">
        <f t="shared" si="8"/>
        <v>2449</v>
      </c>
      <c r="K41" s="427">
        <f t="shared" si="8"/>
        <v>29984</v>
      </c>
      <c r="L41" s="427">
        <f t="shared" si="8"/>
        <v>84777</v>
      </c>
      <c r="M41" s="427">
        <f t="shared" si="8"/>
        <v>44396</v>
      </c>
      <c r="N41" s="427">
        <f t="shared" si="8"/>
        <v>56648</v>
      </c>
      <c r="O41" s="427">
        <f t="shared" si="8"/>
        <v>58403</v>
      </c>
      <c r="P41" s="427">
        <f t="shared" si="8"/>
        <v>22402</v>
      </c>
      <c r="Q41" s="427">
        <f t="shared" si="8"/>
        <v>9693</v>
      </c>
      <c r="R41" s="427">
        <f t="shared" si="8"/>
        <v>3931</v>
      </c>
      <c r="S41" s="427">
        <f t="shared" si="8"/>
        <v>23820</v>
      </c>
      <c r="T41" s="427">
        <f t="shared" si="8"/>
        <v>2548</v>
      </c>
      <c r="U41" s="427">
        <f t="shared" si="8"/>
        <v>61415</v>
      </c>
      <c r="V41" s="427">
        <f t="shared" si="8"/>
        <v>-734</v>
      </c>
      <c r="W41" s="427">
        <f t="shared" si="8"/>
        <v>38121</v>
      </c>
      <c r="X41" s="427">
        <f t="shared" si="8"/>
        <v>12115</v>
      </c>
      <c r="Y41" s="427">
        <f t="shared" si="8"/>
        <v>22468</v>
      </c>
      <c r="Z41" s="427">
        <f t="shared" si="8"/>
        <v>17889</v>
      </c>
      <c r="AA41" s="427">
        <f t="shared" si="8"/>
        <v>5604</v>
      </c>
      <c r="AB41" s="427">
        <f t="shared" si="8"/>
        <v>6865</v>
      </c>
      <c r="AC41" s="427">
        <f t="shared" si="8"/>
        <v>7568</v>
      </c>
      <c r="AD41" s="427">
        <f t="shared" si="8"/>
        <v>4839</v>
      </c>
      <c r="AE41" s="427">
        <f t="shared" si="8"/>
        <v>10829</v>
      </c>
      <c r="AF41" s="427">
        <f t="shared" si="8"/>
        <v>10622</v>
      </c>
      <c r="AG41" s="427">
        <f t="shared" si="8"/>
        <v>3125</v>
      </c>
      <c r="AH41" s="427">
        <f t="shared" si="8"/>
        <v>2003</v>
      </c>
      <c r="AI41" s="427">
        <f t="shared" si="8"/>
        <v>1404</v>
      </c>
      <c r="AJ41" s="427">
        <f t="shared" si="8"/>
        <v>6092</v>
      </c>
      <c r="AK41" s="427">
        <f t="shared" si="8"/>
        <v>3064</v>
      </c>
      <c r="AL41" s="427">
        <f t="shared" si="8"/>
        <v>78</v>
      </c>
      <c r="AM41" s="427">
        <f t="shared" si="8"/>
        <v>0</v>
      </c>
      <c r="AN41" s="427">
        <f t="shared" si="8"/>
        <v>1933</v>
      </c>
      <c r="AO41" s="427">
        <f t="shared" si="8"/>
        <v>1081</v>
      </c>
      <c r="AP41" s="427">
        <f t="shared" si="8"/>
        <v>178</v>
      </c>
      <c r="AQ41" s="427">
        <f t="shared" si="8"/>
        <v>4508</v>
      </c>
      <c r="AR41" s="427">
        <f t="shared" si="8"/>
        <v>1</v>
      </c>
      <c r="AS41" s="427"/>
      <c r="AT41" s="427">
        <f t="shared" si="8"/>
        <v>1326313</v>
      </c>
      <c r="AV41" s="427">
        <f>SUM(AV36:AV40)</f>
        <v>201380</v>
      </c>
      <c r="AW41" s="427">
        <f>SUM(AW36:AW40)</f>
        <v>1124933</v>
      </c>
      <c r="AY41" s="426"/>
    </row>
    <row r="42" spans="1:53" ht="11.25" customHeight="1" x14ac:dyDescent="0.25"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T42" s="106"/>
      <c r="AU42" s="93"/>
      <c r="AV42" s="93"/>
      <c r="AW42" s="93"/>
      <c r="AX42" s="93"/>
      <c r="BA42" s="93"/>
    </row>
    <row r="43" spans="1:53" ht="11.25" hidden="1" customHeight="1" outlineLevel="1" x14ac:dyDescent="0.25">
      <c r="A43" s="187" t="s">
        <v>287</v>
      </c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T43" s="106"/>
      <c r="AU43" s="93"/>
      <c r="AV43" s="93"/>
      <c r="AW43" s="93"/>
      <c r="AX43" s="93"/>
      <c r="BA43" s="93"/>
    </row>
    <row r="44" spans="1:53" ht="11.25" hidden="1" customHeight="1" outlineLevel="1" x14ac:dyDescent="0.25">
      <c r="A44" s="188" t="s">
        <v>281</v>
      </c>
      <c r="C44" s="106">
        <v>207069</v>
      </c>
      <c r="D44" s="106">
        <v>62591</v>
      </c>
      <c r="E44" s="106">
        <v>218804</v>
      </c>
      <c r="F44" s="106">
        <v>255185</v>
      </c>
      <c r="G44" s="106">
        <v>73911</v>
      </c>
      <c r="H44" s="106">
        <v>116502</v>
      </c>
      <c r="I44" s="106">
        <v>9157</v>
      </c>
      <c r="J44" s="106">
        <v>3475</v>
      </c>
      <c r="K44" s="106">
        <v>26703</v>
      </c>
      <c r="L44" s="106">
        <v>83055</v>
      </c>
      <c r="M44" s="106">
        <v>23420</v>
      </c>
      <c r="N44" s="106">
        <v>99017</v>
      </c>
      <c r="O44" s="106">
        <v>77299</v>
      </c>
      <c r="P44" s="106">
        <v>45570</v>
      </c>
      <c r="Q44" s="106">
        <v>18668</v>
      </c>
      <c r="R44" s="106">
        <v>19052</v>
      </c>
      <c r="S44" s="106">
        <v>60005</v>
      </c>
      <c r="T44" s="106">
        <v>6421</v>
      </c>
      <c r="U44" s="106">
        <v>52344</v>
      </c>
      <c r="V44" s="106">
        <v>596</v>
      </c>
      <c r="W44" s="106">
        <v>31799</v>
      </c>
      <c r="X44" s="106">
        <v>58320</v>
      </c>
      <c r="Y44" s="106">
        <v>34333</v>
      </c>
      <c r="Z44" s="106">
        <v>25438</v>
      </c>
      <c r="AA44" s="106">
        <v>0</v>
      </c>
      <c r="AB44" s="106">
        <v>12331</v>
      </c>
      <c r="AC44" s="106">
        <v>3317</v>
      </c>
      <c r="AD44" s="106">
        <v>14199</v>
      </c>
      <c r="AE44" s="106">
        <v>2838</v>
      </c>
      <c r="AF44" s="106">
        <v>6679</v>
      </c>
      <c r="AG44" s="106">
        <v>6101</v>
      </c>
      <c r="AH44" s="106">
        <v>5665</v>
      </c>
      <c r="AI44" s="106">
        <v>0</v>
      </c>
      <c r="AJ44" s="106">
        <v>9449</v>
      </c>
      <c r="AK44" s="106">
        <v>5135</v>
      </c>
      <c r="AL44" s="106">
        <v>685</v>
      </c>
      <c r="AM44" s="106">
        <v>4094</v>
      </c>
      <c r="AN44" s="106">
        <v>1933</v>
      </c>
      <c r="AO44" s="106">
        <v>532</v>
      </c>
      <c r="AP44" s="106">
        <v>938</v>
      </c>
      <c r="AQ44" s="106">
        <v>3150</v>
      </c>
      <c r="AR44" s="106">
        <v>715</v>
      </c>
      <c r="AT44" s="106">
        <f t="shared" si="0"/>
        <v>1686495</v>
      </c>
      <c r="AU44" s="93"/>
      <c r="AV44" s="106">
        <f>SUMIF($C$164:$AR$164,"já",C44:AR44)</f>
        <v>329456</v>
      </c>
      <c r="AW44" s="106">
        <f>SUMIF($C$164:$AR$164,"nei",C44:AR44)</f>
        <v>1357039</v>
      </c>
      <c r="AX44" s="93"/>
      <c r="BA44" s="93"/>
    </row>
    <row r="45" spans="1:53" ht="11.25" hidden="1" customHeight="1" outlineLevel="1" x14ac:dyDescent="0.25">
      <c r="A45" s="188" t="s">
        <v>288</v>
      </c>
      <c r="C45" s="106">
        <v>4449</v>
      </c>
      <c r="D45" s="106">
        <v>4449</v>
      </c>
      <c r="E45" s="106">
        <v>0</v>
      </c>
      <c r="F45" s="106">
        <v>0</v>
      </c>
      <c r="G45" s="106">
        <v>0</v>
      </c>
      <c r="H45" s="106">
        <v>0</v>
      </c>
      <c r="I45" s="106">
        <v>0</v>
      </c>
      <c r="J45" s="106">
        <v>0</v>
      </c>
      <c r="K45" s="106">
        <v>0</v>
      </c>
      <c r="L45" s="106">
        <v>0</v>
      </c>
      <c r="M45" s="106">
        <v>0</v>
      </c>
      <c r="N45" s="106">
        <v>0</v>
      </c>
      <c r="O45" s="106">
        <v>0</v>
      </c>
      <c r="P45" s="106">
        <v>0</v>
      </c>
      <c r="Q45" s="106">
        <v>0</v>
      </c>
      <c r="R45" s="106">
        <v>0</v>
      </c>
      <c r="S45" s="106">
        <v>0</v>
      </c>
      <c r="T45" s="106">
        <v>0</v>
      </c>
      <c r="U45" s="106">
        <v>0</v>
      </c>
      <c r="V45" s="106">
        <v>0</v>
      </c>
      <c r="W45" s="106">
        <v>0</v>
      </c>
      <c r="X45" s="106">
        <v>0</v>
      </c>
      <c r="Y45" s="106">
        <v>5765</v>
      </c>
      <c r="Z45" s="106">
        <v>989</v>
      </c>
      <c r="AA45" s="106">
        <v>0</v>
      </c>
      <c r="AB45" s="106">
        <v>0</v>
      </c>
      <c r="AC45" s="106">
        <v>0</v>
      </c>
      <c r="AD45" s="106">
        <v>0</v>
      </c>
      <c r="AE45" s="106">
        <v>6527</v>
      </c>
      <c r="AF45" s="106">
        <v>0</v>
      </c>
      <c r="AG45" s="106">
        <v>4826</v>
      </c>
      <c r="AH45" s="106">
        <v>0</v>
      </c>
      <c r="AI45" s="106">
        <v>0</v>
      </c>
      <c r="AJ45" s="106">
        <v>0</v>
      </c>
      <c r="AK45" s="106">
        <v>0</v>
      </c>
      <c r="AL45" s="106">
        <v>2385</v>
      </c>
      <c r="AM45" s="106">
        <v>0</v>
      </c>
      <c r="AN45" s="106">
        <v>0</v>
      </c>
      <c r="AO45" s="106">
        <v>0</v>
      </c>
      <c r="AP45" s="106">
        <v>0</v>
      </c>
      <c r="AQ45" s="106">
        <v>1352</v>
      </c>
      <c r="AR45" s="106">
        <v>3005</v>
      </c>
      <c r="AT45" s="106">
        <f t="shared" si="0"/>
        <v>33747</v>
      </c>
      <c r="AU45" s="93"/>
      <c r="AV45" s="106">
        <f>SUMIF($C$164:$AR$164,"já",C45:AR45)</f>
        <v>14621</v>
      </c>
      <c r="AW45" s="106">
        <f>SUMIF($C$164:$AR$164,"nei",C45:AR45)</f>
        <v>19126</v>
      </c>
      <c r="AX45" s="93"/>
      <c r="BA45" s="93"/>
    </row>
    <row r="46" spans="1:53" s="429" customFormat="1" ht="11.25" customHeight="1" collapsed="1" x14ac:dyDescent="0.25">
      <c r="A46" s="444" t="s">
        <v>287</v>
      </c>
      <c r="C46" s="427">
        <f t="shared" ref="C46:AT46" si="9">C44+C45</f>
        <v>211518</v>
      </c>
      <c r="D46" s="427">
        <f t="shared" si="9"/>
        <v>67040</v>
      </c>
      <c r="E46" s="427">
        <f t="shared" si="9"/>
        <v>218804</v>
      </c>
      <c r="F46" s="427">
        <f t="shared" si="9"/>
        <v>255185</v>
      </c>
      <c r="G46" s="427">
        <f t="shared" si="9"/>
        <v>73911</v>
      </c>
      <c r="H46" s="427">
        <f t="shared" si="9"/>
        <v>116502</v>
      </c>
      <c r="I46" s="427">
        <f t="shared" si="9"/>
        <v>9157</v>
      </c>
      <c r="J46" s="427">
        <f t="shared" si="9"/>
        <v>3475</v>
      </c>
      <c r="K46" s="427">
        <f t="shared" si="9"/>
        <v>26703</v>
      </c>
      <c r="L46" s="427">
        <f t="shared" si="9"/>
        <v>83055</v>
      </c>
      <c r="M46" s="427">
        <f t="shared" si="9"/>
        <v>23420</v>
      </c>
      <c r="N46" s="427">
        <f t="shared" si="9"/>
        <v>99017</v>
      </c>
      <c r="O46" s="427">
        <f t="shared" si="9"/>
        <v>77299</v>
      </c>
      <c r="P46" s="427">
        <f t="shared" si="9"/>
        <v>45570</v>
      </c>
      <c r="Q46" s="427">
        <f t="shared" si="9"/>
        <v>18668</v>
      </c>
      <c r="R46" s="427">
        <f t="shared" si="9"/>
        <v>19052</v>
      </c>
      <c r="S46" s="427">
        <f t="shared" si="9"/>
        <v>60005</v>
      </c>
      <c r="T46" s="427">
        <f t="shared" si="9"/>
        <v>6421</v>
      </c>
      <c r="U46" s="427">
        <f t="shared" si="9"/>
        <v>52344</v>
      </c>
      <c r="V46" s="427">
        <f t="shared" si="9"/>
        <v>596</v>
      </c>
      <c r="W46" s="427">
        <f t="shared" si="9"/>
        <v>31799</v>
      </c>
      <c r="X46" s="427">
        <f t="shared" si="9"/>
        <v>58320</v>
      </c>
      <c r="Y46" s="427">
        <f t="shared" si="9"/>
        <v>40098</v>
      </c>
      <c r="Z46" s="427">
        <f t="shared" si="9"/>
        <v>26427</v>
      </c>
      <c r="AA46" s="427">
        <f t="shared" si="9"/>
        <v>0</v>
      </c>
      <c r="AB46" s="427">
        <f t="shared" si="9"/>
        <v>12331</v>
      </c>
      <c r="AC46" s="427">
        <f t="shared" si="9"/>
        <v>3317</v>
      </c>
      <c r="AD46" s="427">
        <f t="shared" si="9"/>
        <v>14199</v>
      </c>
      <c r="AE46" s="427">
        <f t="shared" si="9"/>
        <v>9365</v>
      </c>
      <c r="AF46" s="427">
        <f t="shared" si="9"/>
        <v>6679</v>
      </c>
      <c r="AG46" s="427">
        <f t="shared" si="9"/>
        <v>10927</v>
      </c>
      <c r="AH46" s="427">
        <f t="shared" si="9"/>
        <v>5665</v>
      </c>
      <c r="AI46" s="427">
        <f t="shared" si="9"/>
        <v>0</v>
      </c>
      <c r="AJ46" s="427">
        <f t="shared" si="9"/>
        <v>9449</v>
      </c>
      <c r="AK46" s="427">
        <f t="shared" si="9"/>
        <v>5135</v>
      </c>
      <c r="AL46" s="427">
        <f t="shared" si="9"/>
        <v>3070</v>
      </c>
      <c r="AM46" s="427">
        <f t="shared" si="9"/>
        <v>4094</v>
      </c>
      <c r="AN46" s="427">
        <f t="shared" si="9"/>
        <v>1933</v>
      </c>
      <c r="AO46" s="427">
        <f t="shared" si="9"/>
        <v>532</v>
      </c>
      <c r="AP46" s="427">
        <f t="shared" si="9"/>
        <v>938</v>
      </c>
      <c r="AQ46" s="427">
        <f t="shared" si="9"/>
        <v>4502</v>
      </c>
      <c r="AR46" s="427">
        <f t="shared" si="9"/>
        <v>3720</v>
      </c>
      <c r="AS46" s="427"/>
      <c r="AT46" s="427">
        <f t="shared" si="9"/>
        <v>1720242</v>
      </c>
      <c r="AV46" s="427">
        <f>SUM(AV44:AV45)</f>
        <v>344077</v>
      </c>
      <c r="AW46" s="427">
        <f>SUM(AW44:AW45)</f>
        <v>1376165</v>
      </c>
      <c r="AY46" s="426"/>
    </row>
    <row r="47" spans="1:53" ht="11.25" customHeight="1" x14ac:dyDescent="0.25">
      <c r="A47" s="188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T47" s="106"/>
      <c r="AU47" s="93"/>
      <c r="AV47" s="93"/>
      <c r="AW47" s="93"/>
      <c r="AX47" s="93"/>
      <c r="BA47" s="93"/>
    </row>
    <row r="48" spans="1:53" ht="11.25" customHeight="1" x14ac:dyDescent="0.25">
      <c r="A48" s="187" t="s">
        <v>290</v>
      </c>
      <c r="C48" s="106">
        <v>0</v>
      </c>
      <c r="D48" s="106">
        <v>0</v>
      </c>
      <c r="E48" s="106">
        <v>69485</v>
      </c>
      <c r="F48" s="106">
        <v>46920</v>
      </c>
      <c r="G48" s="106">
        <v>0</v>
      </c>
      <c r="H48" s="106">
        <v>0</v>
      </c>
      <c r="I48" s="106">
        <v>0</v>
      </c>
      <c r="J48" s="106">
        <v>0</v>
      </c>
      <c r="K48" s="106">
        <v>0</v>
      </c>
      <c r="L48" s="106">
        <v>0</v>
      </c>
      <c r="M48" s="106">
        <v>0</v>
      </c>
      <c r="N48" s="106">
        <v>20679</v>
      </c>
      <c r="O48" s="106">
        <v>9972</v>
      </c>
      <c r="P48" s="106">
        <v>0</v>
      </c>
      <c r="Q48" s="106">
        <v>0</v>
      </c>
      <c r="R48" s="106">
        <v>0</v>
      </c>
      <c r="S48" s="106">
        <v>0</v>
      </c>
      <c r="T48" s="106">
        <v>0</v>
      </c>
      <c r="U48" s="106">
        <v>0</v>
      </c>
      <c r="V48" s="106">
        <v>0</v>
      </c>
      <c r="W48" s="106">
        <v>0</v>
      </c>
      <c r="X48" s="106">
        <v>0</v>
      </c>
      <c r="Y48" s="106">
        <v>0</v>
      </c>
      <c r="Z48" s="106">
        <v>0</v>
      </c>
      <c r="AA48" s="106">
        <v>0</v>
      </c>
      <c r="AB48" s="106">
        <v>0</v>
      </c>
      <c r="AC48" s="106">
        <v>0</v>
      </c>
      <c r="AD48" s="106">
        <v>0</v>
      </c>
      <c r="AE48" s="106">
        <v>0</v>
      </c>
      <c r="AF48" s="106">
        <v>224</v>
      </c>
      <c r="AG48" s="106">
        <v>14052</v>
      </c>
      <c r="AH48" s="106">
        <v>0</v>
      </c>
      <c r="AI48" s="106">
        <v>0</v>
      </c>
      <c r="AJ48" s="106">
        <v>0</v>
      </c>
      <c r="AK48" s="106">
        <v>0</v>
      </c>
      <c r="AL48" s="106">
        <v>0</v>
      </c>
      <c r="AM48" s="106">
        <v>0</v>
      </c>
      <c r="AN48" s="106">
        <v>0</v>
      </c>
      <c r="AO48" s="106">
        <v>0</v>
      </c>
      <c r="AP48" s="106">
        <v>0</v>
      </c>
      <c r="AQ48" s="106">
        <v>0</v>
      </c>
      <c r="AR48" s="106">
        <v>0</v>
      </c>
      <c r="AT48" s="106">
        <f t="shared" si="0"/>
        <v>161332</v>
      </c>
      <c r="AU48" s="93"/>
      <c r="AV48" s="106">
        <f>SUMIF($C$164:$AR$164,"já",C48:AR48)</f>
        <v>14052</v>
      </c>
      <c r="AW48" s="106">
        <f>SUMIF($C$164:$AR$164,"nei",C48:AR48)</f>
        <v>147280</v>
      </c>
      <c r="AX48" s="93"/>
      <c r="BA48" s="93"/>
    </row>
    <row r="49" spans="1:53" ht="11.25" customHeight="1" x14ac:dyDescent="0.25"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T49" s="106"/>
      <c r="AU49" s="93"/>
      <c r="AV49" s="93"/>
      <c r="AW49" s="93"/>
      <c r="AX49" s="93"/>
      <c r="BA49" s="93"/>
    </row>
    <row r="50" spans="1:53" ht="11.25" customHeight="1" x14ac:dyDescent="0.25">
      <c r="A50" s="189" t="s">
        <v>291</v>
      </c>
      <c r="C50" s="106">
        <v>0</v>
      </c>
      <c r="D50" s="106">
        <v>0</v>
      </c>
      <c r="E50" s="106">
        <v>0</v>
      </c>
      <c r="F50" s="106">
        <v>0</v>
      </c>
      <c r="G50" s="106">
        <v>0</v>
      </c>
      <c r="H50" s="106">
        <v>0</v>
      </c>
      <c r="I50" s="106">
        <v>0</v>
      </c>
      <c r="J50" s="106">
        <v>0</v>
      </c>
      <c r="K50" s="106">
        <v>0</v>
      </c>
      <c r="L50" s="106">
        <v>0</v>
      </c>
      <c r="M50" s="106">
        <v>0</v>
      </c>
      <c r="N50" s="106">
        <v>0</v>
      </c>
      <c r="O50" s="106">
        <v>0</v>
      </c>
      <c r="P50" s="106">
        <v>0</v>
      </c>
      <c r="Q50" s="106">
        <v>0</v>
      </c>
      <c r="R50" s="106">
        <v>0</v>
      </c>
      <c r="S50" s="106">
        <v>0</v>
      </c>
      <c r="T50" s="106">
        <v>0</v>
      </c>
      <c r="U50" s="106">
        <v>0</v>
      </c>
      <c r="V50" s="106">
        <v>0</v>
      </c>
      <c r="W50" s="106">
        <v>0</v>
      </c>
      <c r="X50" s="106">
        <v>0</v>
      </c>
      <c r="Y50" s="106">
        <v>0</v>
      </c>
      <c r="Z50" s="106">
        <v>0</v>
      </c>
      <c r="AA50" s="106">
        <v>0</v>
      </c>
      <c r="AB50" s="106">
        <v>0</v>
      </c>
      <c r="AC50" s="106">
        <v>0</v>
      </c>
      <c r="AD50" s="106">
        <v>0</v>
      </c>
      <c r="AE50" s="106">
        <v>0</v>
      </c>
      <c r="AF50" s="106">
        <v>29489</v>
      </c>
      <c r="AG50" s="106">
        <v>0</v>
      </c>
      <c r="AH50" s="106">
        <v>0</v>
      </c>
      <c r="AI50" s="106">
        <v>0</v>
      </c>
      <c r="AJ50" s="106">
        <v>0</v>
      </c>
      <c r="AK50" s="106">
        <v>0</v>
      </c>
      <c r="AL50" s="106">
        <v>0</v>
      </c>
      <c r="AM50" s="106">
        <v>0</v>
      </c>
      <c r="AN50" s="106">
        <v>0</v>
      </c>
      <c r="AO50" s="106">
        <v>0</v>
      </c>
      <c r="AP50" s="106">
        <v>0</v>
      </c>
      <c r="AQ50" s="106">
        <v>0</v>
      </c>
      <c r="AR50" s="106">
        <v>0</v>
      </c>
      <c r="AT50" s="106">
        <f t="shared" si="0"/>
        <v>29489</v>
      </c>
      <c r="AU50" s="93"/>
      <c r="AV50" s="106">
        <f>SUMIF($C$164:$AR$164,"já",C50:AR50)</f>
        <v>0</v>
      </c>
      <c r="AW50" s="106">
        <f>SUMIF($C$164:$AR$164,"nei",C50:AR50)</f>
        <v>29489</v>
      </c>
      <c r="AX50" s="93"/>
      <c r="BA50" s="93"/>
    </row>
    <row r="51" spans="1:53" ht="11.25" customHeight="1" x14ac:dyDescent="0.25">
      <c r="A51" s="189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T51" s="106"/>
      <c r="AU51" s="93"/>
      <c r="AV51" s="93"/>
      <c r="AW51" s="93"/>
      <c r="AX51" s="93"/>
      <c r="BA51" s="93"/>
    </row>
    <row r="52" spans="1:53" ht="11.25" customHeight="1" x14ac:dyDescent="0.25">
      <c r="A52" s="190" t="s">
        <v>292</v>
      </c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T52" s="106"/>
      <c r="AU52" s="93"/>
      <c r="AV52" s="93"/>
      <c r="AW52" s="93"/>
      <c r="AX52" s="93"/>
      <c r="BA52" s="93"/>
    </row>
    <row r="53" spans="1:53" ht="11.25" customHeight="1" x14ac:dyDescent="0.25">
      <c r="A53" s="190" t="s">
        <v>293</v>
      </c>
      <c r="C53" s="106">
        <f t="shared" ref="C53:AR53" si="10">+C14-C21+C33-C41-C46+C48-C50</f>
        <v>-30140635</v>
      </c>
      <c r="D53" s="106">
        <f t="shared" si="10"/>
        <v>177275</v>
      </c>
      <c r="E53" s="106">
        <f t="shared" si="10"/>
        <v>-19937861</v>
      </c>
      <c r="F53" s="106">
        <f t="shared" si="10"/>
        <v>-29537529</v>
      </c>
      <c r="G53" s="106">
        <f t="shared" si="10"/>
        <v>2874952</v>
      </c>
      <c r="H53" s="106">
        <f t="shared" si="10"/>
        <v>-6393370</v>
      </c>
      <c r="I53" s="106">
        <f t="shared" si="10"/>
        <v>-1347540</v>
      </c>
      <c r="J53" s="106">
        <f t="shared" si="10"/>
        <v>-247177</v>
      </c>
      <c r="K53" s="106">
        <f t="shared" si="10"/>
        <v>-2264739</v>
      </c>
      <c r="L53" s="106">
        <f t="shared" si="10"/>
        <v>-6076939</v>
      </c>
      <c r="M53" s="106">
        <f t="shared" si="10"/>
        <v>718202</v>
      </c>
      <c r="N53" s="106">
        <f t="shared" si="10"/>
        <v>2175439</v>
      </c>
      <c r="O53" s="106">
        <f t="shared" si="10"/>
        <v>-750726</v>
      </c>
      <c r="P53" s="106">
        <f t="shared" si="10"/>
        <v>7021641</v>
      </c>
      <c r="Q53" s="106">
        <f t="shared" si="10"/>
        <v>2940740</v>
      </c>
      <c r="R53" s="106">
        <f t="shared" si="10"/>
        <v>-1859622</v>
      </c>
      <c r="S53" s="106">
        <f t="shared" si="10"/>
        <v>4282788</v>
      </c>
      <c r="T53" s="106">
        <f t="shared" si="10"/>
        <v>806100</v>
      </c>
      <c r="U53" s="106">
        <f t="shared" si="10"/>
        <v>-4063364</v>
      </c>
      <c r="V53" s="106">
        <f t="shared" si="10"/>
        <v>65662</v>
      </c>
      <c r="W53" s="106">
        <f t="shared" si="10"/>
        <v>963417</v>
      </c>
      <c r="X53" s="106">
        <f t="shared" si="10"/>
        <v>-4794161</v>
      </c>
      <c r="Y53" s="106">
        <f t="shared" si="10"/>
        <v>-1283465</v>
      </c>
      <c r="Z53" s="106">
        <f t="shared" si="10"/>
        <v>-3506205</v>
      </c>
      <c r="AA53" s="106">
        <f t="shared" si="10"/>
        <v>1014451</v>
      </c>
      <c r="AB53" s="106">
        <f t="shared" si="10"/>
        <v>-1841590</v>
      </c>
      <c r="AC53" s="106">
        <f t="shared" si="10"/>
        <v>-2118632</v>
      </c>
      <c r="AD53" s="106">
        <f t="shared" si="10"/>
        <v>799508</v>
      </c>
      <c r="AE53" s="106">
        <f t="shared" si="10"/>
        <v>-829561</v>
      </c>
      <c r="AF53" s="106">
        <f t="shared" si="10"/>
        <v>201088</v>
      </c>
      <c r="AG53" s="106">
        <f t="shared" si="10"/>
        <v>-68435</v>
      </c>
      <c r="AH53" s="106">
        <f t="shared" si="10"/>
        <v>232912</v>
      </c>
      <c r="AI53" s="106">
        <f t="shared" si="10"/>
        <v>-15412</v>
      </c>
      <c r="AJ53" s="106">
        <f t="shared" si="10"/>
        <v>-488170</v>
      </c>
      <c r="AK53" s="106">
        <f t="shared" si="10"/>
        <v>-257136</v>
      </c>
      <c r="AL53" s="106">
        <f t="shared" si="10"/>
        <v>-11631</v>
      </c>
      <c r="AM53" s="106">
        <f t="shared" si="10"/>
        <v>45021</v>
      </c>
      <c r="AN53" s="106">
        <f t="shared" si="10"/>
        <v>54810</v>
      </c>
      <c r="AO53" s="106">
        <f t="shared" si="10"/>
        <v>-83124</v>
      </c>
      <c r="AP53" s="106">
        <f t="shared" si="10"/>
        <v>-56930</v>
      </c>
      <c r="AQ53" s="106">
        <f t="shared" si="10"/>
        <v>9693</v>
      </c>
      <c r="AR53" s="106">
        <f t="shared" si="10"/>
        <v>-3800</v>
      </c>
      <c r="AS53" s="106"/>
      <c r="AT53" s="160">
        <f>+AT14-AT21+AT33-AT41-AT46+AT48-AT50</f>
        <v>-93594055</v>
      </c>
      <c r="AU53" s="145"/>
      <c r="AV53" s="160">
        <f>AV14-AV21+AV33-AV41-AV46+AV48-AV50</f>
        <v>-26357726</v>
      </c>
      <c r="AW53" s="160">
        <f>AW14-AW21+AW33-AW41-AW46+AW48-AW50</f>
        <v>-67236329</v>
      </c>
      <c r="AX53" s="93"/>
      <c r="BA53" s="93"/>
    </row>
    <row r="54" spans="1:53" ht="11.25" customHeight="1" x14ac:dyDescent="0.25"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T54" s="106"/>
      <c r="AU54" s="93"/>
      <c r="AV54" s="93"/>
      <c r="AW54" s="93"/>
      <c r="AX54" s="93"/>
      <c r="BA54" s="93"/>
    </row>
    <row r="55" spans="1:53" ht="11.25" hidden="1" customHeight="1" outlineLevel="1" x14ac:dyDescent="0.25">
      <c r="A55" s="192" t="s">
        <v>294</v>
      </c>
      <c r="C55" s="106">
        <f t="shared" ref="C55:AW55" si="11">+C56+C57</f>
        <v>0</v>
      </c>
      <c r="D55" s="106">
        <f t="shared" si="11"/>
        <v>0</v>
      </c>
      <c r="E55" s="106">
        <f t="shared" si="11"/>
        <v>0</v>
      </c>
      <c r="F55" s="106">
        <f t="shared" si="11"/>
        <v>0</v>
      </c>
      <c r="G55" s="106">
        <f t="shared" si="11"/>
        <v>0</v>
      </c>
      <c r="H55" s="106">
        <f t="shared" si="11"/>
        <v>0</v>
      </c>
      <c r="I55" s="106">
        <f t="shared" si="11"/>
        <v>0</v>
      </c>
      <c r="J55" s="106">
        <f t="shared" si="11"/>
        <v>0</v>
      </c>
      <c r="K55" s="106">
        <f t="shared" si="11"/>
        <v>0</v>
      </c>
      <c r="L55" s="106">
        <f t="shared" si="11"/>
        <v>0</v>
      </c>
      <c r="M55" s="106">
        <f t="shared" si="11"/>
        <v>0</v>
      </c>
      <c r="N55" s="106">
        <f t="shared" si="11"/>
        <v>0</v>
      </c>
      <c r="O55" s="106">
        <f t="shared" si="11"/>
        <v>0</v>
      </c>
      <c r="P55" s="106">
        <f t="shared" si="11"/>
        <v>0</v>
      </c>
      <c r="Q55" s="106">
        <f t="shared" si="11"/>
        <v>0</v>
      </c>
      <c r="R55" s="106">
        <f t="shared" si="11"/>
        <v>0</v>
      </c>
      <c r="S55" s="106">
        <f t="shared" si="11"/>
        <v>0</v>
      </c>
      <c r="T55" s="106">
        <f t="shared" si="11"/>
        <v>0</v>
      </c>
      <c r="U55" s="106">
        <f t="shared" si="11"/>
        <v>0</v>
      </c>
      <c r="V55" s="106">
        <f t="shared" si="11"/>
        <v>0</v>
      </c>
      <c r="W55" s="106">
        <f t="shared" si="11"/>
        <v>0</v>
      </c>
      <c r="X55" s="106">
        <f t="shared" si="11"/>
        <v>0</v>
      </c>
      <c r="Y55" s="106">
        <f t="shared" si="11"/>
        <v>0</v>
      </c>
      <c r="Z55" s="106">
        <f t="shared" si="11"/>
        <v>0</v>
      </c>
      <c r="AA55" s="106">
        <f t="shared" si="11"/>
        <v>0</v>
      </c>
      <c r="AB55" s="106">
        <f t="shared" si="11"/>
        <v>0</v>
      </c>
      <c r="AC55" s="106">
        <f t="shared" si="11"/>
        <v>0</v>
      </c>
      <c r="AD55" s="106">
        <f t="shared" si="11"/>
        <v>0</v>
      </c>
      <c r="AE55" s="106">
        <f t="shared" si="11"/>
        <v>0</v>
      </c>
      <c r="AF55" s="106">
        <f t="shared" si="11"/>
        <v>0</v>
      </c>
      <c r="AG55" s="106">
        <f t="shared" si="11"/>
        <v>0</v>
      </c>
      <c r="AH55" s="106">
        <f t="shared" si="11"/>
        <v>0</v>
      </c>
      <c r="AI55" s="106">
        <f t="shared" si="11"/>
        <v>0</v>
      </c>
      <c r="AJ55" s="106">
        <f t="shared" si="11"/>
        <v>0</v>
      </c>
      <c r="AK55" s="106">
        <f t="shared" si="11"/>
        <v>0</v>
      </c>
      <c r="AL55" s="106">
        <f t="shared" si="11"/>
        <v>0</v>
      </c>
      <c r="AM55" s="106">
        <f t="shared" si="11"/>
        <v>0</v>
      </c>
      <c r="AN55" s="106">
        <f t="shared" si="11"/>
        <v>0</v>
      </c>
      <c r="AO55" s="106">
        <f t="shared" si="11"/>
        <v>0</v>
      </c>
      <c r="AP55" s="106">
        <f t="shared" si="11"/>
        <v>0</v>
      </c>
      <c r="AQ55" s="106">
        <f t="shared" si="11"/>
        <v>0</v>
      </c>
      <c r="AR55" s="106">
        <f t="shared" si="11"/>
        <v>0</v>
      </c>
      <c r="AS55" s="106"/>
      <c r="AT55" s="106">
        <f t="shared" si="11"/>
        <v>0</v>
      </c>
      <c r="AU55" s="106"/>
      <c r="AV55" s="106">
        <f t="shared" si="11"/>
        <v>0</v>
      </c>
      <c r="AW55" s="106">
        <f t="shared" si="11"/>
        <v>0</v>
      </c>
      <c r="AX55" s="93"/>
      <c r="BA55" s="93"/>
    </row>
    <row r="56" spans="1:53" ht="11.25" hidden="1" customHeight="1" outlineLevel="1" x14ac:dyDescent="0.25">
      <c r="A56" s="193" t="s">
        <v>295</v>
      </c>
      <c r="C56" s="106">
        <v>0</v>
      </c>
      <c r="D56" s="106">
        <v>0</v>
      </c>
      <c r="E56" s="106">
        <v>0</v>
      </c>
      <c r="F56" s="106">
        <v>0</v>
      </c>
      <c r="G56" s="106">
        <v>0</v>
      </c>
      <c r="H56" s="106">
        <v>0</v>
      </c>
      <c r="I56" s="106">
        <v>0</v>
      </c>
      <c r="J56" s="106">
        <v>0</v>
      </c>
      <c r="K56" s="106">
        <v>0</v>
      </c>
      <c r="L56" s="106">
        <v>0</v>
      </c>
      <c r="M56" s="106">
        <v>0</v>
      </c>
      <c r="N56" s="106">
        <v>0</v>
      </c>
      <c r="O56" s="106">
        <v>0</v>
      </c>
      <c r="P56" s="106">
        <v>0</v>
      </c>
      <c r="Q56" s="106">
        <v>0</v>
      </c>
      <c r="R56" s="106">
        <v>0</v>
      </c>
      <c r="S56" s="106">
        <v>0</v>
      </c>
      <c r="T56" s="106">
        <v>0</v>
      </c>
      <c r="U56" s="106">
        <v>0</v>
      </c>
      <c r="V56" s="106">
        <v>0</v>
      </c>
      <c r="W56" s="106">
        <v>0</v>
      </c>
      <c r="X56" s="106">
        <v>0</v>
      </c>
      <c r="Y56" s="106">
        <v>0</v>
      </c>
      <c r="Z56" s="106">
        <v>0</v>
      </c>
      <c r="AA56" s="106">
        <v>0</v>
      </c>
      <c r="AB56" s="106">
        <v>0</v>
      </c>
      <c r="AC56" s="106">
        <v>0</v>
      </c>
      <c r="AD56" s="106">
        <v>0</v>
      </c>
      <c r="AE56" s="106">
        <v>0</v>
      </c>
      <c r="AF56" s="106">
        <v>0</v>
      </c>
      <c r="AG56" s="106">
        <v>0</v>
      </c>
      <c r="AH56" s="106">
        <v>0</v>
      </c>
      <c r="AI56" s="106">
        <v>0</v>
      </c>
      <c r="AJ56" s="106">
        <v>0</v>
      </c>
      <c r="AK56" s="106">
        <v>0</v>
      </c>
      <c r="AL56" s="106">
        <v>0</v>
      </c>
      <c r="AM56" s="106">
        <v>0</v>
      </c>
      <c r="AN56" s="106">
        <v>0</v>
      </c>
      <c r="AO56" s="106">
        <v>0</v>
      </c>
      <c r="AP56" s="106">
        <v>0</v>
      </c>
      <c r="AQ56" s="106">
        <v>0</v>
      </c>
      <c r="AR56" s="106">
        <v>0</v>
      </c>
      <c r="AT56" s="106">
        <f t="shared" si="0"/>
        <v>0</v>
      </c>
      <c r="AU56" s="106"/>
      <c r="AV56" s="106">
        <f>SUM(E56:AT56)</f>
        <v>0</v>
      </c>
      <c r="AW56" s="106">
        <f>SUM(F56:AU56)</f>
        <v>0</v>
      </c>
      <c r="AX56" s="93"/>
      <c r="BA56" s="93"/>
    </row>
    <row r="57" spans="1:53" ht="11.25" hidden="1" customHeight="1" outlineLevel="1" x14ac:dyDescent="0.25">
      <c r="A57" s="193" t="s">
        <v>296</v>
      </c>
      <c r="C57" s="106">
        <v>0</v>
      </c>
      <c r="D57" s="106">
        <v>0</v>
      </c>
      <c r="E57" s="106">
        <v>0</v>
      </c>
      <c r="F57" s="106">
        <v>0</v>
      </c>
      <c r="G57" s="106">
        <v>0</v>
      </c>
      <c r="H57" s="106">
        <v>0</v>
      </c>
      <c r="I57" s="106">
        <v>0</v>
      </c>
      <c r="J57" s="106">
        <v>0</v>
      </c>
      <c r="K57" s="106">
        <v>0</v>
      </c>
      <c r="L57" s="106">
        <v>0</v>
      </c>
      <c r="M57" s="106">
        <v>0</v>
      </c>
      <c r="N57" s="106">
        <v>0</v>
      </c>
      <c r="O57" s="106">
        <v>0</v>
      </c>
      <c r="P57" s="106">
        <v>0</v>
      </c>
      <c r="Q57" s="106">
        <v>0</v>
      </c>
      <c r="R57" s="106">
        <v>0</v>
      </c>
      <c r="S57" s="106">
        <v>0</v>
      </c>
      <c r="T57" s="106">
        <v>0</v>
      </c>
      <c r="U57" s="106">
        <v>0</v>
      </c>
      <c r="V57" s="106">
        <v>0</v>
      </c>
      <c r="W57" s="106">
        <v>0</v>
      </c>
      <c r="X57" s="106">
        <v>0</v>
      </c>
      <c r="Y57" s="106">
        <v>0</v>
      </c>
      <c r="Z57" s="106">
        <v>0</v>
      </c>
      <c r="AA57" s="106">
        <v>0</v>
      </c>
      <c r="AB57" s="106">
        <v>0</v>
      </c>
      <c r="AC57" s="106">
        <v>0</v>
      </c>
      <c r="AD57" s="106">
        <v>0</v>
      </c>
      <c r="AE57" s="106">
        <v>0</v>
      </c>
      <c r="AF57" s="106">
        <v>0</v>
      </c>
      <c r="AG57" s="106">
        <v>0</v>
      </c>
      <c r="AH57" s="106">
        <v>0</v>
      </c>
      <c r="AI57" s="106">
        <v>0</v>
      </c>
      <c r="AJ57" s="106">
        <v>0</v>
      </c>
      <c r="AK57" s="106">
        <v>0</v>
      </c>
      <c r="AL57" s="106">
        <v>0</v>
      </c>
      <c r="AM57" s="106">
        <v>0</v>
      </c>
      <c r="AN57" s="106">
        <v>0</v>
      </c>
      <c r="AO57" s="106">
        <v>0</v>
      </c>
      <c r="AP57" s="106">
        <v>0</v>
      </c>
      <c r="AQ57" s="106">
        <v>0</v>
      </c>
      <c r="AR57" s="106">
        <v>0</v>
      </c>
      <c r="AT57" s="106">
        <f t="shared" si="0"/>
        <v>0</v>
      </c>
      <c r="AU57" s="106"/>
      <c r="AV57" s="106">
        <f>SUM(E57:AT57)</f>
        <v>0</v>
      </c>
      <c r="AW57" s="106">
        <f>SUM(F57:AU57)</f>
        <v>0</v>
      </c>
      <c r="AX57" s="93"/>
      <c r="BA57" s="93"/>
    </row>
    <row r="58" spans="1:53" ht="11.25" hidden="1" customHeight="1" outlineLevel="1" x14ac:dyDescent="0.25">
      <c r="A58" s="192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T58" s="106"/>
      <c r="AU58" s="93"/>
      <c r="AV58" s="93"/>
      <c r="AW58" s="93"/>
      <c r="AX58" s="93"/>
      <c r="BA58" s="93"/>
    </row>
    <row r="59" spans="1:53" ht="11.25" hidden="1" customHeight="1" outlineLevel="1" x14ac:dyDescent="0.25">
      <c r="A59" s="192" t="s">
        <v>297</v>
      </c>
      <c r="C59" s="106">
        <v>0</v>
      </c>
      <c r="D59" s="106">
        <v>0</v>
      </c>
      <c r="E59" s="106">
        <v>0</v>
      </c>
      <c r="F59" s="106">
        <v>0</v>
      </c>
      <c r="G59" s="106">
        <v>0</v>
      </c>
      <c r="H59" s="106">
        <v>0</v>
      </c>
      <c r="I59" s="106">
        <v>0</v>
      </c>
      <c r="J59" s="106">
        <v>0</v>
      </c>
      <c r="K59" s="106">
        <v>0</v>
      </c>
      <c r="L59" s="106">
        <v>0</v>
      </c>
      <c r="M59" s="106">
        <v>0</v>
      </c>
      <c r="N59" s="106">
        <v>0</v>
      </c>
      <c r="O59" s="106">
        <v>0</v>
      </c>
      <c r="P59" s="106">
        <v>0</v>
      </c>
      <c r="Q59" s="106">
        <v>0</v>
      </c>
      <c r="R59" s="106">
        <v>0</v>
      </c>
      <c r="S59" s="106">
        <v>0</v>
      </c>
      <c r="T59" s="106">
        <v>0</v>
      </c>
      <c r="U59" s="106">
        <v>0</v>
      </c>
      <c r="V59" s="106">
        <v>0</v>
      </c>
      <c r="W59" s="106">
        <v>0</v>
      </c>
      <c r="X59" s="106">
        <v>0</v>
      </c>
      <c r="Y59" s="106">
        <v>0</v>
      </c>
      <c r="Z59" s="106">
        <v>0</v>
      </c>
      <c r="AA59" s="106">
        <v>0</v>
      </c>
      <c r="AB59" s="106">
        <v>0</v>
      </c>
      <c r="AC59" s="106">
        <v>0</v>
      </c>
      <c r="AD59" s="106">
        <v>0</v>
      </c>
      <c r="AE59" s="106">
        <v>0</v>
      </c>
      <c r="AF59" s="106">
        <v>0</v>
      </c>
      <c r="AG59" s="106">
        <v>0</v>
      </c>
      <c r="AH59" s="106">
        <v>0</v>
      </c>
      <c r="AI59" s="106">
        <v>0</v>
      </c>
      <c r="AJ59" s="106">
        <v>0</v>
      </c>
      <c r="AK59" s="106">
        <v>0</v>
      </c>
      <c r="AL59" s="106">
        <v>0</v>
      </c>
      <c r="AM59" s="106">
        <v>0</v>
      </c>
      <c r="AN59" s="106">
        <v>0</v>
      </c>
      <c r="AO59" s="106">
        <v>0</v>
      </c>
      <c r="AP59" s="106">
        <v>0</v>
      </c>
      <c r="AQ59" s="106">
        <v>0</v>
      </c>
      <c r="AR59" s="106">
        <v>0</v>
      </c>
      <c r="AT59" s="106">
        <f t="shared" si="0"/>
        <v>0</v>
      </c>
      <c r="AU59" s="106"/>
      <c r="AV59" s="106">
        <f>SUM(E59:AT59)</f>
        <v>0</v>
      </c>
      <c r="AW59" s="106">
        <f>SUM(F59:AU59)</f>
        <v>0</v>
      </c>
      <c r="AX59" s="93"/>
      <c r="BA59" s="93"/>
    </row>
    <row r="60" spans="1:53" ht="11.25" hidden="1" customHeight="1" outlineLevel="1" x14ac:dyDescent="0.25"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T60" s="106"/>
      <c r="AU60" s="93"/>
      <c r="AV60" s="93"/>
      <c r="AW60" s="93"/>
      <c r="AX60" s="93"/>
      <c r="BA60" s="93"/>
    </row>
    <row r="61" spans="1:53" ht="11.25" customHeight="1" collapsed="1" x14ac:dyDescent="0.25">
      <c r="A61" s="194" t="s">
        <v>298</v>
      </c>
      <c r="C61" s="106">
        <f t="shared" ref="C61:AW61" si="12">+C53+C56-C57+C59</f>
        <v>-30140635</v>
      </c>
      <c r="D61" s="106">
        <f t="shared" si="12"/>
        <v>177275</v>
      </c>
      <c r="E61" s="106">
        <f t="shared" si="12"/>
        <v>-19937861</v>
      </c>
      <c r="F61" s="106">
        <f t="shared" si="12"/>
        <v>-29537529</v>
      </c>
      <c r="G61" s="106">
        <f t="shared" si="12"/>
        <v>2874952</v>
      </c>
      <c r="H61" s="106">
        <f t="shared" si="12"/>
        <v>-6393370</v>
      </c>
      <c r="I61" s="106">
        <f t="shared" si="12"/>
        <v>-1347540</v>
      </c>
      <c r="J61" s="106">
        <f t="shared" si="12"/>
        <v>-247177</v>
      </c>
      <c r="K61" s="106">
        <f t="shared" si="12"/>
        <v>-2264739</v>
      </c>
      <c r="L61" s="106">
        <f t="shared" si="12"/>
        <v>-6076939</v>
      </c>
      <c r="M61" s="106">
        <f t="shared" si="12"/>
        <v>718202</v>
      </c>
      <c r="N61" s="106">
        <f t="shared" si="12"/>
        <v>2175439</v>
      </c>
      <c r="O61" s="106">
        <f t="shared" si="12"/>
        <v>-750726</v>
      </c>
      <c r="P61" s="106">
        <f t="shared" si="12"/>
        <v>7021641</v>
      </c>
      <c r="Q61" s="106">
        <f t="shared" si="12"/>
        <v>2940740</v>
      </c>
      <c r="R61" s="106">
        <f t="shared" si="12"/>
        <v>-1859622</v>
      </c>
      <c r="S61" s="106">
        <f t="shared" si="12"/>
        <v>4282788</v>
      </c>
      <c r="T61" s="106">
        <f t="shared" si="12"/>
        <v>806100</v>
      </c>
      <c r="U61" s="106">
        <f t="shared" si="12"/>
        <v>-4063364</v>
      </c>
      <c r="V61" s="106">
        <f t="shared" si="12"/>
        <v>65662</v>
      </c>
      <c r="W61" s="106">
        <f t="shared" si="12"/>
        <v>963417</v>
      </c>
      <c r="X61" s="106">
        <f t="shared" si="12"/>
        <v>-4794161</v>
      </c>
      <c r="Y61" s="106">
        <f t="shared" si="12"/>
        <v>-1283465</v>
      </c>
      <c r="Z61" s="106">
        <f t="shared" si="12"/>
        <v>-3506205</v>
      </c>
      <c r="AA61" s="106">
        <f t="shared" si="12"/>
        <v>1014451</v>
      </c>
      <c r="AB61" s="106">
        <f t="shared" si="12"/>
        <v>-1841590</v>
      </c>
      <c r="AC61" s="106">
        <f t="shared" si="12"/>
        <v>-2118632</v>
      </c>
      <c r="AD61" s="106">
        <f t="shared" si="12"/>
        <v>799508</v>
      </c>
      <c r="AE61" s="106">
        <f t="shared" si="12"/>
        <v>-829561</v>
      </c>
      <c r="AF61" s="106">
        <f t="shared" si="12"/>
        <v>201088</v>
      </c>
      <c r="AG61" s="106">
        <f t="shared" si="12"/>
        <v>-68435</v>
      </c>
      <c r="AH61" s="106">
        <f t="shared" si="12"/>
        <v>232912</v>
      </c>
      <c r="AI61" s="106">
        <f t="shared" si="12"/>
        <v>-15412</v>
      </c>
      <c r="AJ61" s="106">
        <f t="shared" si="12"/>
        <v>-488170</v>
      </c>
      <c r="AK61" s="106">
        <f t="shared" si="12"/>
        <v>-257136</v>
      </c>
      <c r="AL61" s="106">
        <f t="shared" si="12"/>
        <v>-11631</v>
      </c>
      <c r="AM61" s="106">
        <f t="shared" si="12"/>
        <v>45021</v>
      </c>
      <c r="AN61" s="106">
        <f t="shared" si="12"/>
        <v>54810</v>
      </c>
      <c r="AO61" s="106">
        <f t="shared" si="12"/>
        <v>-83124</v>
      </c>
      <c r="AP61" s="106">
        <f t="shared" si="12"/>
        <v>-56930</v>
      </c>
      <c r="AQ61" s="106">
        <f t="shared" si="12"/>
        <v>9693</v>
      </c>
      <c r="AR61" s="106">
        <f t="shared" si="12"/>
        <v>-3800</v>
      </c>
      <c r="AS61" s="106"/>
      <c r="AT61" s="106">
        <f t="shared" si="12"/>
        <v>-93594055</v>
      </c>
      <c r="AU61" s="106"/>
      <c r="AV61" s="106">
        <f t="shared" si="12"/>
        <v>-26357726</v>
      </c>
      <c r="AW61" s="106">
        <f t="shared" si="12"/>
        <v>-67236329</v>
      </c>
      <c r="AX61" s="93"/>
      <c r="BA61" s="93"/>
    </row>
    <row r="62" spans="1:53" ht="11.25" customHeight="1" x14ac:dyDescent="0.25">
      <c r="A62" s="195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T62" s="106"/>
    </row>
    <row r="63" spans="1:53" ht="11.25" customHeight="1" x14ac:dyDescent="0.25">
      <c r="A63" s="194" t="s">
        <v>299</v>
      </c>
      <c r="C63" s="106">
        <v>203013352</v>
      </c>
      <c r="D63" s="106">
        <v>107247847</v>
      </c>
      <c r="E63" s="106">
        <v>262609403</v>
      </c>
      <c r="F63" s="106">
        <v>235991776</v>
      </c>
      <c r="G63" s="106">
        <v>89383915</v>
      </c>
      <c r="H63" s="106">
        <v>93350740</v>
      </c>
      <c r="I63" s="106">
        <v>9471135</v>
      </c>
      <c r="J63" s="106">
        <v>4204889</v>
      </c>
      <c r="K63" s="106">
        <v>26212955</v>
      </c>
      <c r="L63" s="106">
        <v>78664226</v>
      </c>
      <c r="M63" s="106">
        <v>12640711</v>
      </c>
      <c r="N63" s="106">
        <v>55617100</v>
      </c>
      <c r="O63" s="106">
        <v>55164760</v>
      </c>
      <c r="P63" s="106">
        <v>40278978</v>
      </c>
      <c r="Q63" s="106">
        <v>25968301</v>
      </c>
      <c r="R63" s="106">
        <v>12090304</v>
      </c>
      <c r="S63" s="106">
        <v>24908749</v>
      </c>
      <c r="T63" s="106">
        <v>2665329</v>
      </c>
      <c r="U63" s="106">
        <v>28633811</v>
      </c>
      <c r="V63" s="106">
        <v>2421865</v>
      </c>
      <c r="W63" s="106">
        <v>23192729</v>
      </c>
      <c r="X63" s="106">
        <v>27258890</v>
      </c>
      <c r="Y63" s="106">
        <v>21603252</v>
      </c>
      <c r="Z63" s="106">
        <v>23132282</v>
      </c>
      <c r="AA63" s="106">
        <v>12954380</v>
      </c>
      <c r="AB63" s="106">
        <v>15607556</v>
      </c>
      <c r="AC63" s="106">
        <v>10123620</v>
      </c>
      <c r="AD63" s="106">
        <v>5921817</v>
      </c>
      <c r="AE63" s="106">
        <v>7223000</v>
      </c>
      <c r="AF63" s="106">
        <v>4276550</v>
      </c>
      <c r="AG63" s="106">
        <v>2505080</v>
      </c>
      <c r="AH63" s="106">
        <v>2235587</v>
      </c>
      <c r="AI63" s="106">
        <v>305939</v>
      </c>
      <c r="AJ63" s="106">
        <v>2261717</v>
      </c>
      <c r="AK63" s="106">
        <v>1146206</v>
      </c>
      <c r="AL63" s="106">
        <v>761711</v>
      </c>
      <c r="AM63" s="106">
        <v>481478</v>
      </c>
      <c r="AN63" s="106">
        <v>449568</v>
      </c>
      <c r="AO63" s="106">
        <v>472544</v>
      </c>
      <c r="AP63" s="106">
        <v>172493</v>
      </c>
      <c r="AQ63" s="106">
        <v>71180</v>
      </c>
      <c r="AR63" s="106">
        <v>5688</v>
      </c>
      <c r="AT63" s="106">
        <f t="shared" si="0"/>
        <v>1532703413</v>
      </c>
      <c r="AV63" s="106">
        <f>SUMIF($C$164:$AR$164,"já",C63:AR63)</f>
        <v>281675426</v>
      </c>
      <c r="AW63" s="106">
        <f>SUMIF($C$164:$AR$164,"nei",C63:AR63)</f>
        <v>1251027987</v>
      </c>
    </row>
    <row r="64" spans="1:53" ht="11.25" customHeight="1" x14ac:dyDescent="0.25">
      <c r="A64" s="19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T64" s="106"/>
    </row>
    <row r="65" spans="1:53" s="234" customFormat="1" ht="11.25" customHeight="1" x14ac:dyDescent="0.25">
      <c r="A65" s="199" t="s">
        <v>441</v>
      </c>
      <c r="C65" s="235">
        <f>+C61+C63</f>
        <v>172872717</v>
      </c>
      <c r="D65" s="235">
        <f t="shared" ref="D65:AW65" si="13">D61+D63</f>
        <v>107425122</v>
      </c>
      <c r="E65" s="235">
        <f t="shared" si="13"/>
        <v>242671542</v>
      </c>
      <c r="F65" s="235">
        <f t="shared" si="13"/>
        <v>206454247</v>
      </c>
      <c r="G65" s="235">
        <f t="shared" si="13"/>
        <v>92258867</v>
      </c>
      <c r="H65" s="235">
        <f t="shared" si="13"/>
        <v>86957370</v>
      </c>
      <c r="I65" s="235">
        <f t="shared" si="13"/>
        <v>8123595</v>
      </c>
      <c r="J65" s="235">
        <f t="shared" si="13"/>
        <v>3957712</v>
      </c>
      <c r="K65" s="235">
        <f t="shared" si="13"/>
        <v>23948216</v>
      </c>
      <c r="L65" s="235">
        <f t="shared" si="13"/>
        <v>72587287</v>
      </c>
      <c r="M65" s="235">
        <f t="shared" si="13"/>
        <v>13358913</v>
      </c>
      <c r="N65" s="235">
        <f t="shared" si="13"/>
        <v>57792539</v>
      </c>
      <c r="O65" s="235">
        <f t="shared" si="13"/>
        <v>54414034</v>
      </c>
      <c r="P65" s="235">
        <f t="shared" si="13"/>
        <v>47300619</v>
      </c>
      <c r="Q65" s="235">
        <f t="shared" si="13"/>
        <v>28909041</v>
      </c>
      <c r="R65" s="235">
        <f t="shared" si="13"/>
        <v>10230682</v>
      </c>
      <c r="S65" s="235">
        <f t="shared" si="13"/>
        <v>29191537</v>
      </c>
      <c r="T65" s="235">
        <f t="shared" si="13"/>
        <v>3471429</v>
      </c>
      <c r="U65" s="235">
        <f t="shared" si="13"/>
        <v>24570447</v>
      </c>
      <c r="V65" s="235">
        <f t="shared" si="13"/>
        <v>2487527</v>
      </c>
      <c r="W65" s="235">
        <f t="shared" si="13"/>
        <v>24156146</v>
      </c>
      <c r="X65" s="235">
        <f t="shared" si="13"/>
        <v>22464729</v>
      </c>
      <c r="Y65" s="235">
        <f t="shared" si="13"/>
        <v>20319787</v>
      </c>
      <c r="Z65" s="235">
        <f t="shared" si="13"/>
        <v>19626077</v>
      </c>
      <c r="AA65" s="235">
        <f t="shared" si="13"/>
        <v>13968831</v>
      </c>
      <c r="AB65" s="235">
        <f t="shared" si="13"/>
        <v>13765966</v>
      </c>
      <c r="AC65" s="235">
        <f t="shared" si="13"/>
        <v>8004988</v>
      </c>
      <c r="AD65" s="235">
        <f t="shared" si="13"/>
        <v>6721325</v>
      </c>
      <c r="AE65" s="235">
        <f t="shared" si="13"/>
        <v>6393439</v>
      </c>
      <c r="AF65" s="235">
        <f t="shared" si="13"/>
        <v>4477638</v>
      </c>
      <c r="AG65" s="235">
        <f t="shared" si="13"/>
        <v>2436645</v>
      </c>
      <c r="AH65" s="235">
        <f t="shared" si="13"/>
        <v>2468499</v>
      </c>
      <c r="AI65" s="235">
        <f t="shared" si="13"/>
        <v>290527</v>
      </c>
      <c r="AJ65" s="235">
        <f t="shared" si="13"/>
        <v>1773547</v>
      </c>
      <c r="AK65" s="235">
        <f t="shared" si="13"/>
        <v>889070</v>
      </c>
      <c r="AL65" s="235">
        <f t="shared" si="13"/>
        <v>750080</v>
      </c>
      <c r="AM65" s="235">
        <f t="shared" si="13"/>
        <v>526499</v>
      </c>
      <c r="AN65" s="235">
        <f t="shared" si="13"/>
        <v>504378</v>
      </c>
      <c r="AO65" s="235">
        <f t="shared" si="13"/>
        <v>389420</v>
      </c>
      <c r="AP65" s="235">
        <f t="shared" si="13"/>
        <v>115563</v>
      </c>
      <c r="AQ65" s="235">
        <f t="shared" si="13"/>
        <v>80873</v>
      </c>
      <c r="AR65" s="235">
        <f t="shared" si="13"/>
        <v>1888</v>
      </c>
      <c r="AS65" s="235"/>
      <c r="AT65" s="235">
        <f t="shared" si="13"/>
        <v>1439109358</v>
      </c>
      <c r="AU65" s="235"/>
      <c r="AV65" s="311">
        <f t="shared" si="13"/>
        <v>255317700</v>
      </c>
      <c r="AW65" s="235">
        <f t="shared" si="13"/>
        <v>1183791658</v>
      </c>
      <c r="AX65" s="236"/>
      <c r="AY65" s="236"/>
      <c r="BA65" s="236"/>
    </row>
    <row r="66" spans="1:53" ht="11.25" customHeight="1" x14ac:dyDescent="0.25">
      <c r="A66" s="199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T66" s="106"/>
    </row>
    <row r="67" spans="1:53" ht="17.25" customHeight="1" x14ac:dyDescent="0.25">
      <c r="A67" s="200" t="s">
        <v>442</v>
      </c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T67" s="376"/>
    </row>
    <row r="68" spans="1:53" ht="11.25" customHeight="1" x14ac:dyDescent="0.25">
      <c r="A68" s="201" t="s">
        <v>443</v>
      </c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T68" s="106"/>
    </row>
    <row r="69" spans="1:53" ht="11.25" hidden="1" customHeight="1" outlineLevel="1" x14ac:dyDescent="0.25">
      <c r="A69" s="202" t="s">
        <v>215</v>
      </c>
      <c r="C69" s="106">
        <v>0</v>
      </c>
      <c r="D69" s="106">
        <v>0</v>
      </c>
      <c r="E69" s="106">
        <v>0</v>
      </c>
      <c r="F69" s="106">
        <v>0</v>
      </c>
      <c r="G69" s="106">
        <v>0</v>
      </c>
      <c r="H69" s="106">
        <v>0</v>
      </c>
      <c r="I69" s="106">
        <v>0</v>
      </c>
      <c r="J69" s="106">
        <v>0</v>
      </c>
      <c r="K69" s="106">
        <v>0</v>
      </c>
      <c r="L69" s="106">
        <v>0</v>
      </c>
      <c r="M69" s="106">
        <v>0</v>
      </c>
      <c r="N69" s="106">
        <v>0</v>
      </c>
      <c r="O69" s="106">
        <v>0</v>
      </c>
      <c r="P69" s="106">
        <v>0</v>
      </c>
      <c r="Q69" s="106">
        <v>0</v>
      </c>
      <c r="R69" s="106">
        <v>0</v>
      </c>
      <c r="S69" s="106">
        <v>0</v>
      </c>
      <c r="T69" s="106">
        <v>0</v>
      </c>
      <c r="U69" s="106">
        <v>0</v>
      </c>
      <c r="V69" s="106">
        <v>0</v>
      </c>
      <c r="W69" s="106">
        <v>0</v>
      </c>
      <c r="X69" s="106">
        <v>0</v>
      </c>
      <c r="Y69" s="106">
        <v>0</v>
      </c>
      <c r="Z69" s="106">
        <v>0</v>
      </c>
      <c r="AA69" s="106">
        <v>0</v>
      </c>
      <c r="AB69" s="106">
        <v>0</v>
      </c>
      <c r="AC69" s="106">
        <v>0</v>
      </c>
      <c r="AD69" s="106">
        <v>0</v>
      </c>
      <c r="AE69" s="106">
        <v>0</v>
      </c>
      <c r="AF69" s="106">
        <v>0</v>
      </c>
      <c r="AG69" s="106">
        <v>0</v>
      </c>
      <c r="AH69" s="106">
        <v>0</v>
      </c>
      <c r="AI69" s="106">
        <v>0</v>
      </c>
      <c r="AJ69" s="106">
        <v>0</v>
      </c>
      <c r="AK69" s="106">
        <v>0</v>
      </c>
      <c r="AL69" s="106">
        <v>0</v>
      </c>
      <c r="AM69" s="106">
        <v>0</v>
      </c>
      <c r="AN69" s="106">
        <v>0</v>
      </c>
      <c r="AO69" s="106">
        <v>0</v>
      </c>
      <c r="AP69" s="106">
        <v>0</v>
      </c>
      <c r="AQ69" s="106">
        <v>0</v>
      </c>
      <c r="AR69" s="106">
        <v>0</v>
      </c>
      <c r="AT69" s="106">
        <f t="shared" si="0"/>
        <v>0</v>
      </c>
      <c r="AV69" s="106">
        <f>SUMIF($C$164:$AR$164,"já",C69:AR69)</f>
        <v>0</v>
      </c>
      <c r="AW69" s="106">
        <f>SUMIF($C$164:$AR$164,"nei",C69:AR69)</f>
        <v>0</v>
      </c>
    </row>
    <row r="70" spans="1:53" ht="11.25" hidden="1" customHeight="1" outlineLevel="1" x14ac:dyDescent="0.25"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T70" s="106"/>
    </row>
    <row r="71" spans="1:53" ht="11.25" hidden="1" customHeight="1" outlineLevel="1" x14ac:dyDescent="0.25">
      <c r="A71" s="121" t="s">
        <v>230</v>
      </c>
      <c r="C71" s="106"/>
      <c r="D71" s="106"/>
      <c r="E71" s="106"/>
      <c r="F71" s="106"/>
      <c r="G71" s="106"/>
      <c r="H71" s="160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T71" s="106"/>
    </row>
    <row r="72" spans="1:53" ht="11.25" hidden="1" customHeight="1" outlineLevel="1" x14ac:dyDescent="0.25">
      <c r="A72" s="203" t="s">
        <v>217</v>
      </c>
      <c r="C72" s="106">
        <v>63023</v>
      </c>
      <c r="D72" s="106">
        <v>63023</v>
      </c>
      <c r="E72" s="106">
        <v>261042</v>
      </c>
      <c r="F72" s="106">
        <v>195398</v>
      </c>
      <c r="G72" s="106">
        <v>70400</v>
      </c>
      <c r="H72" s="106">
        <v>140946</v>
      </c>
      <c r="I72" s="106">
        <v>0</v>
      </c>
      <c r="J72" s="106">
        <v>0</v>
      </c>
      <c r="K72" s="106">
        <v>0</v>
      </c>
      <c r="L72" s="106">
        <v>74771</v>
      </c>
      <c r="M72" s="106">
        <v>0</v>
      </c>
      <c r="N72" s="106">
        <v>0</v>
      </c>
      <c r="O72" s="106">
        <v>26991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21603</v>
      </c>
      <c r="X72" s="106">
        <v>33833</v>
      </c>
      <c r="Y72" s="106">
        <v>0</v>
      </c>
      <c r="Z72" s="106">
        <v>14005</v>
      </c>
      <c r="AA72" s="106">
        <v>0</v>
      </c>
      <c r="AB72" s="106">
        <v>16867</v>
      </c>
      <c r="AC72" s="106">
        <v>0</v>
      </c>
      <c r="AD72" s="106">
        <v>0</v>
      </c>
      <c r="AE72" s="106">
        <v>0</v>
      </c>
      <c r="AF72" s="106">
        <v>19739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N72" s="106">
        <v>0</v>
      </c>
      <c r="AO72" s="106">
        <v>0</v>
      </c>
      <c r="AP72" s="106">
        <v>0</v>
      </c>
      <c r="AQ72" s="106">
        <v>0</v>
      </c>
      <c r="AR72" s="106">
        <v>0</v>
      </c>
      <c r="AT72" s="106">
        <f>SUM(C72:AR72)</f>
        <v>1001641</v>
      </c>
      <c r="AV72" s="106">
        <f>SUMIF($C$164:$AR$164,"já",C72:AR72)</f>
        <v>77028</v>
      </c>
      <c r="AW72" s="106">
        <f>SUMIF($C$164:$AR$164,"nei",C72:AR72)</f>
        <v>924613</v>
      </c>
    </row>
    <row r="73" spans="1:53" ht="11.25" hidden="1" customHeight="1" outlineLevel="1" x14ac:dyDescent="0.25"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T73" s="106"/>
    </row>
    <row r="74" spans="1:53" ht="11.25" hidden="1" customHeight="1" outlineLevel="1" x14ac:dyDescent="0.25">
      <c r="A74" s="204" t="s">
        <v>218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T74" s="106"/>
    </row>
    <row r="75" spans="1:53" ht="11.25" hidden="1" customHeight="1" outlineLevel="1" x14ac:dyDescent="0.25">
      <c r="A75" s="119" t="s">
        <v>219</v>
      </c>
      <c r="C75" s="106">
        <v>0</v>
      </c>
      <c r="D75" s="106">
        <v>0</v>
      </c>
      <c r="E75" s="106">
        <v>0</v>
      </c>
      <c r="F75" s="106">
        <v>0</v>
      </c>
      <c r="G75" s="106">
        <v>0</v>
      </c>
      <c r="H75" s="106">
        <v>40000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N75" s="106">
        <v>0</v>
      </c>
      <c r="AO75" s="106">
        <v>0</v>
      </c>
      <c r="AP75" s="106">
        <v>0</v>
      </c>
      <c r="AQ75" s="106">
        <v>0</v>
      </c>
      <c r="AR75" s="106">
        <v>0</v>
      </c>
      <c r="AT75" s="106">
        <f>SUM(C75:AR75)</f>
        <v>40000</v>
      </c>
      <c r="AV75" s="106">
        <f>SUMIF($C$164:$AR$164,"já",C75:AR75)</f>
        <v>0</v>
      </c>
      <c r="AW75" s="106">
        <f>SUMIF($C$164:$AR$164,"nei",C75:AR75)</f>
        <v>40000</v>
      </c>
    </row>
    <row r="76" spans="1:53" ht="11.25" hidden="1" customHeight="1" outlineLevel="1" x14ac:dyDescent="0.25">
      <c r="A76" s="119" t="s">
        <v>220</v>
      </c>
      <c r="C76" s="106">
        <v>0</v>
      </c>
      <c r="D76" s="106">
        <v>0</v>
      </c>
      <c r="E76" s="106">
        <v>0</v>
      </c>
      <c r="F76" s="106">
        <v>0</v>
      </c>
      <c r="G76" s="106">
        <v>0</v>
      </c>
      <c r="H76" s="106">
        <v>0</v>
      </c>
      <c r="I76" s="106">
        <v>0</v>
      </c>
      <c r="J76" s="106">
        <v>0</v>
      </c>
      <c r="K76" s="106">
        <v>0</v>
      </c>
      <c r="L76" s="106">
        <v>0</v>
      </c>
      <c r="M76" s="106">
        <v>0</v>
      </c>
      <c r="N76" s="106">
        <v>0</v>
      </c>
      <c r="O76" s="106">
        <v>0</v>
      </c>
      <c r="P76" s="106">
        <v>0</v>
      </c>
      <c r="Q76" s="106">
        <v>0</v>
      </c>
      <c r="R76" s="106">
        <v>0</v>
      </c>
      <c r="S76" s="106">
        <v>0</v>
      </c>
      <c r="T76" s="106">
        <v>0</v>
      </c>
      <c r="U76" s="106">
        <v>0</v>
      </c>
      <c r="V76" s="106">
        <v>0</v>
      </c>
      <c r="W76" s="106">
        <v>0</v>
      </c>
      <c r="X76" s="106">
        <v>0</v>
      </c>
      <c r="Y76" s="106">
        <v>0</v>
      </c>
      <c r="Z76" s="106">
        <v>0</v>
      </c>
      <c r="AA76" s="106">
        <v>0</v>
      </c>
      <c r="AB76" s="106">
        <v>0</v>
      </c>
      <c r="AC76" s="106">
        <v>0</v>
      </c>
      <c r="AD76" s="106">
        <v>0</v>
      </c>
      <c r="AE76" s="106">
        <v>0</v>
      </c>
      <c r="AF76" s="106">
        <v>0</v>
      </c>
      <c r="AG76" s="106">
        <v>0</v>
      </c>
      <c r="AH76" s="106">
        <v>0</v>
      </c>
      <c r="AI76" s="106">
        <v>0</v>
      </c>
      <c r="AJ76" s="106">
        <v>0</v>
      </c>
      <c r="AK76" s="106">
        <v>0</v>
      </c>
      <c r="AL76" s="106">
        <v>0</v>
      </c>
      <c r="AM76" s="106">
        <v>0</v>
      </c>
      <c r="AN76" s="106">
        <v>0</v>
      </c>
      <c r="AO76" s="106">
        <v>0</v>
      </c>
      <c r="AP76" s="106">
        <v>0</v>
      </c>
      <c r="AQ76" s="106">
        <v>0</v>
      </c>
      <c r="AR76" s="106">
        <v>0</v>
      </c>
      <c r="AT76" s="106">
        <f>SUM(C76:AR76)</f>
        <v>0</v>
      </c>
      <c r="AV76" s="106">
        <f>SUMIF($C$164:$AR$164,"já",C76:AR76)</f>
        <v>0</v>
      </c>
      <c r="AW76" s="106">
        <f>SUMIF($C$164:$AR$164,"nei",C76:AR76)</f>
        <v>0</v>
      </c>
    </row>
    <row r="77" spans="1:53" ht="11.25" hidden="1" customHeight="1" outlineLevel="1" x14ac:dyDescent="0.25">
      <c r="A77" s="119" t="s">
        <v>221</v>
      </c>
      <c r="C77" s="106">
        <v>0</v>
      </c>
      <c r="D77" s="106">
        <v>0</v>
      </c>
      <c r="E77" s="106">
        <v>0</v>
      </c>
      <c r="F77" s="106">
        <v>0</v>
      </c>
      <c r="G77" s="106">
        <v>0</v>
      </c>
      <c r="H77" s="106">
        <v>0</v>
      </c>
      <c r="I77" s="106">
        <v>0</v>
      </c>
      <c r="J77" s="106">
        <v>0</v>
      </c>
      <c r="K77" s="106">
        <v>0</v>
      </c>
      <c r="L77" s="106">
        <v>0</v>
      </c>
      <c r="M77" s="106">
        <v>0</v>
      </c>
      <c r="N77" s="106">
        <v>0</v>
      </c>
      <c r="O77" s="106">
        <v>42669</v>
      </c>
      <c r="P77" s="106">
        <v>0</v>
      </c>
      <c r="Q77" s="106">
        <v>0</v>
      </c>
      <c r="R77" s="106">
        <v>0</v>
      </c>
      <c r="S77" s="106">
        <v>0</v>
      </c>
      <c r="T77" s="106">
        <v>0</v>
      </c>
      <c r="U77" s="106">
        <v>0</v>
      </c>
      <c r="V77" s="106">
        <v>0</v>
      </c>
      <c r="W77" s="106">
        <v>42669</v>
      </c>
      <c r="X77" s="106">
        <v>0</v>
      </c>
      <c r="Y77" s="106">
        <v>0</v>
      </c>
      <c r="Z77" s="106">
        <v>0</v>
      </c>
      <c r="AA77" s="106">
        <v>0</v>
      </c>
      <c r="AB77" s="106">
        <v>0</v>
      </c>
      <c r="AC77" s="106">
        <v>0</v>
      </c>
      <c r="AD77" s="106">
        <v>0</v>
      </c>
      <c r="AE77" s="106">
        <v>0</v>
      </c>
      <c r="AF77" s="106">
        <v>0</v>
      </c>
      <c r="AG77" s="106">
        <v>0</v>
      </c>
      <c r="AH77" s="106">
        <v>0</v>
      </c>
      <c r="AI77" s="106">
        <v>0</v>
      </c>
      <c r="AJ77" s="106">
        <v>0</v>
      </c>
      <c r="AK77" s="106">
        <v>0</v>
      </c>
      <c r="AL77" s="106">
        <v>0</v>
      </c>
      <c r="AM77" s="106">
        <v>0</v>
      </c>
      <c r="AN77" s="106">
        <v>0</v>
      </c>
      <c r="AO77" s="106">
        <v>0</v>
      </c>
      <c r="AP77" s="106">
        <v>0</v>
      </c>
      <c r="AQ77" s="106">
        <v>0</v>
      </c>
      <c r="AR77" s="106">
        <v>0</v>
      </c>
      <c r="AT77" s="106">
        <f>SUM(C77:AR77)</f>
        <v>85338</v>
      </c>
      <c r="AV77" s="106">
        <f>SUMIF($C$164:$AR$164,"já",C77:AR77)</f>
        <v>0</v>
      </c>
      <c r="AW77" s="106">
        <f>SUMIF($C$164:$AR$164,"nei",C77:AR77)</f>
        <v>85338</v>
      </c>
    </row>
    <row r="78" spans="1:53" ht="11.25" hidden="1" customHeight="1" outlineLevel="1" x14ac:dyDescent="0.25">
      <c r="A78" s="119" t="s">
        <v>222</v>
      </c>
      <c r="C78" s="106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0</v>
      </c>
      <c r="I78" s="106">
        <v>0</v>
      </c>
      <c r="J78" s="106">
        <v>0</v>
      </c>
      <c r="K78" s="106">
        <v>0</v>
      </c>
      <c r="L78" s="106">
        <v>0</v>
      </c>
      <c r="M78" s="106">
        <v>0</v>
      </c>
      <c r="N78" s="106">
        <v>0</v>
      </c>
      <c r="O78" s="106">
        <v>0</v>
      </c>
      <c r="P78" s="106">
        <v>0</v>
      </c>
      <c r="Q78" s="106">
        <v>0</v>
      </c>
      <c r="R78" s="106">
        <v>0</v>
      </c>
      <c r="S78" s="106">
        <v>0</v>
      </c>
      <c r="T78" s="106">
        <v>0</v>
      </c>
      <c r="U78" s="106">
        <v>0</v>
      </c>
      <c r="V78" s="106">
        <v>0</v>
      </c>
      <c r="W78" s="106">
        <v>0</v>
      </c>
      <c r="X78" s="106">
        <v>0</v>
      </c>
      <c r="Y78" s="106">
        <v>0</v>
      </c>
      <c r="Z78" s="106">
        <v>0</v>
      </c>
      <c r="AA78" s="106">
        <v>0</v>
      </c>
      <c r="AB78" s="106">
        <v>0</v>
      </c>
      <c r="AC78" s="106">
        <v>0</v>
      </c>
      <c r="AD78" s="106">
        <v>0</v>
      </c>
      <c r="AE78" s="106">
        <v>0</v>
      </c>
      <c r="AF78" s="106">
        <v>0</v>
      </c>
      <c r="AG78" s="106">
        <v>0</v>
      </c>
      <c r="AH78" s="106">
        <v>0</v>
      </c>
      <c r="AI78" s="106">
        <v>0</v>
      </c>
      <c r="AJ78" s="106">
        <v>0</v>
      </c>
      <c r="AK78" s="106">
        <v>0</v>
      </c>
      <c r="AL78" s="106">
        <v>0</v>
      </c>
      <c r="AM78" s="106">
        <v>0</v>
      </c>
      <c r="AN78" s="106">
        <v>0</v>
      </c>
      <c r="AO78" s="106">
        <v>0</v>
      </c>
      <c r="AP78" s="106">
        <v>0</v>
      </c>
      <c r="AQ78" s="106">
        <v>0</v>
      </c>
      <c r="AR78" s="106">
        <v>0</v>
      </c>
      <c r="AT78" s="106">
        <f>SUM(C78:AR78)</f>
        <v>0</v>
      </c>
      <c r="AV78" s="106">
        <f>SUMIF($C$164:$AR$164,"já",C78:AR78)</f>
        <v>0</v>
      </c>
      <c r="AW78" s="106">
        <f>SUMIF($C$164:$AR$164,"nei",C78:AR78)</f>
        <v>0</v>
      </c>
    </row>
    <row r="79" spans="1:53" ht="11.25" hidden="1" customHeight="1" outlineLevel="1" x14ac:dyDescent="0.25"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T79" s="106"/>
    </row>
    <row r="80" spans="1:53" ht="11.25" hidden="1" customHeight="1" outlineLevel="1" x14ac:dyDescent="0.25">
      <c r="A80" s="205" t="s">
        <v>223</v>
      </c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T80" s="106"/>
    </row>
    <row r="81" spans="1:49" ht="11.25" hidden="1" customHeight="1" outlineLevel="1" x14ac:dyDescent="0.25">
      <c r="A81" s="206" t="s">
        <v>224</v>
      </c>
      <c r="C81" s="106">
        <v>67785965</v>
      </c>
      <c r="D81" s="106">
        <v>38041097</v>
      </c>
      <c r="E81" s="106">
        <v>88691994</v>
      </c>
      <c r="F81" s="106">
        <v>70310694</v>
      </c>
      <c r="G81" s="106">
        <v>29888452</v>
      </c>
      <c r="H81" s="160">
        <v>30363426</v>
      </c>
      <c r="I81" s="106">
        <v>4001615</v>
      </c>
      <c r="J81" s="106">
        <v>1684421</v>
      </c>
      <c r="K81" s="106">
        <v>13269836</v>
      </c>
      <c r="L81" s="106">
        <v>22465418</v>
      </c>
      <c r="M81" s="106">
        <v>5861849</v>
      </c>
      <c r="N81" s="106">
        <v>15709031</v>
      </c>
      <c r="O81" s="106">
        <v>21685773</v>
      </c>
      <c r="P81" s="106">
        <v>1521900</v>
      </c>
      <c r="Q81" s="106">
        <v>1934285</v>
      </c>
      <c r="R81" s="106">
        <v>3233403</v>
      </c>
      <c r="S81" s="106">
        <v>9268009</v>
      </c>
      <c r="T81" s="106">
        <v>1102143</v>
      </c>
      <c r="U81" s="106">
        <v>5530603</v>
      </c>
      <c r="V81" s="106">
        <v>1272298</v>
      </c>
      <c r="W81" s="106">
        <v>9107581</v>
      </c>
      <c r="X81" s="106">
        <v>8993067</v>
      </c>
      <c r="Y81" s="106">
        <v>14914782</v>
      </c>
      <c r="Z81" s="106">
        <v>8554722</v>
      </c>
      <c r="AA81" s="106">
        <v>998066</v>
      </c>
      <c r="AB81" s="106">
        <v>5084566</v>
      </c>
      <c r="AC81" s="106">
        <v>4361031</v>
      </c>
      <c r="AD81" s="106">
        <v>79964</v>
      </c>
      <c r="AE81" s="106">
        <v>4308248</v>
      </c>
      <c r="AF81" s="106">
        <v>1712968</v>
      </c>
      <c r="AG81" s="106">
        <v>1067320</v>
      </c>
      <c r="AH81" s="106">
        <v>1938622</v>
      </c>
      <c r="AI81" s="106">
        <v>188764</v>
      </c>
      <c r="AJ81" s="106">
        <v>481987</v>
      </c>
      <c r="AK81" s="106">
        <v>433807</v>
      </c>
      <c r="AL81" s="106">
        <v>0</v>
      </c>
      <c r="AM81" s="106">
        <v>143325</v>
      </c>
      <c r="AN81" s="106">
        <v>214151</v>
      </c>
      <c r="AO81" s="106">
        <v>13224</v>
      </c>
      <c r="AP81" s="106">
        <v>103043</v>
      </c>
      <c r="AQ81" s="106">
        <v>331</v>
      </c>
      <c r="AR81" s="106">
        <v>0</v>
      </c>
      <c r="AT81" s="106">
        <f t="shared" ref="AT81:AT86" si="14">SUM(C81:AR81)</f>
        <v>496321781</v>
      </c>
      <c r="AV81" s="106">
        <f t="shared" ref="AV81:AV86" si="15">SUMIF($C$164:$AR$164,"já",C81:AR81)</f>
        <v>82325137</v>
      </c>
      <c r="AW81" s="106">
        <f t="shared" ref="AW81:AW86" si="16">SUMIF($C$164:$AR$164,"nei",C81:AR81)</f>
        <v>413996644</v>
      </c>
    </row>
    <row r="82" spans="1:49" ht="11.25" hidden="1" customHeight="1" outlineLevel="1" x14ac:dyDescent="0.25">
      <c r="A82" s="206" t="s">
        <v>225</v>
      </c>
      <c r="C82" s="106">
        <v>79280681</v>
      </c>
      <c r="D82" s="106">
        <v>45376782</v>
      </c>
      <c r="E82" s="106">
        <v>91002392</v>
      </c>
      <c r="F82" s="106">
        <v>104494354</v>
      </c>
      <c r="G82" s="106">
        <v>39000413</v>
      </c>
      <c r="H82" s="106">
        <v>37643794</v>
      </c>
      <c r="I82" s="106">
        <v>2274000</v>
      </c>
      <c r="J82" s="106">
        <v>1449116</v>
      </c>
      <c r="K82" s="106">
        <v>7175757</v>
      </c>
      <c r="L82" s="106">
        <v>28572511</v>
      </c>
      <c r="M82" s="106">
        <v>7143670</v>
      </c>
      <c r="N82" s="106">
        <v>38183476</v>
      </c>
      <c r="O82" s="106">
        <v>31815752</v>
      </c>
      <c r="P82" s="106">
        <v>43826419</v>
      </c>
      <c r="Q82" s="106">
        <v>20142624</v>
      </c>
      <c r="R82" s="106">
        <v>3961613</v>
      </c>
      <c r="S82" s="106">
        <v>11544312</v>
      </c>
      <c r="T82" s="106">
        <v>1372839</v>
      </c>
      <c r="U82" s="106">
        <v>9332792</v>
      </c>
      <c r="V82" s="106">
        <v>401186</v>
      </c>
      <c r="W82" s="106">
        <v>13897968</v>
      </c>
      <c r="X82" s="106">
        <v>12379906</v>
      </c>
      <c r="Y82" s="106">
        <v>3773471</v>
      </c>
      <c r="Z82" s="106">
        <v>9459057</v>
      </c>
      <c r="AA82" s="106">
        <v>12540598</v>
      </c>
      <c r="AB82" s="106">
        <v>1831922</v>
      </c>
      <c r="AC82" s="106">
        <v>1348819</v>
      </c>
      <c r="AD82" s="106">
        <v>5435469</v>
      </c>
      <c r="AE82" s="106">
        <v>2105414</v>
      </c>
      <c r="AF82" s="106">
        <v>1863691</v>
      </c>
      <c r="AG82" s="106">
        <v>634042</v>
      </c>
      <c r="AH82" s="106">
        <v>315615</v>
      </c>
      <c r="AI82" s="106">
        <v>26888</v>
      </c>
      <c r="AJ82" s="106">
        <v>905969</v>
      </c>
      <c r="AK82" s="106">
        <v>149982</v>
      </c>
      <c r="AL82" s="106">
        <v>179662</v>
      </c>
      <c r="AM82" s="106">
        <v>305991</v>
      </c>
      <c r="AN82" s="106">
        <v>202768</v>
      </c>
      <c r="AO82" s="106">
        <v>320679</v>
      </c>
      <c r="AP82" s="106">
        <v>1510</v>
      </c>
      <c r="AQ82" s="106">
        <v>0</v>
      </c>
      <c r="AR82" s="106">
        <v>10841</v>
      </c>
      <c r="AT82" s="106">
        <f t="shared" si="14"/>
        <v>671684745</v>
      </c>
      <c r="AV82" s="106">
        <f t="shared" si="15"/>
        <v>140528344</v>
      </c>
      <c r="AW82" s="106">
        <f t="shared" si="16"/>
        <v>531156401</v>
      </c>
    </row>
    <row r="83" spans="1:49" ht="11.25" hidden="1" customHeight="1" outlineLevel="1" x14ac:dyDescent="0.25">
      <c r="A83" s="207" t="s">
        <v>226</v>
      </c>
      <c r="C83" s="106">
        <v>32858514</v>
      </c>
      <c r="D83" s="106">
        <v>21009032</v>
      </c>
      <c r="E83" s="106">
        <v>41105132</v>
      </c>
      <c r="F83" s="106">
        <v>13444469</v>
      </c>
      <c r="G83" s="106">
        <v>1220822</v>
      </c>
      <c r="H83" s="106">
        <v>14164847</v>
      </c>
      <c r="I83" s="106">
        <v>1596713</v>
      </c>
      <c r="J83" s="106">
        <v>723739</v>
      </c>
      <c r="K83" s="106">
        <v>3653207</v>
      </c>
      <c r="L83" s="106">
        <v>13611727</v>
      </c>
      <c r="M83" s="106">
        <v>23319</v>
      </c>
      <c r="N83" s="106">
        <v>2343348</v>
      </c>
      <c r="O83" s="106">
        <v>2038785</v>
      </c>
      <c r="P83" s="106">
        <v>1396817</v>
      </c>
      <c r="Q83" s="106">
        <v>1225454</v>
      </c>
      <c r="R83" s="106">
        <v>1625159</v>
      </c>
      <c r="S83" s="106">
        <v>5373644</v>
      </c>
      <c r="T83" s="106">
        <v>639028</v>
      </c>
      <c r="U83" s="106">
        <v>6303687</v>
      </c>
      <c r="V83" s="106">
        <v>0</v>
      </c>
      <c r="W83" s="106">
        <v>0</v>
      </c>
      <c r="X83" s="106">
        <v>516145</v>
      </c>
      <c r="Y83" s="106">
        <v>975329</v>
      </c>
      <c r="Z83" s="106">
        <v>2683021</v>
      </c>
      <c r="AA83" s="106">
        <v>341984</v>
      </c>
      <c r="AB83" s="106">
        <v>2463630</v>
      </c>
      <c r="AC83" s="106">
        <v>58544</v>
      </c>
      <c r="AD83" s="106">
        <v>55612</v>
      </c>
      <c r="AE83" s="106">
        <v>0</v>
      </c>
      <c r="AF83" s="106">
        <v>0</v>
      </c>
      <c r="AG83" s="106">
        <v>123362</v>
      </c>
      <c r="AH83" s="106">
        <v>25165</v>
      </c>
      <c r="AI83" s="106">
        <v>0</v>
      </c>
      <c r="AJ83" s="106">
        <v>325853</v>
      </c>
      <c r="AK83" s="106">
        <v>25401</v>
      </c>
      <c r="AL83" s="106">
        <v>11898</v>
      </c>
      <c r="AM83" s="106">
        <v>3870</v>
      </c>
      <c r="AN83" s="106">
        <v>29705</v>
      </c>
      <c r="AO83" s="106">
        <v>4175</v>
      </c>
      <c r="AP83" s="106">
        <v>3821</v>
      </c>
      <c r="AQ83" s="106">
        <v>405</v>
      </c>
      <c r="AR83" s="106">
        <v>6712</v>
      </c>
      <c r="AT83" s="106">
        <f t="shared" si="14"/>
        <v>172012075</v>
      </c>
      <c r="AV83" s="106">
        <f t="shared" si="15"/>
        <v>37538258</v>
      </c>
      <c r="AW83" s="106">
        <f t="shared" si="16"/>
        <v>134473817</v>
      </c>
    </row>
    <row r="84" spans="1:49" ht="11.25" hidden="1" customHeight="1" outlineLevel="1" x14ac:dyDescent="0.25">
      <c r="A84" s="207" t="s">
        <v>227</v>
      </c>
      <c r="C84" s="106">
        <v>0</v>
      </c>
      <c r="D84" s="106">
        <v>0</v>
      </c>
      <c r="E84" s="106">
        <v>0</v>
      </c>
      <c r="F84" s="106">
        <v>0</v>
      </c>
      <c r="G84" s="106">
        <v>0</v>
      </c>
      <c r="H84" s="106">
        <v>0</v>
      </c>
      <c r="I84" s="106">
        <v>0</v>
      </c>
      <c r="J84" s="106">
        <v>0</v>
      </c>
      <c r="K84" s="106">
        <v>0</v>
      </c>
      <c r="L84" s="106">
        <v>279717</v>
      </c>
      <c r="M84" s="106">
        <v>0</v>
      </c>
      <c r="N84" s="106">
        <v>0</v>
      </c>
      <c r="O84" s="106">
        <v>0</v>
      </c>
      <c r="P84" s="106">
        <v>0</v>
      </c>
      <c r="Q84" s="106">
        <v>0</v>
      </c>
      <c r="R84" s="106">
        <v>0</v>
      </c>
      <c r="S84" s="106">
        <v>0</v>
      </c>
      <c r="T84" s="106">
        <v>0</v>
      </c>
      <c r="U84" s="106">
        <v>0</v>
      </c>
      <c r="V84" s="106">
        <v>0</v>
      </c>
      <c r="W84" s="106">
        <v>0</v>
      </c>
      <c r="X84" s="106">
        <v>0</v>
      </c>
      <c r="Y84" s="106">
        <v>404669</v>
      </c>
      <c r="Z84" s="106">
        <v>0</v>
      </c>
      <c r="AA84" s="106">
        <v>0</v>
      </c>
      <c r="AB84" s="106">
        <v>0</v>
      </c>
      <c r="AC84" s="106">
        <v>0</v>
      </c>
      <c r="AD84" s="106">
        <v>0</v>
      </c>
      <c r="AE84" s="106">
        <v>0</v>
      </c>
      <c r="AF84" s="106">
        <v>0</v>
      </c>
      <c r="AG84" s="106">
        <v>0</v>
      </c>
      <c r="AH84" s="106">
        <v>0</v>
      </c>
      <c r="AI84" s="106">
        <v>0</v>
      </c>
      <c r="AJ84" s="106">
        <v>0</v>
      </c>
      <c r="AK84" s="106">
        <v>0</v>
      </c>
      <c r="AL84" s="106">
        <v>0</v>
      </c>
      <c r="AM84" s="106">
        <v>0</v>
      </c>
      <c r="AN84" s="106">
        <v>0</v>
      </c>
      <c r="AO84" s="106">
        <v>0</v>
      </c>
      <c r="AP84" s="106">
        <v>0</v>
      </c>
      <c r="AQ84" s="106">
        <v>0</v>
      </c>
      <c r="AR84" s="106">
        <v>0</v>
      </c>
      <c r="AT84" s="106">
        <f t="shared" si="14"/>
        <v>684386</v>
      </c>
      <c r="AV84" s="106">
        <f t="shared" si="15"/>
        <v>0</v>
      </c>
      <c r="AW84" s="106">
        <f t="shared" si="16"/>
        <v>684386</v>
      </c>
    </row>
    <row r="85" spans="1:49" ht="11.25" hidden="1" customHeight="1" outlineLevel="1" x14ac:dyDescent="0.25">
      <c r="A85" s="206" t="s">
        <v>228</v>
      </c>
      <c r="C85" s="106">
        <v>0</v>
      </c>
      <c r="D85" s="106">
        <v>0</v>
      </c>
      <c r="E85" s="106">
        <v>445498</v>
      </c>
      <c r="F85" s="106">
        <v>2294662</v>
      </c>
      <c r="G85" s="106">
        <v>6137548</v>
      </c>
      <c r="H85" s="106">
        <v>0</v>
      </c>
      <c r="I85" s="106">
        <v>0</v>
      </c>
      <c r="J85" s="106">
        <v>0</v>
      </c>
      <c r="K85" s="106">
        <v>0</v>
      </c>
      <c r="L85" s="106">
        <v>0</v>
      </c>
      <c r="M85" s="106">
        <v>0</v>
      </c>
      <c r="N85" s="106">
        <v>0</v>
      </c>
      <c r="O85" s="106">
        <v>345773</v>
      </c>
      <c r="P85" s="106">
        <v>0</v>
      </c>
      <c r="Q85" s="106">
        <v>5136903</v>
      </c>
      <c r="R85" s="106">
        <v>792746</v>
      </c>
      <c r="S85" s="106">
        <v>2120885</v>
      </c>
      <c r="T85" s="106">
        <v>252214</v>
      </c>
      <c r="U85" s="106">
        <v>2996480</v>
      </c>
      <c r="V85" s="106">
        <v>159405</v>
      </c>
      <c r="W85" s="106">
        <v>1019068</v>
      </c>
      <c r="X85" s="106">
        <v>0</v>
      </c>
      <c r="Y85" s="106">
        <v>0</v>
      </c>
      <c r="Z85" s="106">
        <v>0</v>
      </c>
      <c r="AA85" s="106">
        <v>0</v>
      </c>
      <c r="AB85" s="106">
        <v>0</v>
      </c>
      <c r="AC85" s="106">
        <v>2151527</v>
      </c>
      <c r="AD85" s="106">
        <v>0</v>
      </c>
      <c r="AE85" s="106">
        <v>0</v>
      </c>
      <c r="AF85" s="106">
        <v>0</v>
      </c>
      <c r="AG85" s="106">
        <v>0</v>
      </c>
      <c r="AH85" s="106">
        <v>0</v>
      </c>
      <c r="AI85" s="106">
        <v>0</v>
      </c>
      <c r="AJ85" s="106">
        <v>0</v>
      </c>
      <c r="AK85" s="106">
        <v>272914</v>
      </c>
      <c r="AL85" s="106">
        <v>552080</v>
      </c>
      <c r="AM85" s="106">
        <v>47764</v>
      </c>
      <c r="AN85" s="106">
        <v>44317</v>
      </c>
      <c r="AO85" s="106">
        <v>0</v>
      </c>
      <c r="AP85" s="106">
        <v>0</v>
      </c>
      <c r="AQ85" s="106">
        <v>0</v>
      </c>
      <c r="AR85" s="106">
        <v>0</v>
      </c>
      <c r="AT85" s="106">
        <f t="shared" si="14"/>
        <v>24769784</v>
      </c>
      <c r="AV85" s="106">
        <f t="shared" si="15"/>
        <v>364995</v>
      </c>
      <c r="AW85" s="106">
        <f t="shared" si="16"/>
        <v>24404789</v>
      </c>
    </row>
    <row r="86" spans="1:49" ht="11.25" hidden="1" customHeight="1" outlineLevel="1" x14ac:dyDescent="0.25">
      <c r="A86" s="207" t="s">
        <v>223</v>
      </c>
      <c r="C86" s="106">
        <v>0</v>
      </c>
      <c r="D86" s="106">
        <v>0</v>
      </c>
      <c r="E86" s="106">
        <v>0</v>
      </c>
      <c r="F86" s="106">
        <v>5257</v>
      </c>
      <c r="G86" s="106">
        <v>0</v>
      </c>
      <c r="H86" s="106">
        <v>0</v>
      </c>
      <c r="I86" s="106">
        <v>2760</v>
      </c>
      <c r="J86" s="106">
        <v>0</v>
      </c>
      <c r="K86" s="106">
        <v>0</v>
      </c>
      <c r="L86" s="106">
        <v>11739</v>
      </c>
      <c r="M86" s="106">
        <v>14788</v>
      </c>
      <c r="N86" s="106">
        <v>0</v>
      </c>
      <c r="O86" s="106">
        <v>0</v>
      </c>
      <c r="P86" s="106">
        <v>0</v>
      </c>
      <c r="Q86" s="106">
        <v>0</v>
      </c>
      <c r="R86" s="106">
        <v>0</v>
      </c>
      <c r="S86" s="106">
        <v>0</v>
      </c>
      <c r="T86" s="106">
        <v>0</v>
      </c>
      <c r="U86" s="106">
        <v>0</v>
      </c>
      <c r="V86" s="106">
        <v>0</v>
      </c>
      <c r="W86" s="106">
        <v>0</v>
      </c>
      <c r="X86" s="106">
        <v>0</v>
      </c>
      <c r="Y86" s="106">
        <v>0</v>
      </c>
      <c r="Z86" s="106">
        <v>0</v>
      </c>
      <c r="AA86" s="106">
        <v>0</v>
      </c>
      <c r="AB86" s="106">
        <v>3870081</v>
      </c>
      <c r="AC86" s="106">
        <v>0</v>
      </c>
      <c r="AD86" s="106">
        <v>0</v>
      </c>
      <c r="AE86" s="106">
        <v>0</v>
      </c>
      <c r="AF86" s="106">
        <v>0</v>
      </c>
      <c r="AG86" s="106">
        <v>16800</v>
      </c>
      <c r="AH86" s="106">
        <v>0</v>
      </c>
      <c r="AI86" s="106">
        <v>0</v>
      </c>
      <c r="AJ86" s="106">
        <v>0</v>
      </c>
      <c r="AK86" s="106">
        <v>0</v>
      </c>
      <c r="AL86" s="106">
        <v>0</v>
      </c>
      <c r="AM86" s="106">
        <v>0</v>
      </c>
      <c r="AN86" s="106">
        <v>0</v>
      </c>
      <c r="AO86" s="106">
        <v>0</v>
      </c>
      <c r="AP86" s="106">
        <v>0</v>
      </c>
      <c r="AQ86" s="106">
        <v>0</v>
      </c>
      <c r="AR86" s="106">
        <v>0</v>
      </c>
      <c r="AT86" s="106">
        <f t="shared" si="14"/>
        <v>3921425</v>
      </c>
      <c r="AV86" s="106">
        <f t="shared" si="15"/>
        <v>16800</v>
      </c>
      <c r="AW86" s="106">
        <f t="shared" si="16"/>
        <v>3904625</v>
      </c>
    </row>
    <row r="87" spans="1:49" ht="11.25" hidden="1" customHeight="1" outlineLevel="1" x14ac:dyDescent="0.25">
      <c r="A87" s="208" t="s">
        <v>229</v>
      </c>
      <c r="C87" s="106">
        <f t="shared" ref="C87:AW87" si="17">SUM(C81:C86)</f>
        <v>179925160</v>
      </c>
      <c r="D87" s="106">
        <f t="shared" si="17"/>
        <v>104426911</v>
      </c>
      <c r="E87" s="106">
        <f t="shared" si="17"/>
        <v>221245016</v>
      </c>
      <c r="F87" s="106">
        <f t="shared" si="17"/>
        <v>190549436</v>
      </c>
      <c r="G87" s="106">
        <f t="shared" si="17"/>
        <v>76247235</v>
      </c>
      <c r="H87" s="106">
        <f t="shared" si="17"/>
        <v>82172067</v>
      </c>
      <c r="I87" s="106">
        <f t="shared" si="17"/>
        <v>7875088</v>
      </c>
      <c r="J87" s="106">
        <f t="shared" si="17"/>
        <v>3857276</v>
      </c>
      <c r="K87" s="106">
        <f t="shared" si="17"/>
        <v>24098800</v>
      </c>
      <c r="L87" s="106">
        <f t="shared" si="17"/>
        <v>64941112</v>
      </c>
      <c r="M87" s="106">
        <f t="shared" si="17"/>
        <v>13043626</v>
      </c>
      <c r="N87" s="106">
        <f t="shared" si="17"/>
        <v>56235855</v>
      </c>
      <c r="O87" s="106">
        <f t="shared" si="17"/>
        <v>55886083</v>
      </c>
      <c r="P87" s="106">
        <f t="shared" si="17"/>
        <v>46745136</v>
      </c>
      <c r="Q87" s="106">
        <f t="shared" si="17"/>
        <v>28439266</v>
      </c>
      <c r="R87" s="106">
        <f t="shared" si="17"/>
        <v>9612921</v>
      </c>
      <c r="S87" s="106">
        <f t="shared" si="17"/>
        <v>28306850</v>
      </c>
      <c r="T87" s="106">
        <f t="shared" si="17"/>
        <v>3366224</v>
      </c>
      <c r="U87" s="106">
        <f t="shared" si="17"/>
        <v>24163562</v>
      </c>
      <c r="V87" s="106">
        <f t="shared" si="17"/>
        <v>1832889</v>
      </c>
      <c r="W87" s="106">
        <f t="shared" si="17"/>
        <v>24024617</v>
      </c>
      <c r="X87" s="106">
        <f t="shared" si="17"/>
        <v>21889118</v>
      </c>
      <c r="Y87" s="106">
        <f t="shared" si="17"/>
        <v>20068251</v>
      </c>
      <c r="Z87" s="106">
        <f t="shared" si="17"/>
        <v>20696800</v>
      </c>
      <c r="AA87" s="106">
        <f t="shared" si="17"/>
        <v>13880648</v>
      </c>
      <c r="AB87" s="106">
        <f t="shared" si="17"/>
        <v>13250199</v>
      </c>
      <c r="AC87" s="106">
        <f t="shared" si="17"/>
        <v>7919921</v>
      </c>
      <c r="AD87" s="106">
        <f t="shared" si="17"/>
        <v>5571045</v>
      </c>
      <c r="AE87" s="106">
        <f t="shared" si="17"/>
        <v>6413662</v>
      </c>
      <c r="AF87" s="106">
        <f t="shared" si="17"/>
        <v>3576659</v>
      </c>
      <c r="AG87" s="106">
        <f t="shared" si="17"/>
        <v>1841524</v>
      </c>
      <c r="AH87" s="106">
        <f t="shared" si="17"/>
        <v>2279402</v>
      </c>
      <c r="AI87" s="106">
        <f t="shared" si="17"/>
        <v>215652</v>
      </c>
      <c r="AJ87" s="106">
        <f t="shared" si="17"/>
        <v>1713809</v>
      </c>
      <c r="AK87" s="106">
        <f t="shared" si="17"/>
        <v>882104</v>
      </c>
      <c r="AL87" s="106">
        <f t="shared" si="17"/>
        <v>743640</v>
      </c>
      <c r="AM87" s="106">
        <f t="shared" si="17"/>
        <v>500950</v>
      </c>
      <c r="AN87" s="106">
        <f t="shared" si="17"/>
        <v>490941</v>
      </c>
      <c r="AO87" s="106">
        <f t="shared" si="17"/>
        <v>338078</v>
      </c>
      <c r="AP87" s="106">
        <f t="shared" si="17"/>
        <v>108374</v>
      </c>
      <c r="AQ87" s="106">
        <f t="shared" si="17"/>
        <v>736</v>
      </c>
      <c r="AR87" s="106">
        <f t="shared" si="17"/>
        <v>17553</v>
      </c>
      <c r="AS87" s="106"/>
      <c r="AT87" s="106">
        <f t="shared" si="17"/>
        <v>1369394196</v>
      </c>
      <c r="AU87" s="106"/>
      <c r="AV87" s="106">
        <f t="shared" si="17"/>
        <v>260773534</v>
      </c>
      <c r="AW87" s="106">
        <f t="shared" si="17"/>
        <v>1108620662</v>
      </c>
    </row>
    <row r="88" spans="1:49" ht="11.25" customHeight="1" collapsed="1" x14ac:dyDescent="0.25">
      <c r="A88" s="121" t="s">
        <v>230</v>
      </c>
      <c r="C88" s="106">
        <f t="shared" ref="C88:AR88" si="18">SUM(C75:C78)+C69+C72+C87</f>
        <v>179988183</v>
      </c>
      <c r="D88" s="106">
        <f t="shared" si="18"/>
        <v>104489934</v>
      </c>
      <c r="E88" s="106">
        <f t="shared" si="18"/>
        <v>221506058</v>
      </c>
      <c r="F88" s="106">
        <f t="shared" si="18"/>
        <v>190744834</v>
      </c>
      <c r="G88" s="106">
        <f t="shared" si="18"/>
        <v>76317635</v>
      </c>
      <c r="H88" s="106">
        <f t="shared" si="18"/>
        <v>82353013</v>
      </c>
      <c r="I88" s="106">
        <f t="shared" si="18"/>
        <v>7875088</v>
      </c>
      <c r="J88" s="106">
        <f t="shared" si="18"/>
        <v>3857276</v>
      </c>
      <c r="K88" s="106">
        <f t="shared" si="18"/>
        <v>24098800</v>
      </c>
      <c r="L88" s="106">
        <f t="shared" si="18"/>
        <v>65015883</v>
      </c>
      <c r="M88" s="106">
        <f t="shared" si="18"/>
        <v>13043626</v>
      </c>
      <c r="N88" s="106">
        <f t="shared" si="18"/>
        <v>56235855</v>
      </c>
      <c r="O88" s="106">
        <f t="shared" si="18"/>
        <v>55955743</v>
      </c>
      <c r="P88" s="106">
        <f t="shared" si="18"/>
        <v>46745136</v>
      </c>
      <c r="Q88" s="106">
        <f t="shared" si="18"/>
        <v>28439266</v>
      </c>
      <c r="R88" s="106">
        <f t="shared" si="18"/>
        <v>9612921</v>
      </c>
      <c r="S88" s="106">
        <f t="shared" si="18"/>
        <v>28306850</v>
      </c>
      <c r="T88" s="106">
        <f t="shared" si="18"/>
        <v>3366224</v>
      </c>
      <c r="U88" s="106">
        <f t="shared" si="18"/>
        <v>24163562</v>
      </c>
      <c r="V88" s="106">
        <f t="shared" si="18"/>
        <v>1832889</v>
      </c>
      <c r="W88" s="106">
        <f t="shared" si="18"/>
        <v>24088889</v>
      </c>
      <c r="X88" s="106">
        <f t="shared" si="18"/>
        <v>21922951</v>
      </c>
      <c r="Y88" s="106">
        <f t="shared" si="18"/>
        <v>20068251</v>
      </c>
      <c r="Z88" s="106">
        <f t="shared" si="18"/>
        <v>20710805</v>
      </c>
      <c r="AA88" s="106">
        <f t="shared" si="18"/>
        <v>13880648</v>
      </c>
      <c r="AB88" s="106">
        <f t="shared" si="18"/>
        <v>13267066</v>
      </c>
      <c r="AC88" s="106">
        <f t="shared" si="18"/>
        <v>7919921</v>
      </c>
      <c r="AD88" s="106">
        <f t="shared" si="18"/>
        <v>5571045</v>
      </c>
      <c r="AE88" s="106">
        <f t="shared" si="18"/>
        <v>6413662</v>
      </c>
      <c r="AF88" s="106">
        <f t="shared" si="18"/>
        <v>3596398</v>
      </c>
      <c r="AG88" s="106">
        <f t="shared" si="18"/>
        <v>1841524</v>
      </c>
      <c r="AH88" s="106">
        <f t="shared" si="18"/>
        <v>2279402</v>
      </c>
      <c r="AI88" s="106">
        <f t="shared" si="18"/>
        <v>215652</v>
      </c>
      <c r="AJ88" s="106">
        <f t="shared" si="18"/>
        <v>1713809</v>
      </c>
      <c r="AK88" s="106">
        <f t="shared" si="18"/>
        <v>882104</v>
      </c>
      <c r="AL88" s="106">
        <f t="shared" si="18"/>
        <v>743640</v>
      </c>
      <c r="AM88" s="106">
        <f t="shared" si="18"/>
        <v>500950</v>
      </c>
      <c r="AN88" s="106">
        <f t="shared" si="18"/>
        <v>490941</v>
      </c>
      <c r="AO88" s="106">
        <f t="shared" si="18"/>
        <v>338078</v>
      </c>
      <c r="AP88" s="106">
        <f t="shared" si="18"/>
        <v>108374</v>
      </c>
      <c r="AQ88" s="106">
        <f t="shared" si="18"/>
        <v>736</v>
      </c>
      <c r="AR88" s="106">
        <f t="shared" si="18"/>
        <v>17553</v>
      </c>
      <c r="AS88" s="106"/>
      <c r="AT88" s="106">
        <f>SUM(AT75:AT78)+AT69+AT72+AT87</f>
        <v>1370521175</v>
      </c>
      <c r="AU88" s="106"/>
      <c r="AV88" s="106">
        <f>SUM(AV75:AV78)+AV69+AV72+AV87</f>
        <v>260850562</v>
      </c>
      <c r="AW88" s="106">
        <f>SUM(AW75:AW78)+AW69+AW72+AW87</f>
        <v>1109670613</v>
      </c>
    </row>
    <row r="89" spans="1:49" ht="11.25" customHeight="1" x14ac:dyDescent="0.25"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T89" s="106"/>
    </row>
    <row r="90" spans="1:49" ht="11.25" hidden="1" customHeight="1" outlineLevel="1" x14ac:dyDescent="0.25">
      <c r="A90" s="122" t="s">
        <v>231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T90" s="106"/>
    </row>
    <row r="91" spans="1:49" ht="11.25" hidden="1" customHeight="1" outlineLevel="1" x14ac:dyDescent="0.25">
      <c r="A91" s="123" t="s">
        <v>232</v>
      </c>
      <c r="C91" s="106">
        <v>0</v>
      </c>
      <c r="D91" s="106">
        <v>0</v>
      </c>
      <c r="E91" s="106">
        <v>0</v>
      </c>
      <c r="F91" s="106">
        <v>0</v>
      </c>
      <c r="G91" s="106">
        <v>0</v>
      </c>
      <c r="H91" s="106">
        <v>0</v>
      </c>
      <c r="I91" s="106">
        <v>0</v>
      </c>
      <c r="J91" s="106">
        <v>0</v>
      </c>
      <c r="K91" s="106">
        <v>0</v>
      </c>
      <c r="L91" s="106">
        <v>0</v>
      </c>
      <c r="M91" s="106">
        <v>0</v>
      </c>
      <c r="N91" s="106">
        <v>0</v>
      </c>
      <c r="O91" s="106">
        <v>0</v>
      </c>
      <c r="P91" s="106">
        <v>0</v>
      </c>
      <c r="Q91" s="106">
        <v>0</v>
      </c>
      <c r="R91" s="106">
        <v>0</v>
      </c>
      <c r="S91" s="106">
        <v>0</v>
      </c>
      <c r="T91" s="106">
        <v>0</v>
      </c>
      <c r="U91" s="106">
        <v>0</v>
      </c>
      <c r="V91" s="106">
        <v>0</v>
      </c>
      <c r="W91" s="106">
        <v>0</v>
      </c>
      <c r="X91" s="106">
        <v>0</v>
      </c>
      <c r="Y91" s="106">
        <v>0</v>
      </c>
      <c r="Z91" s="106">
        <v>0</v>
      </c>
      <c r="AA91" s="106">
        <v>0</v>
      </c>
      <c r="AB91" s="106">
        <v>0</v>
      </c>
      <c r="AC91" s="106">
        <v>0</v>
      </c>
      <c r="AD91" s="106">
        <v>0</v>
      </c>
      <c r="AE91" s="106">
        <v>0</v>
      </c>
      <c r="AF91" s="106">
        <v>0</v>
      </c>
      <c r="AG91" s="106">
        <v>0</v>
      </c>
      <c r="AH91" s="106">
        <v>0</v>
      </c>
      <c r="AI91" s="106">
        <v>0</v>
      </c>
      <c r="AJ91" s="106">
        <v>0</v>
      </c>
      <c r="AK91" s="106">
        <v>0</v>
      </c>
      <c r="AL91" s="106">
        <v>0</v>
      </c>
      <c r="AM91" s="106">
        <v>0</v>
      </c>
      <c r="AN91" s="106">
        <v>0</v>
      </c>
      <c r="AO91" s="106">
        <v>0</v>
      </c>
      <c r="AP91" s="106">
        <v>0</v>
      </c>
      <c r="AQ91" s="106">
        <v>0</v>
      </c>
      <c r="AR91" s="106">
        <v>0</v>
      </c>
      <c r="AT91" s="106">
        <f>SUM(C91:AR91)</f>
        <v>0</v>
      </c>
      <c r="AV91" s="106">
        <f>SUMIF($C$164:$AR$164,"já",C91:AR91)</f>
        <v>0</v>
      </c>
      <c r="AW91" s="106">
        <f>SUMIF($C$164:$AR$164,"nei",C91:AR91)</f>
        <v>0</v>
      </c>
    </row>
    <row r="92" spans="1:49" ht="11.25" hidden="1" customHeight="1" outlineLevel="1" x14ac:dyDescent="0.25">
      <c r="A92" s="123" t="s">
        <v>233</v>
      </c>
      <c r="C92" s="106">
        <v>587651</v>
      </c>
      <c r="D92" s="106">
        <v>1245235</v>
      </c>
      <c r="E92" s="106">
        <v>1884500</v>
      </c>
      <c r="F92" s="106">
        <v>1610705</v>
      </c>
      <c r="G92" s="106">
        <v>646679</v>
      </c>
      <c r="H92" s="106">
        <v>521538</v>
      </c>
      <c r="I92" s="106">
        <v>297576</v>
      </c>
      <c r="J92" s="106">
        <v>0</v>
      </c>
      <c r="K92" s="106">
        <v>0</v>
      </c>
      <c r="L92" s="106">
        <v>654924</v>
      </c>
      <c r="M92" s="106">
        <v>160573</v>
      </c>
      <c r="N92" s="106">
        <v>1235103</v>
      </c>
      <c r="O92" s="106">
        <v>730955</v>
      </c>
      <c r="P92" s="106">
        <v>53449</v>
      </c>
      <c r="Q92" s="106">
        <v>0</v>
      </c>
      <c r="R92" s="106">
        <v>0</v>
      </c>
      <c r="S92" s="106">
        <v>335380</v>
      </c>
      <c r="T92" s="106">
        <v>39883</v>
      </c>
      <c r="U92" s="106">
        <v>40280</v>
      </c>
      <c r="V92" s="106">
        <v>40882</v>
      </c>
      <c r="W92" s="106">
        <v>72641</v>
      </c>
      <c r="X92" s="106">
        <v>424311</v>
      </c>
      <c r="Y92" s="106">
        <v>34307</v>
      </c>
      <c r="Z92" s="106">
        <v>146492</v>
      </c>
      <c r="AA92" s="106">
        <v>0</v>
      </c>
      <c r="AB92" s="106">
        <v>88913</v>
      </c>
      <c r="AC92" s="106">
        <v>0</v>
      </c>
      <c r="AD92" s="106">
        <v>24863</v>
      </c>
      <c r="AE92" s="106">
        <v>0</v>
      </c>
      <c r="AF92" s="106">
        <v>33629</v>
      </c>
      <c r="AG92" s="106">
        <v>0</v>
      </c>
      <c r="AH92" s="106">
        <v>442</v>
      </c>
      <c r="AI92" s="106">
        <v>2289</v>
      </c>
      <c r="AJ92" s="106">
        <v>0</v>
      </c>
      <c r="AK92" s="106">
        <v>0</v>
      </c>
      <c r="AL92" s="106">
        <v>0</v>
      </c>
      <c r="AM92" s="106">
        <v>0</v>
      </c>
      <c r="AN92" s="106">
        <v>4409</v>
      </c>
      <c r="AO92" s="106">
        <v>0</v>
      </c>
      <c r="AP92" s="106">
        <v>0</v>
      </c>
      <c r="AQ92" s="106">
        <v>0</v>
      </c>
      <c r="AR92" s="106">
        <v>0</v>
      </c>
      <c r="AT92" s="106">
        <f>SUM(C92:AR92)</f>
        <v>10917609</v>
      </c>
      <c r="AV92" s="106">
        <f>SUMIF($C$164:$AR$164,"já",C92:AR92)</f>
        <v>817306</v>
      </c>
      <c r="AW92" s="106">
        <f>SUMIF($C$164:$AR$164,"nei",C92:AR92)</f>
        <v>10100303</v>
      </c>
    </row>
    <row r="93" spans="1:49" ht="11.25" hidden="1" customHeight="1" outlineLevel="1" x14ac:dyDescent="0.25">
      <c r="A93" s="209" t="s">
        <v>234</v>
      </c>
      <c r="C93" s="106">
        <v>165095</v>
      </c>
      <c r="D93" s="106">
        <v>55097</v>
      </c>
      <c r="E93" s="106">
        <v>122628</v>
      </c>
      <c r="F93" s="106">
        <v>79822</v>
      </c>
      <c r="G93" s="106">
        <v>1292119</v>
      </c>
      <c r="H93" s="106">
        <v>2841</v>
      </c>
      <c r="I93" s="106">
        <v>198507</v>
      </c>
      <c r="J93" s="106">
        <v>67403</v>
      </c>
      <c r="K93" s="106">
        <v>645193</v>
      </c>
      <c r="L93" s="106">
        <v>970076</v>
      </c>
      <c r="M93" s="106">
        <v>2041</v>
      </c>
      <c r="N93" s="106">
        <v>0</v>
      </c>
      <c r="O93" s="106">
        <v>145136</v>
      </c>
      <c r="P93" s="106">
        <v>0</v>
      </c>
      <c r="Q93" s="106">
        <v>0</v>
      </c>
      <c r="R93" s="106">
        <v>32100</v>
      </c>
      <c r="S93" s="106">
        <v>20737</v>
      </c>
      <c r="T93" s="106">
        <v>2466</v>
      </c>
      <c r="U93" s="106">
        <v>4765</v>
      </c>
      <c r="V93" s="106">
        <v>42893</v>
      </c>
      <c r="W93" s="106">
        <v>37591</v>
      </c>
      <c r="X93" s="106">
        <v>-1880</v>
      </c>
      <c r="Y93" s="106">
        <v>42946</v>
      </c>
      <c r="Z93" s="106">
        <v>10079</v>
      </c>
      <c r="AA93" s="106">
        <v>589</v>
      </c>
      <c r="AB93" s="106">
        <v>469520</v>
      </c>
      <c r="AC93" s="106">
        <v>97973</v>
      </c>
      <c r="AD93" s="106">
        <v>0</v>
      </c>
      <c r="AE93" s="106">
        <v>10553</v>
      </c>
      <c r="AF93" s="106">
        <v>0</v>
      </c>
      <c r="AG93" s="106">
        <v>854</v>
      </c>
      <c r="AH93" s="106">
        <v>0</v>
      </c>
      <c r="AI93" s="106">
        <v>4443</v>
      </c>
      <c r="AJ93" s="106">
        <v>2188</v>
      </c>
      <c r="AK93" s="106">
        <v>7616</v>
      </c>
      <c r="AL93" s="106">
        <v>800</v>
      </c>
      <c r="AM93" s="106">
        <v>56</v>
      </c>
      <c r="AN93" s="106">
        <v>0</v>
      </c>
      <c r="AO93" s="106">
        <v>0</v>
      </c>
      <c r="AP93" s="106">
        <v>0</v>
      </c>
      <c r="AQ93" s="106">
        <v>0</v>
      </c>
      <c r="AR93" s="106">
        <v>0</v>
      </c>
      <c r="AT93" s="106">
        <f>SUM(C93:AR93)</f>
        <v>4532247</v>
      </c>
      <c r="AV93" s="106">
        <f>SUMIF($C$164:$AR$164,"já",C93:AR93)</f>
        <v>185888</v>
      </c>
      <c r="AW93" s="106">
        <f>SUMIF($C$164:$AR$164,"nei",C93:AR93)</f>
        <v>4346359</v>
      </c>
    </row>
    <row r="94" spans="1:49" ht="11.25" customHeight="1" collapsed="1" x14ac:dyDescent="0.25">
      <c r="A94" s="122" t="s">
        <v>235</v>
      </c>
      <c r="C94" s="106">
        <f t="shared" ref="C94:AW94" si="19">SUM(C91:C93)</f>
        <v>752746</v>
      </c>
      <c r="D94" s="106">
        <f t="shared" si="19"/>
        <v>1300332</v>
      </c>
      <c r="E94" s="106">
        <f t="shared" si="19"/>
        <v>2007128</v>
      </c>
      <c r="F94" s="106">
        <f t="shared" si="19"/>
        <v>1690527</v>
      </c>
      <c r="G94" s="106">
        <f t="shared" si="19"/>
        <v>1938798</v>
      </c>
      <c r="H94" s="106">
        <f t="shared" si="19"/>
        <v>524379</v>
      </c>
      <c r="I94" s="106">
        <f t="shared" si="19"/>
        <v>496083</v>
      </c>
      <c r="J94" s="106">
        <f t="shared" si="19"/>
        <v>67403</v>
      </c>
      <c r="K94" s="106">
        <f t="shared" si="19"/>
        <v>645193</v>
      </c>
      <c r="L94" s="106">
        <f t="shared" si="19"/>
        <v>1625000</v>
      </c>
      <c r="M94" s="106">
        <f t="shared" si="19"/>
        <v>162614</v>
      </c>
      <c r="N94" s="106">
        <f t="shared" si="19"/>
        <v>1235103</v>
      </c>
      <c r="O94" s="106">
        <f t="shared" si="19"/>
        <v>876091</v>
      </c>
      <c r="P94" s="106">
        <f t="shared" si="19"/>
        <v>53449</v>
      </c>
      <c r="Q94" s="106">
        <f t="shared" si="19"/>
        <v>0</v>
      </c>
      <c r="R94" s="106">
        <f t="shared" si="19"/>
        <v>32100</v>
      </c>
      <c r="S94" s="106">
        <f t="shared" si="19"/>
        <v>356117</v>
      </c>
      <c r="T94" s="106">
        <f t="shared" si="19"/>
        <v>42349</v>
      </c>
      <c r="U94" s="106">
        <f t="shared" si="19"/>
        <v>45045</v>
      </c>
      <c r="V94" s="106">
        <f t="shared" si="19"/>
        <v>83775</v>
      </c>
      <c r="W94" s="106">
        <f t="shared" si="19"/>
        <v>110232</v>
      </c>
      <c r="X94" s="106">
        <f t="shared" si="19"/>
        <v>422431</v>
      </c>
      <c r="Y94" s="106">
        <f t="shared" si="19"/>
        <v>77253</v>
      </c>
      <c r="Z94" s="106">
        <f t="shared" si="19"/>
        <v>156571</v>
      </c>
      <c r="AA94" s="106">
        <f t="shared" si="19"/>
        <v>589</v>
      </c>
      <c r="AB94" s="106">
        <f t="shared" si="19"/>
        <v>558433</v>
      </c>
      <c r="AC94" s="106">
        <f t="shared" si="19"/>
        <v>97973</v>
      </c>
      <c r="AD94" s="106">
        <f t="shared" si="19"/>
        <v>24863</v>
      </c>
      <c r="AE94" s="106">
        <f t="shared" si="19"/>
        <v>10553</v>
      </c>
      <c r="AF94" s="106">
        <f t="shared" si="19"/>
        <v>33629</v>
      </c>
      <c r="AG94" s="106">
        <f t="shared" si="19"/>
        <v>854</v>
      </c>
      <c r="AH94" s="106">
        <f t="shared" si="19"/>
        <v>442</v>
      </c>
      <c r="AI94" s="106">
        <f t="shared" si="19"/>
        <v>6732</v>
      </c>
      <c r="AJ94" s="106">
        <f t="shared" si="19"/>
        <v>2188</v>
      </c>
      <c r="AK94" s="106">
        <f t="shared" si="19"/>
        <v>7616</v>
      </c>
      <c r="AL94" s="106">
        <f t="shared" si="19"/>
        <v>800</v>
      </c>
      <c r="AM94" s="106">
        <f t="shared" si="19"/>
        <v>56</v>
      </c>
      <c r="AN94" s="106">
        <f t="shared" si="19"/>
        <v>4409</v>
      </c>
      <c r="AO94" s="106">
        <f t="shared" si="19"/>
        <v>0</v>
      </c>
      <c r="AP94" s="106">
        <f t="shared" si="19"/>
        <v>0</v>
      </c>
      <c r="AQ94" s="106">
        <f t="shared" si="19"/>
        <v>0</v>
      </c>
      <c r="AR94" s="106">
        <f t="shared" si="19"/>
        <v>0</v>
      </c>
      <c r="AS94" s="106"/>
      <c r="AT94" s="106">
        <f t="shared" si="19"/>
        <v>15449856</v>
      </c>
      <c r="AU94" s="106"/>
      <c r="AV94" s="106">
        <f t="shared" si="19"/>
        <v>1003194</v>
      </c>
      <c r="AW94" s="106">
        <f t="shared" si="19"/>
        <v>14446662</v>
      </c>
    </row>
    <row r="95" spans="1:49" ht="11.25" customHeight="1" x14ac:dyDescent="0.25"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T95" s="106"/>
    </row>
    <row r="96" spans="1:49" ht="11.25" hidden="1" customHeight="1" outlineLevel="1" x14ac:dyDescent="0.25">
      <c r="A96" s="210" t="s">
        <v>236</v>
      </c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T96" s="106"/>
    </row>
    <row r="97" spans="1:49" ht="11.25" hidden="1" customHeight="1" outlineLevel="1" x14ac:dyDescent="0.25">
      <c r="A97" s="211" t="s">
        <v>237</v>
      </c>
      <c r="C97" s="106">
        <v>4980</v>
      </c>
      <c r="D97" s="106">
        <v>4980</v>
      </c>
      <c r="E97" s="106">
        <v>71508</v>
      </c>
      <c r="F97" s="106">
        <v>24927</v>
      </c>
      <c r="G97" s="106">
        <v>2636</v>
      </c>
      <c r="H97" s="106">
        <v>10608</v>
      </c>
      <c r="I97" s="106">
        <v>0</v>
      </c>
      <c r="J97" s="106">
        <v>0</v>
      </c>
      <c r="K97" s="106">
        <v>0</v>
      </c>
      <c r="L97" s="106">
        <v>24308</v>
      </c>
      <c r="M97" s="106">
        <v>0</v>
      </c>
      <c r="N97" s="106">
        <v>19267</v>
      </c>
      <c r="O97" s="106">
        <v>1619</v>
      </c>
      <c r="P97" s="106">
        <v>0</v>
      </c>
      <c r="Q97" s="106">
        <v>647</v>
      </c>
      <c r="R97" s="106">
        <v>59</v>
      </c>
      <c r="S97" s="106">
        <v>442</v>
      </c>
      <c r="T97" s="106">
        <v>52</v>
      </c>
      <c r="U97" s="106">
        <v>6380</v>
      </c>
      <c r="V97" s="106">
        <v>0</v>
      </c>
      <c r="W97" s="106">
        <v>1664</v>
      </c>
      <c r="X97" s="106">
        <v>456</v>
      </c>
      <c r="Y97" s="106">
        <v>981</v>
      </c>
      <c r="Z97" s="106">
        <v>1107</v>
      </c>
      <c r="AA97" s="106">
        <v>0</v>
      </c>
      <c r="AB97" s="106">
        <v>0</v>
      </c>
      <c r="AC97" s="106">
        <v>0</v>
      </c>
      <c r="AD97" s="106">
        <v>0</v>
      </c>
      <c r="AE97" s="106">
        <v>0</v>
      </c>
      <c r="AF97" s="106">
        <v>524</v>
      </c>
      <c r="AG97" s="106">
        <v>0</v>
      </c>
      <c r="AH97" s="106">
        <v>0</v>
      </c>
      <c r="AI97" s="106">
        <v>0</v>
      </c>
      <c r="AJ97" s="106">
        <v>0</v>
      </c>
      <c r="AK97" s="106">
        <v>0</v>
      </c>
      <c r="AL97" s="106">
        <v>0</v>
      </c>
      <c r="AM97" s="106">
        <v>0</v>
      </c>
      <c r="AN97" s="106">
        <v>0</v>
      </c>
      <c r="AO97" s="106">
        <v>0</v>
      </c>
      <c r="AP97" s="106">
        <v>0</v>
      </c>
      <c r="AQ97" s="106">
        <v>0</v>
      </c>
      <c r="AR97" s="106">
        <v>0</v>
      </c>
      <c r="AT97" s="106">
        <f>SUM(C97:AR97)</f>
        <v>177145</v>
      </c>
      <c r="AV97" s="106">
        <f>SUMIF($C$164:$AR$164,"já",C97:AR97)</f>
        <v>6087</v>
      </c>
      <c r="AW97" s="106">
        <f>SUMIF($C$164:$AR$164,"nei",C97:AR97)</f>
        <v>171058</v>
      </c>
    </row>
    <row r="98" spans="1:49" ht="11.25" hidden="1" customHeight="1" outlineLevel="1" x14ac:dyDescent="0.25">
      <c r="A98" s="211" t="s">
        <v>238</v>
      </c>
      <c r="C98" s="106">
        <v>3725464</v>
      </c>
      <c r="D98" s="106">
        <v>7353522</v>
      </c>
      <c r="E98" s="106">
        <v>34715460</v>
      </c>
      <c r="F98" s="106">
        <v>19143559</v>
      </c>
      <c r="G98" s="106">
        <v>19701683</v>
      </c>
      <c r="H98" s="106">
        <v>6925906</v>
      </c>
      <c r="I98" s="106">
        <v>310239</v>
      </c>
      <c r="J98" s="106">
        <v>115525</v>
      </c>
      <c r="K98" s="106">
        <v>1145091</v>
      </c>
      <c r="L98" s="106">
        <v>7498921</v>
      </c>
      <c r="M98" s="106">
        <v>549264</v>
      </c>
      <c r="N98" s="106">
        <v>436342</v>
      </c>
      <c r="O98" s="106">
        <v>108494</v>
      </c>
      <c r="P98" s="106">
        <v>567861</v>
      </c>
      <c r="Q98" s="106">
        <v>469129</v>
      </c>
      <c r="R98" s="106">
        <v>859988</v>
      </c>
      <c r="S98" s="106">
        <v>540783</v>
      </c>
      <c r="T98" s="106">
        <v>64309</v>
      </c>
      <c r="U98" s="106">
        <v>384385</v>
      </c>
      <c r="V98" s="106">
        <v>570517</v>
      </c>
      <c r="W98" s="106">
        <v>209434</v>
      </c>
      <c r="X98" s="106">
        <v>1037426</v>
      </c>
      <c r="Y98" s="106">
        <v>746167</v>
      </c>
      <c r="Z98" s="106">
        <v>265007</v>
      </c>
      <c r="AA98" s="106">
        <v>97417</v>
      </c>
      <c r="AB98" s="106">
        <v>221111</v>
      </c>
      <c r="AC98" s="106">
        <v>59171</v>
      </c>
      <c r="AD98" s="106">
        <v>1308871</v>
      </c>
      <c r="AE98" s="106">
        <v>43596</v>
      </c>
      <c r="AF98" s="106">
        <v>848915</v>
      </c>
      <c r="AG98" s="106">
        <v>621395</v>
      </c>
      <c r="AH98" s="106">
        <v>192290</v>
      </c>
      <c r="AI98" s="106">
        <v>73295</v>
      </c>
      <c r="AJ98" s="106">
        <v>57551</v>
      </c>
      <c r="AK98" s="106">
        <v>4943</v>
      </c>
      <c r="AL98" s="106">
        <v>7033</v>
      </c>
      <c r="AM98" s="106">
        <v>30625</v>
      </c>
      <c r="AN98" s="106">
        <v>13648</v>
      </c>
      <c r="AO98" s="106">
        <v>51989</v>
      </c>
      <c r="AP98" s="106">
        <v>6546</v>
      </c>
      <c r="AQ98" s="106">
        <v>80137</v>
      </c>
      <c r="AR98" s="106">
        <v>4530</v>
      </c>
      <c r="AT98" s="106">
        <f>SUM(C98:AR98)</f>
        <v>111167539</v>
      </c>
      <c r="AV98" s="106">
        <f>SUMIF($C$164:$AR$164,"já",C98:AR98)</f>
        <v>6878868</v>
      </c>
      <c r="AW98" s="106">
        <f>SUMIF($C$164:$AR$164,"nei",C98:AR98)</f>
        <v>104288671</v>
      </c>
    </row>
    <row r="99" spans="1:49" ht="11.25" hidden="1" customHeight="1" outlineLevel="1" x14ac:dyDescent="0.25">
      <c r="A99" s="212" t="s">
        <v>239</v>
      </c>
      <c r="C99" s="106">
        <v>0</v>
      </c>
      <c r="D99" s="106">
        <v>0</v>
      </c>
      <c r="E99" s="106">
        <v>0</v>
      </c>
      <c r="F99" s="106">
        <v>0</v>
      </c>
      <c r="G99" s="106">
        <v>0</v>
      </c>
      <c r="H99" s="106">
        <v>0</v>
      </c>
      <c r="I99" s="106">
        <v>0</v>
      </c>
      <c r="J99" s="106">
        <v>0</v>
      </c>
      <c r="K99" s="106">
        <v>0</v>
      </c>
      <c r="L99" s="106">
        <v>0</v>
      </c>
      <c r="M99" s="106">
        <v>0</v>
      </c>
      <c r="N99" s="106">
        <v>0</v>
      </c>
      <c r="O99" s="106">
        <v>0</v>
      </c>
      <c r="P99" s="106">
        <v>0</v>
      </c>
      <c r="Q99" s="106">
        <v>0</v>
      </c>
      <c r="R99" s="106">
        <v>0</v>
      </c>
      <c r="S99" s="106">
        <v>0</v>
      </c>
      <c r="T99" s="106">
        <v>0</v>
      </c>
      <c r="U99" s="106">
        <v>0</v>
      </c>
      <c r="V99" s="106">
        <v>0</v>
      </c>
      <c r="W99" s="106">
        <v>0</v>
      </c>
      <c r="X99" s="106">
        <v>0</v>
      </c>
      <c r="Y99" s="106">
        <v>0</v>
      </c>
      <c r="Z99" s="106">
        <v>0</v>
      </c>
      <c r="AA99" s="106">
        <v>0</v>
      </c>
      <c r="AB99" s="106">
        <v>0</v>
      </c>
      <c r="AC99" s="106">
        <v>0</v>
      </c>
      <c r="AD99" s="106">
        <v>0</v>
      </c>
      <c r="AE99" s="106">
        <v>0</v>
      </c>
      <c r="AF99" s="106">
        <v>0</v>
      </c>
      <c r="AG99" s="106">
        <v>0</v>
      </c>
      <c r="AH99" s="106">
        <v>0</v>
      </c>
      <c r="AI99" s="106">
        <v>0</v>
      </c>
      <c r="AJ99" s="106">
        <v>0</v>
      </c>
      <c r="AK99" s="106">
        <v>0</v>
      </c>
      <c r="AL99" s="106">
        <v>0</v>
      </c>
      <c r="AM99" s="106">
        <v>0</v>
      </c>
      <c r="AN99" s="106">
        <v>0</v>
      </c>
      <c r="AO99" s="106">
        <v>0</v>
      </c>
      <c r="AP99" s="106">
        <v>0</v>
      </c>
      <c r="AQ99" s="106">
        <v>0</v>
      </c>
      <c r="AR99" s="106">
        <v>0</v>
      </c>
      <c r="AT99" s="106">
        <f>SUM(C99:AR99)</f>
        <v>0</v>
      </c>
      <c r="AV99" s="106">
        <f>SUMIF($C$164:$AR$164,"já",C99:AR99)</f>
        <v>0</v>
      </c>
      <c r="AW99" s="106">
        <f>SUMIF($C$164:$AR$164,"nei",C99:AR99)</f>
        <v>0</v>
      </c>
    </row>
    <row r="100" spans="1:49" ht="11.25" customHeight="1" collapsed="1" x14ac:dyDescent="0.25">
      <c r="A100" s="210" t="s">
        <v>240</v>
      </c>
      <c r="C100" s="106">
        <f t="shared" ref="C100:AR100" si="20">SUM(C97:C99)</f>
        <v>3730444</v>
      </c>
      <c r="D100" s="106">
        <f t="shared" si="20"/>
        <v>7358502</v>
      </c>
      <c r="E100" s="106">
        <f t="shared" si="20"/>
        <v>34786968</v>
      </c>
      <c r="F100" s="106">
        <f t="shared" si="20"/>
        <v>19168486</v>
      </c>
      <c r="G100" s="106">
        <f t="shared" si="20"/>
        <v>19704319</v>
      </c>
      <c r="H100" s="106">
        <f t="shared" si="20"/>
        <v>6936514</v>
      </c>
      <c r="I100" s="106">
        <f t="shared" si="20"/>
        <v>310239</v>
      </c>
      <c r="J100" s="106">
        <f t="shared" si="20"/>
        <v>115525</v>
      </c>
      <c r="K100" s="106">
        <f t="shared" si="20"/>
        <v>1145091</v>
      </c>
      <c r="L100" s="106">
        <f t="shared" si="20"/>
        <v>7523229</v>
      </c>
      <c r="M100" s="106">
        <f t="shared" si="20"/>
        <v>549264</v>
      </c>
      <c r="N100" s="106">
        <f t="shared" si="20"/>
        <v>455609</v>
      </c>
      <c r="O100" s="106">
        <f t="shared" si="20"/>
        <v>110113</v>
      </c>
      <c r="P100" s="106">
        <f t="shared" si="20"/>
        <v>567861</v>
      </c>
      <c r="Q100" s="106">
        <f t="shared" si="20"/>
        <v>469776</v>
      </c>
      <c r="R100" s="106">
        <f t="shared" si="20"/>
        <v>860047</v>
      </c>
      <c r="S100" s="106">
        <f t="shared" si="20"/>
        <v>541225</v>
      </c>
      <c r="T100" s="106">
        <f t="shared" si="20"/>
        <v>64361</v>
      </c>
      <c r="U100" s="106">
        <f t="shared" si="20"/>
        <v>390765</v>
      </c>
      <c r="V100" s="106">
        <f t="shared" si="20"/>
        <v>570517</v>
      </c>
      <c r="W100" s="106">
        <f t="shared" si="20"/>
        <v>211098</v>
      </c>
      <c r="X100" s="106">
        <f t="shared" si="20"/>
        <v>1037882</v>
      </c>
      <c r="Y100" s="106">
        <f t="shared" si="20"/>
        <v>747148</v>
      </c>
      <c r="Z100" s="106">
        <f t="shared" si="20"/>
        <v>266114</v>
      </c>
      <c r="AA100" s="106">
        <f t="shared" si="20"/>
        <v>97417</v>
      </c>
      <c r="AB100" s="106">
        <f t="shared" si="20"/>
        <v>221111</v>
      </c>
      <c r="AC100" s="106">
        <f t="shared" si="20"/>
        <v>59171</v>
      </c>
      <c r="AD100" s="106">
        <f t="shared" si="20"/>
        <v>1308871</v>
      </c>
      <c r="AE100" s="106">
        <f t="shared" si="20"/>
        <v>43596</v>
      </c>
      <c r="AF100" s="106">
        <f t="shared" si="20"/>
        <v>849439</v>
      </c>
      <c r="AG100" s="106">
        <f t="shared" si="20"/>
        <v>621395</v>
      </c>
      <c r="AH100" s="106">
        <f t="shared" si="20"/>
        <v>192290</v>
      </c>
      <c r="AI100" s="106">
        <f t="shared" si="20"/>
        <v>73295</v>
      </c>
      <c r="AJ100" s="106">
        <f t="shared" si="20"/>
        <v>57551</v>
      </c>
      <c r="AK100" s="106">
        <f t="shared" si="20"/>
        <v>4943</v>
      </c>
      <c r="AL100" s="106">
        <f t="shared" si="20"/>
        <v>7033</v>
      </c>
      <c r="AM100" s="106">
        <f t="shared" si="20"/>
        <v>30625</v>
      </c>
      <c r="AN100" s="106">
        <f t="shared" si="20"/>
        <v>13648</v>
      </c>
      <c r="AO100" s="106">
        <f t="shared" si="20"/>
        <v>51989</v>
      </c>
      <c r="AP100" s="106">
        <f t="shared" si="20"/>
        <v>6546</v>
      </c>
      <c r="AQ100" s="106">
        <f t="shared" si="20"/>
        <v>80137</v>
      </c>
      <c r="AR100" s="106">
        <f t="shared" si="20"/>
        <v>4530</v>
      </c>
      <c r="AS100" s="106"/>
      <c r="AT100" s="106">
        <f>SUM(AT97:AT99)</f>
        <v>111344684</v>
      </c>
      <c r="AU100" s="106"/>
      <c r="AV100" s="106">
        <f>SUM(AV97:AV99)</f>
        <v>6884955</v>
      </c>
      <c r="AW100" s="106">
        <f>SUM(AW97:AW99)</f>
        <v>104459729</v>
      </c>
    </row>
    <row r="101" spans="1:49" ht="11.25" customHeight="1" x14ac:dyDescent="0.25"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T101" s="106"/>
    </row>
    <row r="102" spans="1:49" ht="11.25" customHeight="1" x14ac:dyDescent="0.25">
      <c r="A102" s="213" t="s">
        <v>444</v>
      </c>
      <c r="C102" s="106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6">
        <v>0</v>
      </c>
      <c r="J102" s="106">
        <v>0</v>
      </c>
      <c r="K102" s="106">
        <v>0</v>
      </c>
      <c r="L102" s="106">
        <v>0</v>
      </c>
      <c r="M102" s="106">
        <v>0</v>
      </c>
      <c r="N102" s="106">
        <v>0</v>
      </c>
      <c r="O102" s="106">
        <v>0</v>
      </c>
      <c r="P102" s="106">
        <v>0</v>
      </c>
      <c r="Q102" s="106">
        <v>0</v>
      </c>
      <c r="R102" s="106">
        <v>0</v>
      </c>
      <c r="S102" s="106">
        <v>0</v>
      </c>
      <c r="T102" s="106">
        <v>0</v>
      </c>
      <c r="U102" s="106">
        <v>0</v>
      </c>
      <c r="V102" s="106">
        <v>0</v>
      </c>
      <c r="W102" s="106">
        <v>0</v>
      </c>
      <c r="X102" s="106">
        <v>0</v>
      </c>
      <c r="Y102" s="106">
        <v>0</v>
      </c>
      <c r="Z102" s="106">
        <v>0</v>
      </c>
      <c r="AA102" s="106">
        <v>0</v>
      </c>
      <c r="AB102" s="106">
        <v>0</v>
      </c>
      <c r="AC102" s="106">
        <v>0</v>
      </c>
      <c r="AD102" s="106">
        <v>0</v>
      </c>
      <c r="AE102" s="106">
        <v>0</v>
      </c>
      <c r="AF102" s="106">
        <v>0</v>
      </c>
      <c r="AG102" s="106">
        <v>0</v>
      </c>
      <c r="AH102" s="106">
        <v>0</v>
      </c>
      <c r="AI102" s="106">
        <v>0</v>
      </c>
      <c r="AJ102" s="106">
        <v>0</v>
      </c>
      <c r="AK102" s="106">
        <v>0</v>
      </c>
      <c r="AL102" s="106">
        <v>0</v>
      </c>
      <c r="AM102" s="106">
        <v>0</v>
      </c>
      <c r="AN102" s="106">
        <v>0</v>
      </c>
      <c r="AO102" s="106">
        <v>0</v>
      </c>
      <c r="AP102" s="106">
        <v>2187</v>
      </c>
      <c r="AQ102" s="106">
        <v>0</v>
      </c>
      <c r="AR102" s="106">
        <v>0</v>
      </c>
      <c r="AT102" s="106">
        <f>SUM(C102:AR102)</f>
        <v>2187</v>
      </c>
      <c r="AV102" s="106">
        <f>SUMIF($C$164:$AR$164,"já",C102:AR102)</f>
        <v>2187</v>
      </c>
      <c r="AW102" s="106">
        <f>SUMIF($C$164:$AR$164,"nei",C102:AR102)</f>
        <v>0</v>
      </c>
    </row>
    <row r="103" spans="1:49" ht="11.25" customHeight="1" x14ac:dyDescent="0.25">
      <c r="A103" s="213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T103" s="106"/>
    </row>
    <row r="104" spans="1:49" ht="11.25" customHeight="1" x14ac:dyDescent="0.25">
      <c r="A104" s="214" t="s">
        <v>445</v>
      </c>
      <c r="C104" s="106">
        <f t="shared" ref="C104:AW104" si="21">C88+C94+C100+C102</f>
        <v>184471373</v>
      </c>
      <c r="D104" s="106">
        <f t="shared" si="21"/>
        <v>113148768</v>
      </c>
      <c r="E104" s="106">
        <f t="shared" si="21"/>
        <v>258300154</v>
      </c>
      <c r="F104" s="106">
        <f t="shared" si="21"/>
        <v>211603847</v>
      </c>
      <c r="G104" s="106">
        <f t="shared" si="21"/>
        <v>97960752</v>
      </c>
      <c r="H104" s="106">
        <f t="shared" si="21"/>
        <v>89813906</v>
      </c>
      <c r="I104" s="106">
        <f t="shared" si="21"/>
        <v>8681410</v>
      </c>
      <c r="J104" s="106">
        <f t="shared" si="21"/>
        <v>4040204</v>
      </c>
      <c r="K104" s="106">
        <f t="shared" si="21"/>
        <v>25889084</v>
      </c>
      <c r="L104" s="106">
        <f t="shared" si="21"/>
        <v>74164112</v>
      </c>
      <c r="M104" s="106">
        <f t="shared" si="21"/>
        <v>13755504</v>
      </c>
      <c r="N104" s="106">
        <f t="shared" si="21"/>
        <v>57926567</v>
      </c>
      <c r="O104" s="106">
        <f t="shared" si="21"/>
        <v>56941947</v>
      </c>
      <c r="P104" s="106">
        <f t="shared" si="21"/>
        <v>47366446</v>
      </c>
      <c r="Q104" s="106">
        <f t="shared" si="21"/>
        <v>28909042</v>
      </c>
      <c r="R104" s="106">
        <f t="shared" si="21"/>
        <v>10505068</v>
      </c>
      <c r="S104" s="106">
        <f t="shared" si="21"/>
        <v>29204192</v>
      </c>
      <c r="T104" s="106">
        <f t="shared" si="21"/>
        <v>3472934</v>
      </c>
      <c r="U104" s="106">
        <f t="shared" si="21"/>
        <v>24599372</v>
      </c>
      <c r="V104" s="106">
        <f t="shared" si="21"/>
        <v>2487181</v>
      </c>
      <c r="W104" s="106">
        <f t="shared" si="21"/>
        <v>24410219</v>
      </c>
      <c r="X104" s="106">
        <f t="shared" si="21"/>
        <v>23383264</v>
      </c>
      <c r="Y104" s="106">
        <f t="shared" si="21"/>
        <v>20892652</v>
      </c>
      <c r="Z104" s="106">
        <f t="shared" si="21"/>
        <v>21133490</v>
      </c>
      <c r="AA104" s="106">
        <f t="shared" si="21"/>
        <v>13978654</v>
      </c>
      <c r="AB104" s="106">
        <f t="shared" si="21"/>
        <v>14046610</v>
      </c>
      <c r="AC104" s="106">
        <f t="shared" si="21"/>
        <v>8077065</v>
      </c>
      <c r="AD104" s="106">
        <f t="shared" si="21"/>
        <v>6904779</v>
      </c>
      <c r="AE104" s="106">
        <f t="shared" si="21"/>
        <v>6467811</v>
      </c>
      <c r="AF104" s="106">
        <f t="shared" si="21"/>
        <v>4479466</v>
      </c>
      <c r="AG104" s="106">
        <f t="shared" si="21"/>
        <v>2463773</v>
      </c>
      <c r="AH104" s="106">
        <f t="shared" si="21"/>
        <v>2472134</v>
      </c>
      <c r="AI104" s="106">
        <f t="shared" si="21"/>
        <v>295679</v>
      </c>
      <c r="AJ104" s="106">
        <f t="shared" si="21"/>
        <v>1773548</v>
      </c>
      <c r="AK104" s="106">
        <f t="shared" si="21"/>
        <v>894663</v>
      </c>
      <c r="AL104" s="106">
        <f t="shared" si="21"/>
        <v>751473</v>
      </c>
      <c r="AM104" s="106">
        <f t="shared" si="21"/>
        <v>531631</v>
      </c>
      <c r="AN104" s="106">
        <f t="shared" si="21"/>
        <v>508998</v>
      </c>
      <c r="AO104" s="106">
        <f t="shared" si="21"/>
        <v>390067</v>
      </c>
      <c r="AP104" s="106">
        <f t="shared" si="21"/>
        <v>117107</v>
      </c>
      <c r="AQ104" s="106">
        <f t="shared" si="21"/>
        <v>80873</v>
      </c>
      <c r="AR104" s="106">
        <f t="shared" si="21"/>
        <v>22083</v>
      </c>
      <c r="AS104" s="106"/>
      <c r="AT104" s="106">
        <f t="shared" si="21"/>
        <v>1497317902</v>
      </c>
      <c r="AU104" s="106"/>
      <c r="AV104" s="106">
        <f t="shared" si="21"/>
        <v>268740898</v>
      </c>
      <c r="AW104" s="106">
        <f t="shared" si="21"/>
        <v>1228577004</v>
      </c>
    </row>
    <row r="105" spans="1:49" ht="9.75" customHeight="1" x14ac:dyDescent="0.25"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</row>
    <row r="106" spans="1:49" ht="11.25" customHeight="1" x14ac:dyDescent="0.25">
      <c r="A106" s="215" t="s">
        <v>446</v>
      </c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T106" s="106"/>
    </row>
    <row r="107" spans="1:49" ht="11.25" customHeight="1" x14ac:dyDescent="0.25">
      <c r="A107" s="216" t="s">
        <v>244</v>
      </c>
      <c r="C107" s="106">
        <v>62312</v>
      </c>
      <c r="D107" s="106">
        <v>19859</v>
      </c>
      <c r="E107" s="106">
        <v>0</v>
      </c>
      <c r="F107" s="106">
        <v>0</v>
      </c>
      <c r="G107" s="106">
        <v>0</v>
      </c>
      <c r="H107" s="106">
        <v>0</v>
      </c>
      <c r="I107" s="106">
        <v>0</v>
      </c>
      <c r="J107" s="106">
        <v>0</v>
      </c>
      <c r="K107" s="106">
        <v>0</v>
      </c>
      <c r="L107" s="106">
        <v>0</v>
      </c>
      <c r="M107" s="106">
        <v>0</v>
      </c>
      <c r="N107" s="106">
        <v>0</v>
      </c>
      <c r="O107" s="106">
        <v>0</v>
      </c>
      <c r="P107" s="106">
        <v>0</v>
      </c>
      <c r="Q107" s="106">
        <v>0</v>
      </c>
      <c r="R107" s="106">
        <v>0</v>
      </c>
      <c r="S107" s="106">
        <v>0</v>
      </c>
      <c r="T107" s="106">
        <v>0</v>
      </c>
      <c r="U107" s="106">
        <v>0</v>
      </c>
      <c r="V107" s="106">
        <v>0</v>
      </c>
      <c r="W107" s="106">
        <v>0</v>
      </c>
      <c r="X107" s="106">
        <v>0</v>
      </c>
      <c r="Y107" s="106">
        <v>0</v>
      </c>
      <c r="Z107" s="106">
        <v>7359</v>
      </c>
      <c r="AA107" s="106">
        <v>0</v>
      </c>
      <c r="AB107" s="106">
        <v>0</v>
      </c>
      <c r="AC107" s="106">
        <v>0</v>
      </c>
      <c r="AD107" s="106">
        <v>0</v>
      </c>
      <c r="AE107" s="106">
        <v>0</v>
      </c>
      <c r="AF107" s="106">
        <v>0</v>
      </c>
      <c r="AG107" s="106">
        <v>0</v>
      </c>
      <c r="AH107" s="106">
        <v>0</v>
      </c>
      <c r="AI107" s="106">
        <v>0</v>
      </c>
      <c r="AJ107" s="106">
        <v>0</v>
      </c>
      <c r="AK107" s="106">
        <v>0</v>
      </c>
      <c r="AL107" s="106">
        <v>0</v>
      </c>
      <c r="AM107" s="106">
        <v>0</v>
      </c>
      <c r="AN107" s="106">
        <v>0</v>
      </c>
      <c r="AO107" s="106">
        <v>0</v>
      </c>
      <c r="AP107" s="106">
        <v>0</v>
      </c>
      <c r="AQ107" s="106">
        <v>0</v>
      </c>
      <c r="AR107" s="106">
        <v>0</v>
      </c>
      <c r="AT107" s="106">
        <f>SUM(C107:AR107)</f>
        <v>89530</v>
      </c>
      <c r="AV107" s="106">
        <f>SUMIF($C$164:$AR$164,"já",C107:AR107)</f>
        <v>69671</v>
      </c>
      <c r="AW107" s="106">
        <f>SUMIF($C$164:$AR$164,"nei",C107:AR107)</f>
        <v>19859</v>
      </c>
    </row>
    <row r="108" spans="1:49" ht="11.25" customHeight="1" x14ac:dyDescent="0.25"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T108" s="106"/>
    </row>
    <row r="109" spans="1:49" ht="11.25" hidden="1" customHeight="1" outlineLevel="1" x14ac:dyDescent="0.25">
      <c r="A109" s="217" t="s">
        <v>447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T109" s="106"/>
    </row>
    <row r="110" spans="1:49" ht="11.25" hidden="1" customHeight="1" outlineLevel="1" x14ac:dyDescent="0.25">
      <c r="A110" s="218" t="s">
        <v>246</v>
      </c>
      <c r="C110" s="106">
        <v>0</v>
      </c>
      <c r="D110" s="106">
        <v>0</v>
      </c>
      <c r="E110" s="106">
        <v>0</v>
      </c>
      <c r="F110" s="106">
        <v>0</v>
      </c>
      <c r="G110" s="106">
        <v>0</v>
      </c>
      <c r="H110" s="106">
        <v>0</v>
      </c>
      <c r="I110" s="106">
        <v>0</v>
      </c>
      <c r="J110" s="106">
        <v>0</v>
      </c>
      <c r="K110" s="106">
        <v>0</v>
      </c>
      <c r="L110" s="106">
        <v>0</v>
      </c>
      <c r="M110" s="106">
        <v>0</v>
      </c>
      <c r="N110" s="106">
        <v>0</v>
      </c>
      <c r="O110" s="106">
        <v>0</v>
      </c>
      <c r="P110" s="106">
        <v>0</v>
      </c>
      <c r="Q110" s="106">
        <v>0</v>
      </c>
      <c r="R110" s="106">
        <v>0</v>
      </c>
      <c r="S110" s="106">
        <v>0</v>
      </c>
      <c r="T110" s="106">
        <v>0</v>
      </c>
      <c r="U110" s="106">
        <v>28926</v>
      </c>
      <c r="V110" s="106">
        <v>-3161</v>
      </c>
      <c r="W110" s="106">
        <v>0</v>
      </c>
      <c r="X110" s="106">
        <v>0</v>
      </c>
      <c r="Y110" s="106">
        <v>0</v>
      </c>
      <c r="Z110" s="106">
        <v>0</v>
      </c>
      <c r="AA110" s="106">
        <v>0</v>
      </c>
      <c r="AB110" s="106">
        <v>0</v>
      </c>
      <c r="AC110" s="106">
        <v>0</v>
      </c>
      <c r="AD110" s="106">
        <v>0</v>
      </c>
      <c r="AE110" s="106">
        <v>0</v>
      </c>
      <c r="AF110" s="106">
        <v>0</v>
      </c>
      <c r="AG110" s="106">
        <v>0</v>
      </c>
      <c r="AH110" s="106">
        <v>0</v>
      </c>
      <c r="AI110" s="106">
        <v>0</v>
      </c>
      <c r="AJ110" s="106">
        <v>0</v>
      </c>
      <c r="AK110" s="106">
        <v>0</v>
      </c>
      <c r="AL110" s="106">
        <v>0</v>
      </c>
      <c r="AM110" s="106">
        <v>0</v>
      </c>
      <c r="AN110" s="106">
        <v>0</v>
      </c>
      <c r="AO110" s="106">
        <v>0</v>
      </c>
      <c r="AP110" s="106">
        <v>0</v>
      </c>
      <c r="AQ110" s="106">
        <v>0</v>
      </c>
      <c r="AR110" s="106">
        <v>0</v>
      </c>
      <c r="AT110" s="106">
        <f>SUM(C110:AR110)</f>
        <v>25765</v>
      </c>
      <c r="AV110" s="106">
        <f>SUMIF($C$164:$AR$164,"já",C110:AR110)</f>
        <v>0</v>
      </c>
      <c r="AW110" s="106">
        <f>SUMIF($C$164:$AR$164,"nei",C110:AR110)</f>
        <v>25765</v>
      </c>
    </row>
    <row r="111" spans="1:49" ht="11.25" hidden="1" customHeight="1" outlineLevel="1" x14ac:dyDescent="0.25">
      <c r="A111" s="218" t="s">
        <v>247</v>
      </c>
      <c r="C111" s="106">
        <v>0</v>
      </c>
      <c r="D111" s="106">
        <v>0</v>
      </c>
      <c r="E111" s="106">
        <v>15287786</v>
      </c>
      <c r="F111" s="106">
        <v>5149597</v>
      </c>
      <c r="G111" s="106">
        <v>5654042</v>
      </c>
      <c r="H111" s="106">
        <v>0</v>
      </c>
      <c r="I111" s="106">
        <v>0</v>
      </c>
      <c r="J111" s="106">
        <v>0</v>
      </c>
      <c r="K111" s="106">
        <v>0</v>
      </c>
      <c r="L111" s="106">
        <v>0</v>
      </c>
      <c r="M111" s="106">
        <v>231889</v>
      </c>
      <c r="N111" s="106">
        <v>115824</v>
      </c>
      <c r="O111" s="106">
        <v>0</v>
      </c>
      <c r="P111" s="106">
        <v>0</v>
      </c>
      <c r="Q111" s="106">
        <v>0</v>
      </c>
      <c r="R111" s="106">
        <v>0</v>
      </c>
      <c r="S111" s="106">
        <v>0</v>
      </c>
      <c r="T111" s="106">
        <v>0</v>
      </c>
      <c r="U111" s="106">
        <v>0</v>
      </c>
      <c r="V111" s="106">
        <v>0</v>
      </c>
      <c r="W111" s="106">
        <v>0</v>
      </c>
      <c r="X111" s="106">
        <v>884615</v>
      </c>
      <c r="Y111" s="106">
        <v>0</v>
      </c>
      <c r="Z111" s="106">
        <v>0</v>
      </c>
      <c r="AA111" s="106">
        <v>0</v>
      </c>
      <c r="AB111" s="106">
        <v>0</v>
      </c>
      <c r="AC111" s="106">
        <v>0</v>
      </c>
      <c r="AD111" s="106">
        <v>182769</v>
      </c>
      <c r="AE111" s="106">
        <v>72087</v>
      </c>
      <c r="AF111" s="106">
        <v>0</v>
      </c>
      <c r="AG111" s="106">
        <v>0</v>
      </c>
      <c r="AH111" s="106">
        <v>0</v>
      </c>
      <c r="AI111" s="106">
        <v>4659</v>
      </c>
      <c r="AJ111" s="106">
        <v>0</v>
      </c>
      <c r="AK111" s="106">
        <v>0</v>
      </c>
      <c r="AL111" s="106">
        <v>0</v>
      </c>
      <c r="AM111" s="106">
        <v>0</v>
      </c>
      <c r="AN111" s="106">
        <v>0</v>
      </c>
      <c r="AO111" s="106">
        <v>0</v>
      </c>
      <c r="AP111" s="106">
        <v>0</v>
      </c>
      <c r="AQ111" s="106">
        <v>0</v>
      </c>
      <c r="AR111" s="106">
        <v>0</v>
      </c>
      <c r="AT111" s="106">
        <f>SUM(C111:AR111)</f>
        <v>27583268</v>
      </c>
      <c r="AV111" s="106">
        <f>SUMIF($C$164:$AR$164,"já",C111:AR111)</f>
        <v>182769</v>
      </c>
      <c r="AW111" s="106">
        <f>SUMIF($C$164:$AR$164,"nei",C111:AR111)</f>
        <v>27400499</v>
      </c>
    </row>
    <row r="112" spans="1:49" ht="11.25" hidden="1" customHeight="1" outlineLevel="1" x14ac:dyDescent="0.25">
      <c r="A112" s="219" t="s">
        <v>248</v>
      </c>
      <c r="C112" s="106">
        <v>0</v>
      </c>
      <c r="D112" s="106">
        <v>0</v>
      </c>
      <c r="E112" s="106">
        <v>0</v>
      </c>
      <c r="F112" s="106">
        <v>0</v>
      </c>
      <c r="G112" s="106">
        <v>0</v>
      </c>
      <c r="H112" s="106">
        <v>0</v>
      </c>
      <c r="I112" s="106">
        <v>0</v>
      </c>
      <c r="J112" s="106">
        <v>0</v>
      </c>
      <c r="K112" s="106">
        <v>0</v>
      </c>
      <c r="L112" s="106">
        <v>0</v>
      </c>
      <c r="M112" s="106">
        <v>0</v>
      </c>
      <c r="N112" s="106">
        <v>0</v>
      </c>
      <c r="O112" s="106">
        <v>0</v>
      </c>
      <c r="P112" s="106">
        <v>0</v>
      </c>
      <c r="Q112" s="106">
        <v>0</v>
      </c>
      <c r="R112" s="106">
        <v>0</v>
      </c>
      <c r="S112" s="106">
        <v>0</v>
      </c>
      <c r="T112" s="106">
        <v>0</v>
      </c>
      <c r="U112" s="106">
        <v>0</v>
      </c>
      <c r="V112" s="106">
        <v>0</v>
      </c>
      <c r="W112" s="106">
        <v>0</v>
      </c>
      <c r="X112" s="106">
        <v>0</v>
      </c>
      <c r="Y112" s="106">
        <v>0</v>
      </c>
      <c r="Z112" s="106">
        <v>0</v>
      </c>
      <c r="AA112" s="106">
        <v>0</v>
      </c>
      <c r="AB112" s="106">
        <v>0</v>
      </c>
      <c r="AC112" s="106">
        <v>0</v>
      </c>
      <c r="AD112" s="106">
        <v>0</v>
      </c>
      <c r="AE112" s="106">
        <v>0</v>
      </c>
      <c r="AF112" s="106">
        <v>0</v>
      </c>
      <c r="AG112" s="106">
        <v>0</v>
      </c>
      <c r="AH112" s="106">
        <v>0</v>
      </c>
      <c r="AI112" s="106">
        <v>0</v>
      </c>
      <c r="AJ112" s="106">
        <v>0</v>
      </c>
      <c r="AK112" s="106">
        <v>0</v>
      </c>
      <c r="AL112" s="106">
        <v>0</v>
      </c>
      <c r="AM112" s="106">
        <v>0</v>
      </c>
      <c r="AN112" s="106">
        <v>0</v>
      </c>
      <c r="AO112" s="106">
        <v>0</v>
      </c>
      <c r="AP112" s="106">
        <v>0</v>
      </c>
      <c r="AQ112" s="106">
        <v>0</v>
      </c>
      <c r="AR112" s="106">
        <v>0</v>
      </c>
      <c r="AT112" s="106">
        <f>SUM(C112:AR112)</f>
        <v>0</v>
      </c>
      <c r="AV112" s="106">
        <f>SUMIF($C$164:$AR$164,"já",C112:AR112)</f>
        <v>0</v>
      </c>
      <c r="AW112" s="106">
        <f>SUMIF($C$164:$AR$164,"nei",C112:AR112)</f>
        <v>0</v>
      </c>
    </row>
    <row r="113" spans="1:53" ht="11.25" hidden="1" customHeight="1" outlineLevel="1" x14ac:dyDescent="0.25">
      <c r="A113" s="219" t="s">
        <v>249</v>
      </c>
      <c r="C113" s="106">
        <v>11536344</v>
      </c>
      <c r="D113" s="106">
        <v>5703787</v>
      </c>
      <c r="E113" s="106">
        <v>340826</v>
      </c>
      <c r="F113" s="106">
        <v>0</v>
      </c>
      <c r="G113" s="106">
        <v>47842</v>
      </c>
      <c r="H113" s="106">
        <v>2835938</v>
      </c>
      <c r="I113" s="106">
        <v>557815</v>
      </c>
      <c r="J113" s="106">
        <v>82492</v>
      </c>
      <c r="K113" s="106">
        <v>1940868</v>
      </c>
      <c r="L113" s="106">
        <v>1576825</v>
      </c>
      <c r="M113" s="106">
        <v>164702</v>
      </c>
      <c r="N113" s="106">
        <v>18204</v>
      </c>
      <c r="O113" s="106">
        <v>2527913</v>
      </c>
      <c r="P113" s="106">
        <v>65827</v>
      </c>
      <c r="Q113" s="106">
        <v>0</v>
      </c>
      <c r="R113" s="106">
        <v>274385</v>
      </c>
      <c r="S113" s="106">
        <v>12657</v>
      </c>
      <c r="T113" s="106">
        <v>1505</v>
      </c>
      <c r="U113" s="106">
        <v>0</v>
      </c>
      <c r="V113" s="106">
        <v>2815</v>
      </c>
      <c r="W113" s="106">
        <v>254076</v>
      </c>
      <c r="X113" s="106">
        <v>33920</v>
      </c>
      <c r="Y113" s="106">
        <v>572865</v>
      </c>
      <c r="Z113" s="106">
        <v>1500054</v>
      </c>
      <c r="AA113" s="106">
        <v>9823</v>
      </c>
      <c r="AB113" s="106">
        <v>280156</v>
      </c>
      <c r="AC113" s="106">
        <v>66522</v>
      </c>
      <c r="AD113" s="106">
        <v>685</v>
      </c>
      <c r="AE113" s="106">
        <v>2285</v>
      </c>
      <c r="AF113" s="106">
        <v>1828</v>
      </c>
      <c r="AG113" s="106">
        <v>27128</v>
      </c>
      <c r="AH113" s="106">
        <v>3635</v>
      </c>
      <c r="AI113" s="106">
        <v>493</v>
      </c>
      <c r="AJ113" s="106">
        <v>0</v>
      </c>
      <c r="AK113" s="106">
        <v>5593</v>
      </c>
      <c r="AL113" s="106">
        <v>1393</v>
      </c>
      <c r="AM113" s="106">
        <v>5132</v>
      </c>
      <c r="AN113" s="106">
        <v>4620</v>
      </c>
      <c r="AO113" s="106">
        <v>647</v>
      </c>
      <c r="AP113" s="106">
        <v>1543</v>
      </c>
      <c r="AQ113" s="106">
        <v>0</v>
      </c>
      <c r="AR113" s="106">
        <v>20195</v>
      </c>
      <c r="AT113" s="106">
        <f>SUM(C113:AR113)</f>
        <v>30483338</v>
      </c>
      <c r="AV113" s="106">
        <f>SUMIF($C$164:$AR$164,"já",C113:AR113)</f>
        <v>13170756</v>
      </c>
      <c r="AW113" s="106">
        <f>SUMIF($C$164:$AR$164,"nei",C113:AR113)</f>
        <v>17312582</v>
      </c>
    </row>
    <row r="114" spans="1:53" ht="11.25" customHeight="1" collapsed="1" x14ac:dyDescent="0.25">
      <c r="A114" s="217" t="s">
        <v>250</v>
      </c>
      <c r="C114" s="106">
        <f t="shared" ref="C114:AW114" si="22">SUM(C110:C113)</f>
        <v>11536344</v>
      </c>
      <c r="D114" s="106">
        <f t="shared" si="22"/>
        <v>5703787</v>
      </c>
      <c r="E114" s="106">
        <f t="shared" si="22"/>
        <v>15628612</v>
      </c>
      <c r="F114" s="106">
        <f t="shared" si="22"/>
        <v>5149597</v>
      </c>
      <c r="G114" s="106">
        <f t="shared" si="22"/>
        <v>5701884</v>
      </c>
      <c r="H114" s="106">
        <f t="shared" si="22"/>
        <v>2835938</v>
      </c>
      <c r="I114" s="106">
        <f t="shared" si="22"/>
        <v>557815</v>
      </c>
      <c r="J114" s="106">
        <f t="shared" si="22"/>
        <v>82492</v>
      </c>
      <c r="K114" s="106">
        <f t="shared" si="22"/>
        <v>1940868</v>
      </c>
      <c r="L114" s="106">
        <f t="shared" si="22"/>
        <v>1576825</v>
      </c>
      <c r="M114" s="106">
        <f t="shared" si="22"/>
        <v>396591</v>
      </c>
      <c r="N114" s="106">
        <f t="shared" si="22"/>
        <v>134028</v>
      </c>
      <c r="O114" s="106">
        <f t="shared" si="22"/>
        <v>2527913</v>
      </c>
      <c r="P114" s="106">
        <f t="shared" si="22"/>
        <v>65827</v>
      </c>
      <c r="Q114" s="106">
        <f t="shared" si="22"/>
        <v>0</v>
      </c>
      <c r="R114" s="106">
        <f t="shared" si="22"/>
        <v>274385</v>
      </c>
      <c r="S114" s="106">
        <f t="shared" si="22"/>
        <v>12657</v>
      </c>
      <c r="T114" s="106">
        <f t="shared" si="22"/>
        <v>1505</v>
      </c>
      <c r="U114" s="106">
        <f t="shared" si="22"/>
        <v>28926</v>
      </c>
      <c r="V114" s="106">
        <f t="shared" si="22"/>
        <v>-346</v>
      </c>
      <c r="W114" s="106">
        <f t="shared" si="22"/>
        <v>254076</v>
      </c>
      <c r="X114" s="106">
        <f t="shared" si="22"/>
        <v>918535</v>
      </c>
      <c r="Y114" s="106">
        <f t="shared" si="22"/>
        <v>572865</v>
      </c>
      <c r="Z114" s="106">
        <f t="shared" si="22"/>
        <v>1500054</v>
      </c>
      <c r="AA114" s="106">
        <f t="shared" si="22"/>
        <v>9823</v>
      </c>
      <c r="AB114" s="106">
        <f t="shared" si="22"/>
        <v>280156</v>
      </c>
      <c r="AC114" s="106">
        <f t="shared" si="22"/>
        <v>66522</v>
      </c>
      <c r="AD114" s="106">
        <f t="shared" si="22"/>
        <v>183454</v>
      </c>
      <c r="AE114" s="106">
        <f t="shared" si="22"/>
        <v>74372</v>
      </c>
      <c r="AF114" s="106">
        <f t="shared" si="22"/>
        <v>1828</v>
      </c>
      <c r="AG114" s="106">
        <f t="shared" si="22"/>
        <v>27128</v>
      </c>
      <c r="AH114" s="106">
        <f t="shared" si="22"/>
        <v>3635</v>
      </c>
      <c r="AI114" s="106">
        <f t="shared" si="22"/>
        <v>5152</v>
      </c>
      <c r="AJ114" s="106">
        <f t="shared" si="22"/>
        <v>0</v>
      </c>
      <c r="AK114" s="106">
        <f t="shared" si="22"/>
        <v>5593</v>
      </c>
      <c r="AL114" s="106">
        <f t="shared" si="22"/>
        <v>1393</v>
      </c>
      <c r="AM114" s="106">
        <f t="shared" si="22"/>
        <v>5132</v>
      </c>
      <c r="AN114" s="106">
        <f t="shared" si="22"/>
        <v>4620</v>
      </c>
      <c r="AO114" s="106">
        <f t="shared" si="22"/>
        <v>647</v>
      </c>
      <c r="AP114" s="106">
        <f t="shared" si="22"/>
        <v>1543</v>
      </c>
      <c r="AQ114" s="106">
        <f t="shared" si="22"/>
        <v>0</v>
      </c>
      <c r="AR114" s="106">
        <f t="shared" si="22"/>
        <v>20195</v>
      </c>
      <c r="AS114" s="106"/>
      <c r="AT114" s="106">
        <f t="shared" si="22"/>
        <v>58092371</v>
      </c>
      <c r="AU114" s="106"/>
      <c r="AV114" s="106">
        <f t="shared" si="22"/>
        <v>13353525</v>
      </c>
      <c r="AW114" s="106">
        <f t="shared" si="22"/>
        <v>44738846</v>
      </c>
    </row>
    <row r="115" spans="1:53" ht="11.25" customHeight="1" x14ac:dyDescent="0.25"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T115" s="106"/>
    </row>
    <row r="116" spans="1:53" ht="11.25" customHeight="1" x14ac:dyDescent="0.25">
      <c r="A116" s="220" t="s">
        <v>448</v>
      </c>
      <c r="C116" s="106">
        <v>0</v>
      </c>
      <c r="D116" s="106">
        <v>0</v>
      </c>
      <c r="E116" s="106">
        <v>0</v>
      </c>
      <c r="F116" s="106">
        <v>0</v>
      </c>
      <c r="G116" s="106">
        <v>0</v>
      </c>
      <c r="H116" s="106">
        <v>20598</v>
      </c>
      <c r="I116" s="106">
        <v>0</v>
      </c>
      <c r="J116" s="106">
        <v>0</v>
      </c>
      <c r="K116" s="106">
        <v>0</v>
      </c>
      <c r="L116" s="106">
        <v>0</v>
      </c>
      <c r="M116" s="106">
        <v>0</v>
      </c>
      <c r="N116" s="106">
        <v>0</v>
      </c>
      <c r="O116" s="106">
        <v>0</v>
      </c>
      <c r="P116" s="106">
        <v>0</v>
      </c>
      <c r="Q116" s="106">
        <v>0</v>
      </c>
      <c r="R116" s="106">
        <v>0</v>
      </c>
      <c r="S116" s="106">
        <v>0</v>
      </c>
      <c r="T116" s="106">
        <v>0</v>
      </c>
      <c r="U116" s="106">
        <v>0</v>
      </c>
      <c r="V116" s="106">
        <v>0</v>
      </c>
      <c r="W116" s="106">
        <v>0</v>
      </c>
      <c r="X116" s="106">
        <v>0</v>
      </c>
      <c r="Y116" s="106">
        <v>0</v>
      </c>
      <c r="Z116" s="106">
        <v>0</v>
      </c>
      <c r="AA116" s="106">
        <v>0</v>
      </c>
      <c r="AB116" s="106">
        <v>488</v>
      </c>
      <c r="AC116" s="106">
        <v>5554</v>
      </c>
      <c r="AD116" s="106">
        <v>0</v>
      </c>
      <c r="AE116" s="106">
        <v>0</v>
      </c>
      <c r="AF116" s="106">
        <v>0</v>
      </c>
      <c r="AG116" s="106">
        <v>0</v>
      </c>
      <c r="AH116" s="106">
        <v>0</v>
      </c>
      <c r="AI116" s="106">
        <v>0</v>
      </c>
      <c r="AJ116" s="106">
        <v>0</v>
      </c>
      <c r="AK116" s="106">
        <v>0</v>
      </c>
      <c r="AL116" s="106">
        <v>0</v>
      </c>
      <c r="AM116" s="106">
        <v>0</v>
      </c>
      <c r="AN116" s="106">
        <v>0</v>
      </c>
      <c r="AO116" s="106">
        <v>0</v>
      </c>
      <c r="AP116" s="106">
        <v>0</v>
      </c>
      <c r="AQ116" s="106">
        <v>0</v>
      </c>
      <c r="AR116" s="106">
        <v>0</v>
      </c>
      <c r="AT116" s="106">
        <f>SUM(C116:AR116)</f>
        <v>26640</v>
      </c>
      <c r="AV116" s="106">
        <f>SUMIF($C$164:$AR$164,"já",C116:AR116)</f>
        <v>0</v>
      </c>
      <c r="AW116" s="106">
        <f>SUMIF($C$164:$AR$164,"nei",C116:AR116)</f>
        <v>26640</v>
      </c>
    </row>
    <row r="117" spans="1:53" ht="11.25" customHeight="1" x14ac:dyDescent="0.25">
      <c r="A117" s="221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T117" s="106"/>
    </row>
    <row r="118" spans="1:53" ht="11.25" customHeight="1" x14ac:dyDescent="0.25">
      <c r="A118" s="222" t="s">
        <v>449</v>
      </c>
      <c r="C118" s="106">
        <f t="shared" ref="C118:AT118" si="23">+C107+C114+C116</f>
        <v>11598656</v>
      </c>
      <c r="D118" s="106">
        <f t="shared" si="23"/>
        <v>5723646</v>
      </c>
      <c r="E118" s="106">
        <f t="shared" si="23"/>
        <v>15628612</v>
      </c>
      <c r="F118" s="106">
        <f t="shared" si="23"/>
        <v>5149597</v>
      </c>
      <c r="G118" s="106">
        <f t="shared" si="23"/>
        <v>5701884</v>
      </c>
      <c r="H118" s="106">
        <f t="shared" si="23"/>
        <v>2856536</v>
      </c>
      <c r="I118" s="106">
        <f t="shared" si="23"/>
        <v>557815</v>
      </c>
      <c r="J118" s="106">
        <f t="shared" si="23"/>
        <v>82492</v>
      </c>
      <c r="K118" s="106">
        <f t="shared" si="23"/>
        <v>1940868</v>
      </c>
      <c r="L118" s="106">
        <f t="shared" si="23"/>
        <v>1576825</v>
      </c>
      <c r="M118" s="106">
        <f t="shared" si="23"/>
        <v>396591</v>
      </c>
      <c r="N118" s="106">
        <f t="shared" si="23"/>
        <v>134028</v>
      </c>
      <c r="O118" s="106">
        <f t="shared" si="23"/>
        <v>2527913</v>
      </c>
      <c r="P118" s="106">
        <f t="shared" si="23"/>
        <v>65827</v>
      </c>
      <c r="Q118" s="106">
        <f t="shared" si="23"/>
        <v>0</v>
      </c>
      <c r="R118" s="106">
        <f t="shared" si="23"/>
        <v>274385</v>
      </c>
      <c r="S118" s="106">
        <f t="shared" si="23"/>
        <v>12657</v>
      </c>
      <c r="T118" s="106">
        <f t="shared" si="23"/>
        <v>1505</v>
      </c>
      <c r="U118" s="106">
        <f t="shared" si="23"/>
        <v>28926</v>
      </c>
      <c r="V118" s="106">
        <f t="shared" si="23"/>
        <v>-346</v>
      </c>
      <c r="W118" s="106">
        <f t="shared" si="23"/>
        <v>254076</v>
      </c>
      <c r="X118" s="106">
        <f t="shared" si="23"/>
        <v>918535</v>
      </c>
      <c r="Y118" s="106">
        <f t="shared" si="23"/>
        <v>572865</v>
      </c>
      <c r="Z118" s="106">
        <f t="shared" si="23"/>
        <v>1507413</v>
      </c>
      <c r="AA118" s="106">
        <f t="shared" si="23"/>
        <v>9823</v>
      </c>
      <c r="AB118" s="106">
        <f t="shared" si="23"/>
        <v>280644</v>
      </c>
      <c r="AC118" s="106">
        <f t="shared" si="23"/>
        <v>72076</v>
      </c>
      <c r="AD118" s="106">
        <f t="shared" si="23"/>
        <v>183454</v>
      </c>
      <c r="AE118" s="106">
        <f t="shared" si="23"/>
        <v>74372</v>
      </c>
      <c r="AF118" s="106">
        <f>+AF107+AF114+AF116</f>
        <v>1828</v>
      </c>
      <c r="AG118" s="106">
        <f t="shared" si="23"/>
        <v>27128</v>
      </c>
      <c r="AH118" s="106">
        <f t="shared" si="23"/>
        <v>3635</v>
      </c>
      <c r="AI118" s="106">
        <f t="shared" si="23"/>
        <v>5152</v>
      </c>
      <c r="AJ118" s="106">
        <f t="shared" si="23"/>
        <v>0</v>
      </c>
      <c r="AK118" s="106">
        <f t="shared" si="23"/>
        <v>5593</v>
      </c>
      <c r="AL118" s="106">
        <f t="shared" si="23"/>
        <v>1393</v>
      </c>
      <c r="AM118" s="106">
        <f t="shared" si="23"/>
        <v>5132</v>
      </c>
      <c r="AN118" s="106">
        <f t="shared" si="23"/>
        <v>4620</v>
      </c>
      <c r="AO118" s="106">
        <f t="shared" si="23"/>
        <v>647</v>
      </c>
      <c r="AP118" s="106">
        <f t="shared" si="23"/>
        <v>1543</v>
      </c>
      <c r="AQ118" s="106">
        <f t="shared" si="23"/>
        <v>0</v>
      </c>
      <c r="AR118" s="106">
        <f t="shared" si="23"/>
        <v>20195</v>
      </c>
      <c r="AS118" s="106"/>
      <c r="AT118" s="106">
        <f t="shared" si="23"/>
        <v>58208541</v>
      </c>
      <c r="AV118" s="106">
        <f>SUMIF($C$164:$AR$164,"já",C118:AR118)</f>
        <v>13423196</v>
      </c>
      <c r="AW118" s="106">
        <f>SUMIF($C$164:$AR$164,"nei",C118:AR118)</f>
        <v>44785345</v>
      </c>
    </row>
    <row r="119" spans="1:53" ht="11.25" customHeight="1" x14ac:dyDescent="0.25">
      <c r="A119" s="223"/>
      <c r="C119" s="106"/>
      <c r="D119" s="106"/>
      <c r="E119" s="106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T119" s="106"/>
    </row>
    <row r="120" spans="1:53" s="424" customFormat="1" ht="11.25" customHeight="1" x14ac:dyDescent="0.25">
      <c r="A120" s="441" t="s">
        <v>441</v>
      </c>
      <c r="C120" s="422">
        <f t="shared" ref="C120:AW120" si="24">+C104-C118</f>
        <v>172872717</v>
      </c>
      <c r="D120" s="422">
        <f t="shared" si="24"/>
        <v>107425122</v>
      </c>
      <c r="E120" s="422">
        <f t="shared" si="24"/>
        <v>242671542</v>
      </c>
      <c r="F120" s="422">
        <f>+F104-F118</f>
        <v>206454250</v>
      </c>
      <c r="G120" s="422">
        <f t="shared" si="24"/>
        <v>92258868</v>
      </c>
      <c r="H120" s="422">
        <f t="shared" si="24"/>
        <v>86957370</v>
      </c>
      <c r="I120" s="422">
        <f t="shared" si="24"/>
        <v>8123595</v>
      </c>
      <c r="J120" s="422">
        <f t="shared" si="24"/>
        <v>3957712</v>
      </c>
      <c r="K120" s="422">
        <f t="shared" si="24"/>
        <v>23948216</v>
      </c>
      <c r="L120" s="422">
        <f t="shared" si="24"/>
        <v>72587287</v>
      </c>
      <c r="M120" s="422">
        <f t="shared" si="24"/>
        <v>13358913</v>
      </c>
      <c r="N120" s="422">
        <f t="shared" si="24"/>
        <v>57792539</v>
      </c>
      <c r="O120" s="422">
        <f t="shared" si="24"/>
        <v>54414034</v>
      </c>
      <c r="P120" s="422">
        <f t="shared" si="24"/>
        <v>47300619</v>
      </c>
      <c r="Q120" s="422">
        <f t="shared" si="24"/>
        <v>28909042</v>
      </c>
      <c r="R120" s="422">
        <f t="shared" si="24"/>
        <v>10230683</v>
      </c>
      <c r="S120" s="422">
        <f t="shared" si="24"/>
        <v>29191535</v>
      </c>
      <c r="T120" s="422">
        <f t="shared" si="24"/>
        <v>3471429</v>
      </c>
      <c r="U120" s="422">
        <f t="shared" si="24"/>
        <v>24570446</v>
      </c>
      <c r="V120" s="422">
        <f t="shared" si="24"/>
        <v>2487527</v>
      </c>
      <c r="W120" s="422">
        <f t="shared" si="24"/>
        <v>24156143</v>
      </c>
      <c r="X120" s="422">
        <f t="shared" si="24"/>
        <v>22464729</v>
      </c>
      <c r="Y120" s="422">
        <f t="shared" si="24"/>
        <v>20319787</v>
      </c>
      <c r="Z120" s="422">
        <f t="shared" si="24"/>
        <v>19626077</v>
      </c>
      <c r="AA120" s="422">
        <f t="shared" si="24"/>
        <v>13968831</v>
      </c>
      <c r="AB120" s="422">
        <f t="shared" si="24"/>
        <v>13765966</v>
      </c>
      <c r="AC120" s="422">
        <f t="shared" si="24"/>
        <v>8004989</v>
      </c>
      <c r="AD120" s="422">
        <f t="shared" si="24"/>
        <v>6721325</v>
      </c>
      <c r="AE120" s="422">
        <f t="shared" si="24"/>
        <v>6393439</v>
      </c>
      <c r="AF120" s="422">
        <f t="shared" si="24"/>
        <v>4477638</v>
      </c>
      <c r="AG120" s="422">
        <f t="shared" si="24"/>
        <v>2436645</v>
      </c>
      <c r="AH120" s="422">
        <f t="shared" si="24"/>
        <v>2468499</v>
      </c>
      <c r="AI120" s="422">
        <f t="shared" si="24"/>
        <v>290527</v>
      </c>
      <c r="AJ120" s="422">
        <f t="shared" si="24"/>
        <v>1773548</v>
      </c>
      <c r="AK120" s="422">
        <f t="shared" si="24"/>
        <v>889070</v>
      </c>
      <c r="AL120" s="422">
        <f t="shared" si="24"/>
        <v>750080</v>
      </c>
      <c r="AM120" s="422">
        <f t="shared" si="24"/>
        <v>526499</v>
      </c>
      <c r="AN120" s="422">
        <f t="shared" si="24"/>
        <v>504378</v>
      </c>
      <c r="AO120" s="422">
        <f t="shared" si="24"/>
        <v>389420</v>
      </c>
      <c r="AP120" s="422">
        <f t="shared" si="24"/>
        <v>115564</v>
      </c>
      <c r="AQ120" s="422">
        <f t="shared" si="24"/>
        <v>80873</v>
      </c>
      <c r="AR120" s="422">
        <f t="shared" si="24"/>
        <v>1888</v>
      </c>
      <c r="AS120" s="422"/>
      <c r="AT120" s="422">
        <f t="shared" si="24"/>
        <v>1439109361</v>
      </c>
      <c r="AU120" s="422"/>
      <c r="AV120" s="423">
        <f t="shared" si="24"/>
        <v>255317702</v>
      </c>
      <c r="AW120" s="422">
        <f t="shared" si="24"/>
        <v>1183791659</v>
      </c>
      <c r="AX120" s="421"/>
      <c r="AY120" s="421"/>
      <c r="BA120" s="421"/>
    </row>
    <row r="121" spans="1:53" ht="11.25" customHeight="1" x14ac:dyDescent="0.25">
      <c r="A121" s="222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</row>
    <row r="122" spans="1:53" ht="14.25" customHeight="1" x14ac:dyDescent="0.25">
      <c r="A122" s="224" t="s">
        <v>450</v>
      </c>
      <c r="AT122" s="106"/>
    </row>
    <row r="123" spans="1:53" ht="11.25" hidden="1" customHeight="1" outlineLevel="1" x14ac:dyDescent="0.25">
      <c r="A123" s="225" t="s">
        <v>303</v>
      </c>
      <c r="AT123" s="106"/>
    </row>
    <row r="124" spans="1:53" ht="11.25" hidden="1" customHeight="1" outlineLevel="1" x14ac:dyDescent="0.25">
      <c r="A124" s="226" t="s">
        <v>304</v>
      </c>
      <c r="C124" s="106">
        <v>15668535</v>
      </c>
      <c r="D124" s="106">
        <v>13733760</v>
      </c>
      <c r="E124" s="106">
        <v>16334491</v>
      </c>
      <c r="F124" s="106">
        <v>10608639</v>
      </c>
      <c r="G124" s="106">
        <v>5114667</v>
      </c>
      <c r="H124" s="106">
        <v>5373186</v>
      </c>
      <c r="I124" s="106">
        <v>120026</v>
      </c>
      <c r="J124" s="106">
        <v>551104</v>
      </c>
      <c r="K124" s="106">
        <v>2426264</v>
      </c>
      <c r="L124" s="106">
        <v>4040423</v>
      </c>
      <c r="M124" s="106">
        <v>1896954</v>
      </c>
      <c r="N124" s="106">
        <v>2352400</v>
      </c>
      <c r="O124" s="106">
        <v>3555502</v>
      </c>
      <c r="P124" s="106">
        <v>1455271</v>
      </c>
      <c r="Q124" s="106">
        <v>346872</v>
      </c>
      <c r="R124" s="106">
        <v>1519719</v>
      </c>
      <c r="S124" s="106">
        <v>4198253</v>
      </c>
      <c r="T124" s="106">
        <v>449229</v>
      </c>
      <c r="U124" s="106">
        <v>2249215</v>
      </c>
      <c r="V124" s="106">
        <v>649235</v>
      </c>
      <c r="W124" s="106">
        <v>844649</v>
      </c>
      <c r="X124" s="106">
        <v>829991</v>
      </c>
      <c r="Y124" s="106">
        <v>521258</v>
      </c>
      <c r="Z124" s="106">
        <v>1140884</v>
      </c>
      <c r="AA124" s="106">
        <v>96902</v>
      </c>
      <c r="AB124" s="106">
        <v>938757</v>
      </c>
      <c r="AC124" s="106">
        <v>0</v>
      </c>
      <c r="AD124" s="106">
        <v>187630</v>
      </c>
      <c r="AE124" s="106">
        <v>659453</v>
      </c>
      <c r="AF124" s="106">
        <v>230695</v>
      </c>
      <c r="AG124" s="106">
        <v>132165</v>
      </c>
      <c r="AH124" s="106">
        <v>28599</v>
      </c>
      <c r="AI124" s="106">
        <v>38153</v>
      </c>
      <c r="AJ124" s="106">
        <v>84891</v>
      </c>
      <c r="AK124" s="106">
        <v>86640</v>
      </c>
      <c r="AL124" s="106">
        <v>0</v>
      </c>
      <c r="AM124" s="106">
        <v>48683</v>
      </c>
      <c r="AN124" s="106">
        <v>39055</v>
      </c>
      <c r="AO124" s="106">
        <v>0</v>
      </c>
      <c r="AP124" s="106">
        <v>0</v>
      </c>
      <c r="AQ124" s="106">
        <v>59982</v>
      </c>
      <c r="AR124" s="106">
        <v>0</v>
      </c>
      <c r="AT124" s="106">
        <f>SUM(C124:AR124)</f>
        <v>98612132</v>
      </c>
      <c r="AV124" s="106">
        <f t="shared" ref="AV124:AV131" si="25">SUMIF($C$164:$AR$164,"já",C124:AR124)</f>
        <v>18932335</v>
      </c>
      <c r="AW124" s="106">
        <f t="shared" ref="AW124:AW131" si="26">SUMIF($C$164:$AR$164,"nei",C124:AR124)</f>
        <v>79679797</v>
      </c>
    </row>
    <row r="125" spans="1:53" ht="11.25" hidden="1" customHeight="1" outlineLevel="1" x14ac:dyDescent="0.25">
      <c r="A125" s="226" t="s">
        <v>305</v>
      </c>
      <c r="C125" s="106">
        <v>3702450</v>
      </c>
      <c r="D125" s="106">
        <v>2371661</v>
      </c>
      <c r="E125" s="106">
        <v>6970165</v>
      </c>
      <c r="F125" s="106">
        <v>3031364</v>
      </c>
      <c r="G125" s="106">
        <v>3376307</v>
      </c>
      <c r="H125" s="106">
        <v>68047</v>
      </c>
      <c r="I125" s="106">
        <v>105172</v>
      </c>
      <c r="J125" s="106">
        <v>174445</v>
      </c>
      <c r="K125" s="106">
        <v>555909</v>
      </c>
      <c r="L125" s="106">
        <v>658232</v>
      </c>
      <c r="M125" s="106">
        <v>-1195669</v>
      </c>
      <c r="N125" s="106">
        <v>1108381</v>
      </c>
      <c r="O125" s="106">
        <v>1213230</v>
      </c>
      <c r="P125" s="106">
        <v>2859383</v>
      </c>
      <c r="Q125" s="106">
        <v>1960160</v>
      </c>
      <c r="R125" s="106">
        <v>2538322</v>
      </c>
      <c r="S125" s="106">
        <v>-56541</v>
      </c>
      <c r="T125" s="106">
        <v>-6050</v>
      </c>
      <c r="U125" s="106">
        <v>1351334</v>
      </c>
      <c r="V125" s="106">
        <v>108083</v>
      </c>
      <c r="W125" s="106">
        <v>919053</v>
      </c>
      <c r="X125" s="106">
        <v>785210</v>
      </c>
      <c r="Y125" s="106">
        <v>375269</v>
      </c>
      <c r="Z125" s="106">
        <v>335707</v>
      </c>
      <c r="AA125" s="106">
        <v>62546</v>
      </c>
      <c r="AB125" s="106">
        <v>503381</v>
      </c>
      <c r="AC125" s="106">
        <v>185297</v>
      </c>
      <c r="AD125" s="106">
        <v>477224</v>
      </c>
      <c r="AE125" s="106">
        <v>169613</v>
      </c>
      <c r="AF125" s="106">
        <v>303499</v>
      </c>
      <c r="AG125" s="106">
        <v>85475</v>
      </c>
      <c r="AH125" s="106">
        <v>96905</v>
      </c>
      <c r="AI125" s="106">
        <v>16884</v>
      </c>
      <c r="AJ125" s="106">
        <v>183770</v>
      </c>
      <c r="AK125" s="106">
        <v>20682</v>
      </c>
      <c r="AL125" s="106">
        <v>106386</v>
      </c>
      <c r="AM125" s="106">
        <v>35358</v>
      </c>
      <c r="AN125" s="106">
        <v>7796</v>
      </c>
      <c r="AO125" s="106">
        <v>36246</v>
      </c>
      <c r="AP125" s="106">
        <v>1495</v>
      </c>
      <c r="AQ125" s="106">
        <v>9439</v>
      </c>
      <c r="AR125" s="106">
        <v>2365</v>
      </c>
      <c r="AT125" s="106">
        <f>SUM(C125:AR125)</f>
        <v>35613985</v>
      </c>
      <c r="AV125" s="106">
        <f t="shared" si="25"/>
        <v>7818049</v>
      </c>
      <c r="AW125" s="106">
        <f t="shared" si="26"/>
        <v>27795936</v>
      </c>
    </row>
    <row r="126" spans="1:53" ht="11.25" hidden="1" customHeight="1" outlineLevel="1" x14ac:dyDescent="0.25">
      <c r="A126" s="226" t="s">
        <v>306</v>
      </c>
      <c r="C126" s="106">
        <v>0</v>
      </c>
      <c r="D126" s="106">
        <v>0</v>
      </c>
      <c r="E126" s="106">
        <v>0</v>
      </c>
      <c r="F126" s="106">
        <v>0</v>
      </c>
      <c r="G126" s="106">
        <v>0</v>
      </c>
      <c r="H126" s="106">
        <v>0</v>
      </c>
      <c r="I126" s="106">
        <v>0</v>
      </c>
      <c r="J126" s="106">
        <v>0</v>
      </c>
      <c r="K126" s="106">
        <v>0</v>
      </c>
      <c r="L126" s="106">
        <v>0</v>
      </c>
      <c r="M126" s="106">
        <v>0</v>
      </c>
      <c r="N126" s="106">
        <v>0</v>
      </c>
      <c r="O126" s="106">
        <v>10137</v>
      </c>
      <c r="P126" s="106">
        <v>0</v>
      </c>
      <c r="Q126" s="106">
        <v>0</v>
      </c>
      <c r="R126" s="106">
        <v>0</v>
      </c>
      <c r="S126" s="106">
        <v>0</v>
      </c>
      <c r="T126" s="106">
        <v>0</v>
      </c>
      <c r="U126" s="106">
        <v>0</v>
      </c>
      <c r="V126" s="106">
        <v>0</v>
      </c>
      <c r="W126" s="106">
        <v>0</v>
      </c>
      <c r="X126" s="106">
        <v>0</v>
      </c>
      <c r="Y126" s="106">
        <v>37910</v>
      </c>
      <c r="Z126" s="106">
        <v>0</v>
      </c>
      <c r="AA126" s="106">
        <v>0</v>
      </c>
      <c r="AB126" s="106">
        <v>0</v>
      </c>
      <c r="AC126" s="106">
        <v>0</v>
      </c>
      <c r="AD126" s="106">
        <v>0</v>
      </c>
      <c r="AE126" s="106">
        <v>0</v>
      </c>
      <c r="AF126" s="106">
        <v>225</v>
      </c>
      <c r="AG126" s="106">
        <v>14052</v>
      </c>
      <c r="AH126" s="106">
        <v>0</v>
      </c>
      <c r="AI126" s="106">
        <v>0</v>
      </c>
      <c r="AJ126" s="106">
        <v>0</v>
      </c>
      <c r="AK126" s="106">
        <v>0</v>
      </c>
      <c r="AL126" s="106">
        <v>0</v>
      </c>
      <c r="AM126" s="106">
        <v>0</v>
      </c>
      <c r="AN126" s="106">
        <v>0</v>
      </c>
      <c r="AO126" s="106">
        <v>0</v>
      </c>
      <c r="AP126" s="106">
        <v>0</v>
      </c>
      <c r="AQ126" s="106">
        <v>0</v>
      </c>
      <c r="AR126" s="106">
        <v>0</v>
      </c>
      <c r="AT126" s="106">
        <f t="shared" ref="AT126:AT161" si="27">SUM(C126:AR126)</f>
        <v>62324</v>
      </c>
      <c r="AV126" s="106">
        <f t="shared" si="25"/>
        <v>14052</v>
      </c>
      <c r="AW126" s="106">
        <f t="shared" si="26"/>
        <v>48272</v>
      </c>
    </row>
    <row r="127" spans="1:53" ht="11.25" hidden="1" customHeight="1" outlineLevel="1" x14ac:dyDescent="0.25">
      <c r="A127" s="226" t="s">
        <v>307</v>
      </c>
      <c r="C127" s="106">
        <v>11261012</v>
      </c>
      <c r="D127" s="106">
        <v>5548028</v>
      </c>
      <c r="E127" s="106">
        <v>6081708</v>
      </c>
      <c r="F127" s="106">
        <v>6900040</v>
      </c>
      <c r="G127" s="106">
        <v>1916429</v>
      </c>
      <c r="H127" s="106">
        <v>4033203</v>
      </c>
      <c r="I127" s="106">
        <v>223175</v>
      </c>
      <c r="J127" s="106">
        <v>104812</v>
      </c>
      <c r="K127" s="106">
        <v>504920</v>
      </c>
      <c r="L127" s="106">
        <v>11135183</v>
      </c>
      <c r="M127" s="106">
        <v>348241</v>
      </c>
      <c r="N127" s="106">
        <v>2351608</v>
      </c>
      <c r="O127" s="106">
        <v>3974852</v>
      </c>
      <c r="P127" s="106">
        <v>829781</v>
      </c>
      <c r="Q127" s="106">
        <v>890272</v>
      </c>
      <c r="R127" s="106">
        <v>349957</v>
      </c>
      <c r="S127" s="106">
        <v>1935154</v>
      </c>
      <c r="T127" s="106">
        <v>207069</v>
      </c>
      <c r="U127" s="106">
        <v>1634649</v>
      </c>
      <c r="V127" s="106">
        <v>50770</v>
      </c>
      <c r="W127" s="106">
        <v>583950</v>
      </c>
      <c r="X127" s="106">
        <v>1373864</v>
      </c>
      <c r="Y127" s="106">
        <v>432591</v>
      </c>
      <c r="Z127" s="106">
        <v>1264997</v>
      </c>
      <c r="AA127" s="106">
        <v>923974</v>
      </c>
      <c r="AB127" s="106">
        <v>952606</v>
      </c>
      <c r="AC127" s="106">
        <v>309867</v>
      </c>
      <c r="AD127" s="106">
        <v>135199</v>
      </c>
      <c r="AE127" s="106">
        <v>31715</v>
      </c>
      <c r="AF127" s="106">
        <v>1268364</v>
      </c>
      <c r="AG127" s="106">
        <v>279203</v>
      </c>
      <c r="AH127" s="106">
        <v>19528</v>
      </c>
      <c r="AI127" s="106">
        <v>0</v>
      </c>
      <c r="AJ127" s="106">
        <v>97846</v>
      </c>
      <c r="AK127" s="106">
        <v>14139</v>
      </c>
      <c r="AL127" s="106">
        <v>27202</v>
      </c>
      <c r="AM127" s="106">
        <v>44107</v>
      </c>
      <c r="AN127" s="106">
        <v>18252</v>
      </c>
      <c r="AO127" s="106">
        <v>6202</v>
      </c>
      <c r="AP127" s="106">
        <v>3907</v>
      </c>
      <c r="AQ127" s="106">
        <v>641</v>
      </c>
      <c r="AR127" s="106">
        <v>7898</v>
      </c>
      <c r="AT127" s="106">
        <f t="shared" si="27"/>
        <v>68076915</v>
      </c>
      <c r="AV127" s="106">
        <f t="shared" si="25"/>
        <v>13976510</v>
      </c>
      <c r="AW127" s="106">
        <f t="shared" si="26"/>
        <v>54100405</v>
      </c>
    </row>
    <row r="128" spans="1:53" ht="11.25" hidden="1" customHeight="1" outlineLevel="1" x14ac:dyDescent="0.25">
      <c r="A128" s="226" t="s">
        <v>308</v>
      </c>
      <c r="C128" s="106">
        <v>6635811</v>
      </c>
      <c r="D128" s="106">
        <v>9143011</v>
      </c>
      <c r="E128" s="106">
        <v>40190531</v>
      </c>
      <c r="F128" s="106">
        <v>41323824</v>
      </c>
      <c r="G128" s="106">
        <v>30692492</v>
      </c>
      <c r="H128" s="106">
        <v>25894997</v>
      </c>
      <c r="I128" s="106">
        <v>2589974</v>
      </c>
      <c r="J128" s="106">
        <v>1052469</v>
      </c>
      <c r="K128" s="106">
        <v>9182536</v>
      </c>
      <c r="L128" s="106">
        <v>25659664</v>
      </c>
      <c r="M128" s="106">
        <v>6024751</v>
      </c>
      <c r="N128" s="106">
        <v>1288155</v>
      </c>
      <c r="O128" s="106">
        <v>16992543</v>
      </c>
      <c r="P128" s="106">
        <v>3726102</v>
      </c>
      <c r="Q128" s="106">
        <v>679678</v>
      </c>
      <c r="R128" s="106">
        <v>4808482</v>
      </c>
      <c r="S128" s="106">
        <v>17521142</v>
      </c>
      <c r="T128" s="106">
        <v>1874828</v>
      </c>
      <c r="U128" s="106">
        <v>13903245</v>
      </c>
      <c r="V128" s="106">
        <v>2924518</v>
      </c>
      <c r="W128" s="106">
        <v>2489675</v>
      </c>
      <c r="X128" s="106">
        <v>7910788</v>
      </c>
      <c r="Y128" s="106">
        <v>4953033</v>
      </c>
      <c r="Z128" s="106">
        <v>875963</v>
      </c>
      <c r="AA128" s="106">
        <v>3986351</v>
      </c>
      <c r="AB128" s="106">
        <v>12085577</v>
      </c>
      <c r="AC128" s="106">
        <v>8443779</v>
      </c>
      <c r="AD128" s="106">
        <v>2688372</v>
      </c>
      <c r="AE128" s="106">
        <v>3144709</v>
      </c>
      <c r="AF128" s="106">
        <v>0</v>
      </c>
      <c r="AG128" s="106">
        <v>834143</v>
      </c>
      <c r="AH128" s="106">
        <v>366233</v>
      </c>
      <c r="AI128" s="106">
        <v>366920</v>
      </c>
      <c r="AJ128" s="106">
        <v>135976</v>
      </c>
      <c r="AK128" s="106">
        <v>746342</v>
      </c>
      <c r="AL128" s="106">
        <v>0</v>
      </c>
      <c r="AM128" s="106">
        <v>107959</v>
      </c>
      <c r="AN128" s="106">
        <v>128629</v>
      </c>
      <c r="AO128" s="106">
        <v>0</v>
      </c>
      <c r="AP128" s="106">
        <v>101074</v>
      </c>
      <c r="AQ128" s="106">
        <v>0</v>
      </c>
      <c r="AR128" s="106">
        <v>0</v>
      </c>
      <c r="AT128" s="106">
        <f t="shared" si="27"/>
        <v>311474276</v>
      </c>
      <c r="AV128" s="106">
        <f t="shared" si="25"/>
        <v>16346604</v>
      </c>
      <c r="AW128" s="106">
        <f t="shared" si="26"/>
        <v>295127672</v>
      </c>
    </row>
    <row r="129" spans="1:53" ht="11.25" hidden="1" customHeight="1" outlineLevel="1" x14ac:dyDescent="0.25">
      <c r="A129" s="226" t="s">
        <v>309</v>
      </c>
      <c r="C129" s="106">
        <v>6527358</v>
      </c>
      <c r="D129" s="106">
        <v>6881088</v>
      </c>
      <c r="E129" s="106">
        <v>2097875</v>
      </c>
      <c r="F129" s="106">
        <v>9609377</v>
      </c>
      <c r="G129" s="106">
        <v>32733089</v>
      </c>
      <c r="H129" s="106">
        <v>15635391</v>
      </c>
      <c r="I129" s="106">
        <v>1100620</v>
      </c>
      <c r="J129" s="106">
        <v>675281</v>
      </c>
      <c r="K129" s="106">
        <v>3246867</v>
      </c>
      <c r="L129" s="106">
        <v>0</v>
      </c>
      <c r="M129" s="106">
        <v>2018410</v>
      </c>
      <c r="N129" s="106">
        <v>2375148</v>
      </c>
      <c r="O129" s="106">
        <v>1953011</v>
      </c>
      <c r="P129" s="106">
        <v>989478</v>
      </c>
      <c r="Q129" s="106">
        <v>1668542</v>
      </c>
      <c r="R129" s="106">
        <v>308499</v>
      </c>
      <c r="S129" s="106">
        <v>5348364</v>
      </c>
      <c r="T129" s="106">
        <v>572295</v>
      </c>
      <c r="U129" s="106">
        <v>2249145</v>
      </c>
      <c r="V129" s="106">
        <v>188647</v>
      </c>
      <c r="W129" s="106">
        <v>192845</v>
      </c>
      <c r="X129" s="106">
        <v>971620</v>
      </c>
      <c r="Y129" s="106">
        <v>593089</v>
      </c>
      <c r="Z129" s="106">
        <v>892295</v>
      </c>
      <c r="AA129" s="106">
        <v>529517</v>
      </c>
      <c r="AB129" s="106">
        <v>1566149</v>
      </c>
      <c r="AC129" s="106">
        <v>368263</v>
      </c>
      <c r="AD129" s="106">
        <v>18999</v>
      </c>
      <c r="AE129" s="106">
        <v>185226</v>
      </c>
      <c r="AF129" s="106">
        <v>459328</v>
      </c>
      <c r="AG129" s="106">
        <v>1011862</v>
      </c>
      <c r="AH129" s="106">
        <v>18007</v>
      </c>
      <c r="AI129" s="106">
        <v>5327</v>
      </c>
      <c r="AJ129" s="106">
        <v>0</v>
      </c>
      <c r="AK129" s="106">
        <v>11676</v>
      </c>
      <c r="AL129" s="106">
        <v>30429</v>
      </c>
      <c r="AM129" s="106">
        <v>26444</v>
      </c>
      <c r="AN129" s="106">
        <v>120507</v>
      </c>
      <c r="AO129" s="106">
        <v>27735</v>
      </c>
      <c r="AP129" s="106">
        <v>50123</v>
      </c>
      <c r="AQ129" s="106">
        <v>0</v>
      </c>
      <c r="AR129" s="106">
        <v>0</v>
      </c>
      <c r="AT129" s="106">
        <f t="shared" si="27"/>
        <v>103257926</v>
      </c>
      <c r="AV129" s="106">
        <f t="shared" si="25"/>
        <v>9666749</v>
      </c>
      <c r="AW129" s="106">
        <f t="shared" si="26"/>
        <v>93591177</v>
      </c>
    </row>
    <row r="130" spans="1:53" ht="11.25" hidden="1" customHeight="1" outlineLevel="1" x14ac:dyDescent="0.25">
      <c r="A130" s="226" t="s">
        <v>310</v>
      </c>
      <c r="C130" s="106">
        <v>0</v>
      </c>
      <c r="D130" s="106">
        <v>0</v>
      </c>
      <c r="E130" s="106">
        <v>0</v>
      </c>
      <c r="F130" s="106">
        <v>0</v>
      </c>
      <c r="G130" s="106">
        <v>0</v>
      </c>
      <c r="H130" s="106">
        <v>0</v>
      </c>
      <c r="I130" s="106">
        <v>0</v>
      </c>
      <c r="J130" s="106">
        <v>0</v>
      </c>
      <c r="K130" s="106">
        <v>0</v>
      </c>
      <c r="L130" s="106">
        <v>641</v>
      </c>
      <c r="M130" s="106">
        <v>0</v>
      </c>
      <c r="N130" s="106">
        <v>0</v>
      </c>
      <c r="O130" s="106">
        <v>114235</v>
      </c>
      <c r="P130" s="106">
        <v>0</v>
      </c>
      <c r="Q130" s="106">
        <v>0</v>
      </c>
      <c r="R130" s="106">
        <v>0</v>
      </c>
      <c r="S130" s="106">
        <v>0</v>
      </c>
      <c r="T130" s="106">
        <v>0</v>
      </c>
      <c r="U130" s="106">
        <v>0</v>
      </c>
      <c r="V130" s="106">
        <v>0</v>
      </c>
      <c r="W130" s="106">
        <v>0</v>
      </c>
      <c r="X130" s="106">
        <v>0</v>
      </c>
      <c r="Y130" s="106">
        <v>0</v>
      </c>
      <c r="Z130" s="106">
        <v>0</v>
      </c>
      <c r="AA130" s="106">
        <v>0</v>
      </c>
      <c r="AB130" s="106">
        <v>0</v>
      </c>
      <c r="AC130" s="106">
        <v>0</v>
      </c>
      <c r="AD130" s="106">
        <v>0</v>
      </c>
      <c r="AE130" s="106">
        <v>0</v>
      </c>
      <c r="AF130" s="106">
        <v>0</v>
      </c>
      <c r="AG130" s="106">
        <v>0</v>
      </c>
      <c r="AH130" s="106">
        <v>0</v>
      </c>
      <c r="AI130" s="106">
        <v>0</v>
      </c>
      <c r="AJ130" s="106">
        <v>0</v>
      </c>
      <c r="AK130" s="106">
        <v>0</v>
      </c>
      <c r="AL130" s="106">
        <v>0</v>
      </c>
      <c r="AM130" s="106">
        <v>0</v>
      </c>
      <c r="AN130" s="106">
        <v>0</v>
      </c>
      <c r="AO130" s="106">
        <v>0</v>
      </c>
      <c r="AP130" s="106">
        <v>0</v>
      </c>
      <c r="AQ130" s="106">
        <v>0</v>
      </c>
      <c r="AR130" s="106">
        <v>0</v>
      </c>
      <c r="AT130" s="106">
        <f t="shared" si="27"/>
        <v>114876</v>
      </c>
      <c r="AV130" s="106">
        <f t="shared" si="25"/>
        <v>0</v>
      </c>
      <c r="AW130" s="106">
        <f t="shared" si="26"/>
        <v>114876</v>
      </c>
    </row>
    <row r="131" spans="1:53" ht="11.25" hidden="1" customHeight="1" outlineLevel="1" x14ac:dyDescent="0.25">
      <c r="A131" s="226" t="s">
        <v>311</v>
      </c>
      <c r="C131" s="106">
        <v>0</v>
      </c>
      <c r="D131" s="106">
        <v>0</v>
      </c>
      <c r="E131" s="106">
        <v>0</v>
      </c>
      <c r="F131" s="106">
        <v>0</v>
      </c>
      <c r="G131" s="106">
        <v>20000</v>
      </c>
      <c r="H131" s="106">
        <v>0</v>
      </c>
      <c r="I131" s="106">
        <v>0</v>
      </c>
      <c r="J131" s="106">
        <v>0</v>
      </c>
      <c r="K131" s="106">
        <v>0</v>
      </c>
      <c r="L131" s="106">
        <v>0</v>
      </c>
      <c r="M131" s="106">
        <v>0</v>
      </c>
      <c r="N131" s="106">
        <v>0</v>
      </c>
      <c r="O131" s="106">
        <v>0</v>
      </c>
      <c r="P131" s="106">
        <v>0</v>
      </c>
      <c r="Q131" s="106">
        <v>0</v>
      </c>
      <c r="R131" s="106">
        <v>0</v>
      </c>
      <c r="S131" s="106">
        <v>0</v>
      </c>
      <c r="T131" s="106">
        <v>0</v>
      </c>
      <c r="U131" s="106">
        <v>0</v>
      </c>
      <c r="V131" s="106">
        <v>0</v>
      </c>
      <c r="W131" s="106">
        <v>0</v>
      </c>
      <c r="X131" s="106">
        <v>0</v>
      </c>
      <c r="Y131" s="106">
        <v>0</v>
      </c>
      <c r="Z131" s="106">
        <v>0</v>
      </c>
      <c r="AA131" s="106">
        <v>0</v>
      </c>
      <c r="AB131" s="106">
        <v>0</v>
      </c>
      <c r="AC131" s="106">
        <v>0</v>
      </c>
      <c r="AD131" s="106">
        <v>0</v>
      </c>
      <c r="AE131" s="106">
        <v>0</v>
      </c>
      <c r="AF131" s="106">
        <v>0</v>
      </c>
      <c r="AG131" s="106">
        <v>0</v>
      </c>
      <c r="AH131" s="106">
        <v>0</v>
      </c>
      <c r="AI131" s="106">
        <v>0</v>
      </c>
      <c r="AJ131" s="106">
        <v>0</v>
      </c>
      <c r="AK131" s="106">
        <v>0</v>
      </c>
      <c r="AL131" s="106">
        <v>0</v>
      </c>
      <c r="AM131" s="106">
        <v>0</v>
      </c>
      <c r="AN131" s="106">
        <v>0</v>
      </c>
      <c r="AO131" s="106">
        <v>0</v>
      </c>
      <c r="AP131" s="106">
        <v>0</v>
      </c>
      <c r="AQ131" s="106">
        <v>0</v>
      </c>
      <c r="AR131" s="106">
        <v>0</v>
      </c>
      <c r="AT131" s="106">
        <f t="shared" si="27"/>
        <v>20000</v>
      </c>
      <c r="AV131" s="106">
        <f t="shared" si="25"/>
        <v>0</v>
      </c>
      <c r="AW131" s="106">
        <f t="shared" si="26"/>
        <v>20000</v>
      </c>
    </row>
    <row r="132" spans="1:53" ht="11.25" hidden="1" customHeight="1" outlineLevel="1" x14ac:dyDescent="0.25">
      <c r="A132" s="226" t="s">
        <v>312</v>
      </c>
      <c r="C132" s="106">
        <v>0</v>
      </c>
      <c r="D132" s="106">
        <v>0</v>
      </c>
      <c r="E132" s="106">
        <v>216339</v>
      </c>
      <c r="F132" s="106">
        <v>346</v>
      </c>
      <c r="G132" s="106">
        <v>0</v>
      </c>
      <c r="H132" s="106">
        <v>12718</v>
      </c>
      <c r="I132" s="106">
        <v>37596</v>
      </c>
      <c r="J132" s="106">
        <v>18351</v>
      </c>
      <c r="K132" s="106">
        <v>34774</v>
      </c>
      <c r="L132" s="106">
        <v>0</v>
      </c>
      <c r="M132" s="106">
        <v>0</v>
      </c>
      <c r="N132" s="106">
        <v>0</v>
      </c>
      <c r="O132" s="106">
        <v>0</v>
      </c>
      <c r="P132" s="106">
        <v>0</v>
      </c>
      <c r="Q132" s="106">
        <v>43034</v>
      </c>
      <c r="R132" s="106">
        <v>17713</v>
      </c>
      <c r="S132" s="106">
        <v>729</v>
      </c>
      <c r="T132" s="106">
        <v>78</v>
      </c>
      <c r="U132" s="106">
        <v>0</v>
      </c>
      <c r="V132" s="106">
        <v>-37656</v>
      </c>
      <c r="W132" s="106">
        <v>45605</v>
      </c>
      <c r="X132" s="106">
        <v>14077</v>
      </c>
      <c r="Y132" s="106">
        <v>4</v>
      </c>
      <c r="Z132" s="106">
        <v>0</v>
      </c>
      <c r="AA132" s="106">
        <v>0</v>
      </c>
      <c r="AB132" s="106">
        <v>-14890</v>
      </c>
      <c r="AC132" s="106">
        <v>0</v>
      </c>
      <c r="AD132" s="106">
        <v>167188</v>
      </c>
      <c r="AE132" s="106">
        <v>0</v>
      </c>
      <c r="AF132" s="106">
        <v>0</v>
      </c>
      <c r="AG132" s="106">
        <v>0</v>
      </c>
      <c r="AH132" s="106">
        <v>1401938</v>
      </c>
      <c r="AI132" s="106">
        <v>7886</v>
      </c>
      <c r="AJ132" s="106">
        <v>5720</v>
      </c>
      <c r="AK132" s="106">
        <v>0</v>
      </c>
      <c r="AL132" s="106">
        <v>93</v>
      </c>
      <c r="AM132" s="106">
        <v>0</v>
      </c>
      <c r="AN132" s="106">
        <v>0</v>
      </c>
      <c r="AO132" s="106">
        <v>0</v>
      </c>
      <c r="AP132" s="106">
        <v>0</v>
      </c>
      <c r="AQ132" s="106">
        <v>44999</v>
      </c>
      <c r="AR132" s="106">
        <v>202000</v>
      </c>
      <c r="AT132" s="106">
        <f t="shared" si="27"/>
        <v>2218642</v>
      </c>
      <c r="AU132" s="106"/>
      <c r="AV132" s="106">
        <f>SUMIF($C$164:$AR$164,"já",C132:AR132)</f>
        <v>1821845</v>
      </c>
      <c r="AW132" s="106">
        <f>SUMIF($C$164:$AR$164,"nei",C132:AR132)</f>
        <v>396797</v>
      </c>
    </row>
    <row r="133" spans="1:53" s="429" customFormat="1" ht="11.25" customHeight="1" collapsed="1" x14ac:dyDescent="0.25">
      <c r="A133" s="442" t="s">
        <v>313</v>
      </c>
      <c r="C133" s="427">
        <f t="shared" ref="C133:AE133" si="28">SUM(C124:C132)</f>
        <v>43795166</v>
      </c>
      <c r="D133" s="427">
        <f t="shared" si="28"/>
        <v>37677548</v>
      </c>
      <c r="E133" s="427">
        <f t="shared" si="28"/>
        <v>71891109</v>
      </c>
      <c r="F133" s="427">
        <f t="shared" si="28"/>
        <v>71473590</v>
      </c>
      <c r="G133" s="427">
        <f t="shared" si="28"/>
        <v>73852984</v>
      </c>
      <c r="H133" s="427">
        <f t="shared" si="28"/>
        <v>51017542</v>
      </c>
      <c r="I133" s="427">
        <f t="shared" si="28"/>
        <v>4176563</v>
      </c>
      <c r="J133" s="427">
        <f t="shared" si="28"/>
        <v>2576462</v>
      </c>
      <c r="K133" s="427">
        <f t="shared" si="28"/>
        <v>15951270</v>
      </c>
      <c r="L133" s="427">
        <f t="shared" si="28"/>
        <v>41494143</v>
      </c>
      <c r="M133" s="427">
        <f t="shared" si="28"/>
        <v>9092687</v>
      </c>
      <c r="N133" s="427">
        <f t="shared" si="28"/>
        <v>9475692</v>
      </c>
      <c r="O133" s="427">
        <f t="shared" si="28"/>
        <v>27813510</v>
      </c>
      <c r="P133" s="427">
        <f t="shared" si="28"/>
        <v>9860015</v>
      </c>
      <c r="Q133" s="427">
        <f t="shared" si="28"/>
        <v>5588558</v>
      </c>
      <c r="R133" s="427">
        <f t="shared" si="28"/>
        <v>9542692</v>
      </c>
      <c r="S133" s="427">
        <f t="shared" si="28"/>
        <v>28947101</v>
      </c>
      <c r="T133" s="427">
        <f t="shared" si="28"/>
        <v>3097449</v>
      </c>
      <c r="U133" s="427">
        <f t="shared" si="28"/>
        <v>21387588</v>
      </c>
      <c r="V133" s="427">
        <f t="shared" si="28"/>
        <v>3883597</v>
      </c>
      <c r="W133" s="427">
        <f t="shared" si="28"/>
        <v>5075777</v>
      </c>
      <c r="X133" s="427">
        <f t="shared" si="28"/>
        <v>11885550</v>
      </c>
      <c r="Y133" s="427">
        <f t="shared" si="28"/>
        <v>6913154</v>
      </c>
      <c r="Z133" s="427">
        <f t="shared" si="28"/>
        <v>4509846</v>
      </c>
      <c r="AA133" s="427">
        <f t="shared" si="28"/>
        <v>5599290</v>
      </c>
      <c r="AB133" s="427">
        <f t="shared" si="28"/>
        <v>16031580</v>
      </c>
      <c r="AC133" s="427">
        <f t="shared" si="28"/>
        <v>9307206</v>
      </c>
      <c r="AD133" s="427">
        <f t="shared" si="28"/>
        <v>3674612</v>
      </c>
      <c r="AE133" s="427">
        <f t="shared" si="28"/>
        <v>4190716</v>
      </c>
      <c r="AF133" s="427">
        <f>SUM(AF124:AF132)</f>
        <v>2262111</v>
      </c>
      <c r="AG133" s="427">
        <f t="shared" ref="AG133:AR133" si="29">SUM(AG124:AG132)</f>
        <v>2356900</v>
      </c>
      <c r="AH133" s="427">
        <f t="shared" si="29"/>
        <v>1931210</v>
      </c>
      <c r="AI133" s="427">
        <f t="shared" si="29"/>
        <v>435170</v>
      </c>
      <c r="AJ133" s="427">
        <f t="shared" si="29"/>
        <v>508203</v>
      </c>
      <c r="AK133" s="427">
        <f t="shared" si="29"/>
        <v>879479</v>
      </c>
      <c r="AL133" s="427">
        <f t="shared" si="29"/>
        <v>164110</v>
      </c>
      <c r="AM133" s="427">
        <f t="shared" si="29"/>
        <v>262551</v>
      </c>
      <c r="AN133" s="427">
        <f t="shared" si="29"/>
        <v>314239</v>
      </c>
      <c r="AO133" s="427">
        <f t="shared" si="29"/>
        <v>70183</v>
      </c>
      <c r="AP133" s="427">
        <f t="shared" si="29"/>
        <v>156599</v>
      </c>
      <c r="AQ133" s="427">
        <f t="shared" si="29"/>
        <v>115061</v>
      </c>
      <c r="AR133" s="427">
        <f t="shared" si="29"/>
        <v>212263</v>
      </c>
      <c r="AS133" s="426"/>
      <c r="AT133" s="427">
        <f>SUM(AT124:AT132)</f>
        <v>619451076</v>
      </c>
      <c r="AU133" s="427"/>
      <c r="AV133" s="427">
        <f>SUM(AV124:AV132)</f>
        <v>68576144</v>
      </c>
      <c r="AW133" s="427">
        <f>SUM(AW124:AW132)</f>
        <v>550874932</v>
      </c>
      <c r="AX133" s="426"/>
      <c r="AY133" s="426"/>
      <c r="BA133" s="426"/>
    </row>
    <row r="134" spans="1:53" ht="11.25" customHeight="1" x14ac:dyDescent="0.25"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</row>
    <row r="135" spans="1:53" ht="11.25" hidden="1" customHeight="1" outlineLevel="1" x14ac:dyDescent="0.25">
      <c r="A135" s="227" t="s">
        <v>314</v>
      </c>
      <c r="AT135" s="106"/>
    </row>
    <row r="136" spans="1:53" ht="11.25" hidden="1" customHeight="1" outlineLevel="1" x14ac:dyDescent="0.25">
      <c r="A136" s="228" t="s">
        <v>264</v>
      </c>
      <c r="C136" s="106">
        <v>17224086</v>
      </c>
      <c r="D136" s="106">
        <v>709908</v>
      </c>
      <c r="E136" s="106">
        <v>4841166</v>
      </c>
      <c r="F136" s="106">
        <v>5989749</v>
      </c>
      <c r="G136" s="106">
        <v>2333175</v>
      </c>
      <c r="H136" s="106">
        <v>2604215</v>
      </c>
      <c r="I136" s="106">
        <v>200589</v>
      </c>
      <c r="J136" s="106">
        <v>569830</v>
      </c>
      <c r="K136" s="106">
        <v>0</v>
      </c>
      <c r="L136" s="106">
        <v>1738956</v>
      </c>
      <c r="M136" s="106">
        <v>147355</v>
      </c>
      <c r="N136" s="106">
        <v>753462</v>
      </c>
      <c r="O136" s="106">
        <v>1348126</v>
      </c>
      <c r="P136" s="106">
        <v>2064295</v>
      </c>
      <c r="Q136" s="106">
        <v>1130156</v>
      </c>
      <c r="R136" s="106">
        <v>49238</v>
      </c>
      <c r="S136" s="106">
        <v>337940</v>
      </c>
      <c r="T136" s="106">
        <v>36161</v>
      </c>
      <c r="U136" s="106">
        <v>358913</v>
      </c>
      <c r="V136" s="106">
        <v>15187</v>
      </c>
      <c r="W136" s="106">
        <v>595309</v>
      </c>
      <c r="X136" s="106">
        <v>654486</v>
      </c>
      <c r="Y136" s="106">
        <v>883325</v>
      </c>
      <c r="Z136" s="106">
        <v>1346730</v>
      </c>
      <c r="AA136" s="106">
        <v>488906</v>
      </c>
      <c r="AB136" s="106">
        <v>583714</v>
      </c>
      <c r="AC136" s="106">
        <v>555424</v>
      </c>
      <c r="AD136" s="106">
        <v>308905</v>
      </c>
      <c r="AE136" s="106">
        <v>199242</v>
      </c>
      <c r="AF136" s="106">
        <v>102350</v>
      </c>
      <c r="AG136" s="106">
        <v>179508</v>
      </c>
      <c r="AH136" s="106">
        <v>71237</v>
      </c>
      <c r="AI136" s="106">
        <v>2836</v>
      </c>
      <c r="AJ136" s="106">
        <v>126220</v>
      </c>
      <c r="AK136" s="106">
        <v>159529</v>
      </c>
      <c r="AL136" s="106">
        <v>43808</v>
      </c>
      <c r="AM136" s="106">
        <v>56738</v>
      </c>
      <c r="AN136" s="106">
        <v>66333</v>
      </c>
      <c r="AO136" s="106">
        <v>45594</v>
      </c>
      <c r="AP136" s="106">
        <v>35828</v>
      </c>
      <c r="AQ136" s="106">
        <v>95717</v>
      </c>
      <c r="AR136" s="106">
        <v>220699</v>
      </c>
      <c r="AT136" s="106">
        <f t="shared" si="27"/>
        <v>49274945</v>
      </c>
      <c r="AV136" s="106">
        <f>SUMIF($C$164:$AR$164,"já",C136:AR136)</f>
        <v>21955825</v>
      </c>
      <c r="AW136" s="106">
        <f>SUMIF($C$164:$AR$164,"nei",C136:AR136)</f>
        <v>27319120</v>
      </c>
    </row>
    <row r="137" spans="1:53" ht="11.25" hidden="1" customHeight="1" outlineLevel="1" x14ac:dyDescent="0.25">
      <c r="A137" s="228" t="s">
        <v>315</v>
      </c>
      <c r="C137" s="106">
        <v>133247</v>
      </c>
      <c r="D137" s="106">
        <v>78040</v>
      </c>
      <c r="E137" s="106">
        <v>227235</v>
      </c>
      <c r="F137" s="106">
        <v>137408</v>
      </c>
      <c r="G137" s="106">
        <v>45943</v>
      </c>
      <c r="H137" s="106">
        <v>115963</v>
      </c>
      <c r="I137" s="106">
        <v>8606</v>
      </c>
      <c r="J137" s="106">
        <v>2448</v>
      </c>
      <c r="K137" s="106">
        <v>29984</v>
      </c>
      <c r="L137" s="106">
        <v>70398</v>
      </c>
      <c r="M137" s="106">
        <v>44395</v>
      </c>
      <c r="N137" s="106">
        <v>65816</v>
      </c>
      <c r="O137" s="106">
        <v>58761</v>
      </c>
      <c r="P137" s="106">
        <v>22402</v>
      </c>
      <c r="Q137" s="106">
        <v>10309</v>
      </c>
      <c r="R137" s="106">
        <v>6226</v>
      </c>
      <c r="S137" s="106">
        <v>23820</v>
      </c>
      <c r="T137" s="106">
        <v>2549</v>
      </c>
      <c r="U137" s="106">
        <v>61415</v>
      </c>
      <c r="V137" s="106">
        <v>146981</v>
      </c>
      <c r="W137" s="106">
        <v>38122</v>
      </c>
      <c r="X137" s="106">
        <v>12115</v>
      </c>
      <c r="Y137" s="106">
        <v>37338</v>
      </c>
      <c r="Z137" s="106">
        <v>17137</v>
      </c>
      <c r="AA137" s="106">
        <v>0</v>
      </c>
      <c r="AB137" s="106">
        <v>55</v>
      </c>
      <c r="AC137" s="106">
        <v>200</v>
      </c>
      <c r="AD137" s="106">
        <v>4839</v>
      </c>
      <c r="AE137" s="106">
        <v>11497</v>
      </c>
      <c r="AF137" s="106">
        <v>9836</v>
      </c>
      <c r="AG137" s="106">
        <v>3125</v>
      </c>
      <c r="AH137" s="106">
        <v>114</v>
      </c>
      <c r="AI137" s="106">
        <v>12789</v>
      </c>
      <c r="AJ137" s="106">
        <v>6092</v>
      </c>
      <c r="AK137" s="106">
        <v>8210</v>
      </c>
      <c r="AL137" s="106">
        <v>78</v>
      </c>
      <c r="AM137" s="106">
        <v>0</v>
      </c>
      <c r="AN137" s="106">
        <v>1933</v>
      </c>
      <c r="AO137" s="106">
        <v>0</v>
      </c>
      <c r="AP137" s="106">
        <v>17</v>
      </c>
      <c r="AQ137" s="106">
        <v>0</v>
      </c>
      <c r="AR137" s="106">
        <v>1</v>
      </c>
      <c r="AT137" s="106">
        <f t="shared" si="27"/>
        <v>1455444</v>
      </c>
      <c r="AV137" s="106">
        <f>SUMIF($C$164:$AR$164,"já",C137:AR137)</f>
        <v>197117</v>
      </c>
      <c r="AW137" s="106">
        <f>SUMIF($C$164:$AR$164,"nei",C137:AR137)</f>
        <v>1258327</v>
      </c>
    </row>
    <row r="138" spans="1:53" ht="11.25" hidden="1" customHeight="1" outlineLevel="1" x14ac:dyDescent="0.25">
      <c r="A138" s="228" t="s">
        <v>316</v>
      </c>
      <c r="C138" s="106">
        <v>208234</v>
      </c>
      <c r="D138" s="106">
        <v>64070</v>
      </c>
      <c r="E138" s="106">
        <v>207998</v>
      </c>
      <c r="F138" s="106">
        <v>119936</v>
      </c>
      <c r="G138" s="106">
        <v>69334</v>
      </c>
      <c r="H138" s="106">
        <v>112682</v>
      </c>
      <c r="I138" s="106">
        <v>9157</v>
      </c>
      <c r="J138" s="106">
        <v>3475</v>
      </c>
      <c r="K138" s="106">
        <v>22641</v>
      </c>
      <c r="L138" s="106">
        <v>69986</v>
      </c>
      <c r="M138" s="106">
        <v>23420</v>
      </c>
      <c r="N138" s="106">
        <v>96253</v>
      </c>
      <c r="O138" s="106">
        <v>77825</v>
      </c>
      <c r="P138" s="106">
        <v>45570</v>
      </c>
      <c r="Q138" s="106">
        <v>46790</v>
      </c>
      <c r="R138" s="106">
        <v>19036</v>
      </c>
      <c r="S138" s="106">
        <v>55510</v>
      </c>
      <c r="T138" s="106">
        <v>5940</v>
      </c>
      <c r="U138" s="106">
        <v>50802</v>
      </c>
      <c r="V138" s="106">
        <v>15478</v>
      </c>
      <c r="W138" s="106">
        <v>30500</v>
      </c>
      <c r="X138" s="106">
        <v>57499</v>
      </c>
      <c r="Y138" s="106">
        <v>38228</v>
      </c>
      <c r="Z138" s="106">
        <v>25298</v>
      </c>
      <c r="AA138" s="106">
        <v>5604</v>
      </c>
      <c r="AB138" s="106">
        <v>31893</v>
      </c>
      <c r="AC138" s="106">
        <v>10397</v>
      </c>
      <c r="AD138" s="106">
        <v>14199</v>
      </c>
      <c r="AE138" s="106">
        <v>8732</v>
      </c>
      <c r="AF138" s="106">
        <v>6546</v>
      </c>
      <c r="AG138" s="106">
        <v>10927</v>
      </c>
      <c r="AH138" s="106">
        <v>6367</v>
      </c>
      <c r="AI138" s="106">
        <v>1939</v>
      </c>
      <c r="AJ138" s="106">
        <v>9449</v>
      </c>
      <c r="AK138" s="106">
        <v>14216</v>
      </c>
      <c r="AL138" s="106">
        <v>3070</v>
      </c>
      <c r="AM138" s="106">
        <v>3621</v>
      </c>
      <c r="AN138" s="106">
        <v>1933</v>
      </c>
      <c r="AO138" s="106">
        <v>1662</v>
      </c>
      <c r="AP138" s="106">
        <v>1226</v>
      </c>
      <c r="AQ138" s="106">
        <v>8729</v>
      </c>
      <c r="AR138" s="106">
        <v>3719</v>
      </c>
      <c r="AT138" s="106">
        <f t="shared" si="27"/>
        <v>1619891</v>
      </c>
      <c r="AV138" s="106">
        <f>SUMIF($C$164:$AR$164,"já",C138:AR138)</f>
        <v>353488</v>
      </c>
      <c r="AW138" s="106">
        <f>SUMIF($C$164:$AR$164,"nei",C138:AR138)</f>
        <v>1266403</v>
      </c>
    </row>
    <row r="139" spans="1:53" ht="11.25" hidden="1" customHeight="1" outlineLevel="1" x14ac:dyDescent="0.25">
      <c r="A139" s="228" t="s">
        <v>317</v>
      </c>
      <c r="C139" s="106">
        <v>0</v>
      </c>
      <c r="D139" s="106">
        <v>0</v>
      </c>
      <c r="E139" s="106">
        <v>0</v>
      </c>
      <c r="F139" s="106">
        <v>0</v>
      </c>
      <c r="G139" s="106">
        <v>0</v>
      </c>
      <c r="H139" s="106">
        <v>0</v>
      </c>
      <c r="I139" s="106">
        <v>0</v>
      </c>
      <c r="J139" s="106">
        <v>0</v>
      </c>
      <c r="K139" s="106">
        <v>0</v>
      </c>
      <c r="L139" s="106">
        <v>0</v>
      </c>
      <c r="M139" s="106">
        <v>374</v>
      </c>
      <c r="N139" s="106">
        <v>0</v>
      </c>
      <c r="O139" s="106">
        <v>0</v>
      </c>
      <c r="P139" s="106">
        <v>0</v>
      </c>
      <c r="Q139" s="106">
        <v>0</v>
      </c>
      <c r="R139" s="106">
        <v>0</v>
      </c>
      <c r="S139" s="106">
        <v>0</v>
      </c>
      <c r="T139" s="106">
        <v>0</v>
      </c>
      <c r="U139" s="106">
        <v>0</v>
      </c>
      <c r="V139" s="106">
        <v>6068</v>
      </c>
      <c r="W139" s="106">
        <v>0</v>
      </c>
      <c r="X139" s="106">
        <v>0</v>
      </c>
      <c r="Y139" s="106">
        <v>0</v>
      </c>
      <c r="Z139" s="106">
        <v>0</v>
      </c>
      <c r="AA139" s="106">
        <v>0</v>
      </c>
      <c r="AB139" s="106">
        <v>0</v>
      </c>
      <c r="AC139" s="106">
        <v>0</v>
      </c>
      <c r="AD139" s="106">
        <v>0</v>
      </c>
      <c r="AE139" s="106">
        <v>0</v>
      </c>
      <c r="AF139" s="106">
        <v>29490</v>
      </c>
      <c r="AG139" s="106">
        <v>0</v>
      </c>
      <c r="AH139" s="106">
        <v>18023</v>
      </c>
      <c r="AI139" s="106">
        <v>0</v>
      </c>
      <c r="AJ139" s="106">
        <v>0</v>
      </c>
      <c r="AK139" s="106">
        <v>0</v>
      </c>
      <c r="AL139" s="106">
        <v>0</v>
      </c>
      <c r="AM139" s="106">
        <v>0</v>
      </c>
      <c r="AN139" s="106">
        <v>0</v>
      </c>
      <c r="AO139" s="106">
        <v>0</v>
      </c>
      <c r="AP139" s="106">
        <v>0</v>
      </c>
      <c r="AQ139" s="106">
        <v>281</v>
      </c>
      <c r="AR139" s="106">
        <v>0</v>
      </c>
      <c r="AT139" s="106">
        <f t="shared" si="27"/>
        <v>54236</v>
      </c>
      <c r="AV139" s="106">
        <f>SUMIF($C$164:$AR$164,"já",C139:AR139)</f>
        <v>18304</v>
      </c>
      <c r="AW139" s="106">
        <f>SUMIF($C$164:$AR$164,"nei",C139:AR139)</f>
        <v>35932</v>
      </c>
    </row>
    <row r="140" spans="1:53" ht="11.25" hidden="1" customHeight="1" outlineLevel="1" x14ac:dyDescent="0.25">
      <c r="A140" s="228" t="s">
        <v>318</v>
      </c>
      <c r="C140" s="106">
        <v>6027407</v>
      </c>
      <c r="D140" s="106">
        <v>3449618</v>
      </c>
      <c r="E140" s="106">
        <v>84049</v>
      </c>
      <c r="F140" s="106">
        <v>3593104</v>
      </c>
      <c r="G140" s="106">
        <v>1306074</v>
      </c>
      <c r="H140" s="106">
        <v>5302</v>
      </c>
      <c r="I140" s="106">
        <v>98969</v>
      </c>
      <c r="J140" s="106">
        <v>22577</v>
      </c>
      <c r="K140" s="106">
        <v>5158</v>
      </c>
      <c r="L140" s="106">
        <v>51844</v>
      </c>
      <c r="M140" s="106">
        <v>0</v>
      </c>
      <c r="N140" s="106">
        <v>0</v>
      </c>
      <c r="O140" s="106">
        <v>0</v>
      </c>
      <c r="P140" s="106">
        <v>0</v>
      </c>
      <c r="Q140" s="106">
        <v>36925</v>
      </c>
      <c r="R140" s="106">
        <v>3775304</v>
      </c>
      <c r="S140" s="106">
        <v>0</v>
      </c>
      <c r="T140" s="106">
        <v>0</v>
      </c>
      <c r="U140" s="106">
        <v>7164</v>
      </c>
      <c r="V140" s="106">
        <v>0</v>
      </c>
      <c r="W140" s="106">
        <v>17677</v>
      </c>
      <c r="X140" s="106">
        <v>11939</v>
      </c>
      <c r="Y140" s="106">
        <v>0</v>
      </c>
      <c r="Z140" s="106">
        <v>799671</v>
      </c>
      <c r="AA140" s="106">
        <v>-10988</v>
      </c>
      <c r="AB140" s="106">
        <v>0</v>
      </c>
      <c r="AC140" s="106">
        <v>0</v>
      </c>
      <c r="AD140" s="106">
        <v>0</v>
      </c>
      <c r="AE140" s="106">
        <v>1165510</v>
      </c>
      <c r="AF140" s="106">
        <v>0</v>
      </c>
      <c r="AG140" s="106">
        <v>0</v>
      </c>
      <c r="AH140" s="106">
        <v>0</v>
      </c>
      <c r="AI140" s="106">
        <v>0</v>
      </c>
      <c r="AJ140" s="106">
        <v>0</v>
      </c>
      <c r="AK140" s="106">
        <v>0</v>
      </c>
      <c r="AL140" s="106">
        <v>719</v>
      </c>
      <c r="AM140" s="106">
        <v>0</v>
      </c>
      <c r="AN140" s="106">
        <v>0</v>
      </c>
      <c r="AO140" s="106">
        <v>0</v>
      </c>
      <c r="AP140" s="106">
        <v>323</v>
      </c>
      <c r="AQ140" s="106">
        <v>0</v>
      </c>
      <c r="AR140" s="106">
        <v>0</v>
      </c>
      <c r="AT140" s="106">
        <f t="shared" si="27"/>
        <v>20448346</v>
      </c>
      <c r="AV140" s="106">
        <f>SUMIF($C$164:$AR$164,"já",C140:AR140)</f>
        <v>6827401</v>
      </c>
      <c r="AW140" s="106">
        <f>SUMIF($C$164:$AR$164,"nei",C140:AR140)</f>
        <v>13620945</v>
      </c>
    </row>
    <row r="141" spans="1:53" s="429" customFormat="1" ht="11.25" customHeight="1" collapsed="1" x14ac:dyDescent="0.25">
      <c r="A141" s="443" t="s">
        <v>319</v>
      </c>
      <c r="C141" s="427">
        <f t="shared" ref="C141:AR141" si="30">SUM(C136:C140)</f>
        <v>23592974</v>
      </c>
      <c r="D141" s="427">
        <f t="shared" si="30"/>
        <v>4301636</v>
      </c>
      <c r="E141" s="427">
        <f t="shared" si="30"/>
        <v>5360448</v>
      </c>
      <c r="F141" s="427">
        <f t="shared" si="30"/>
        <v>9840197</v>
      </c>
      <c r="G141" s="427">
        <f t="shared" si="30"/>
        <v>3754526</v>
      </c>
      <c r="H141" s="427">
        <f t="shared" si="30"/>
        <v>2838162</v>
      </c>
      <c r="I141" s="427">
        <f t="shared" si="30"/>
        <v>317321</v>
      </c>
      <c r="J141" s="427">
        <f t="shared" si="30"/>
        <v>598330</v>
      </c>
      <c r="K141" s="427">
        <f t="shared" si="30"/>
        <v>57783</v>
      </c>
      <c r="L141" s="427">
        <f t="shared" si="30"/>
        <v>1931184</v>
      </c>
      <c r="M141" s="427">
        <f t="shared" si="30"/>
        <v>215544</v>
      </c>
      <c r="N141" s="427">
        <f t="shared" si="30"/>
        <v>915531</v>
      </c>
      <c r="O141" s="427">
        <f t="shared" si="30"/>
        <v>1484712</v>
      </c>
      <c r="P141" s="427">
        <f t="shared" si="30"/>
        <v>2132267</v>
      </c>
      <c r="Q141" s="427">
        <f t="shared" si="30"/>
        <v>1224180</v>
      </c>
      <c r="R141" s="427">
        <f t="shared" si="30"/>
        <v>3849804</v>
      </c>
      <c r="S141" s="427">
        <f t="shared" si="30"/>
        <v>417270</v>
      </c>
      <c r="T141" s="427">
        <f t="shared" si="30"/>
        <v>44650</v>
      </c>
      <c r="U141" s="427">
        <f t="shared" si="30"/>
        <v>478294</v>
      </c>
      <c r="V141" s="427">
        <f t="shared" si="30"/>
        <v>183714</v>
      </c>
      <c r="W141" s="427">
        <f t="shared" si="30"/>
        <v>681608</v>
      </c>
      <c r="X141" s="427">
        <f t="shared" si="30"/>
        <v>736039</v>
      </c>
      <c r="Y141" s="427">
        <f t="shared" si="30"/>
        <v>958891</v>
      </c>
      <c r="Z141" s="427">
        <f t="shared" si="30"/>
        <v>2188836</v>
      </c>
      <c r="AA141" s="427">
        <f t="shared" si="30"/>
        <v>483522</v>
      </c>
      <c r="AB141" s="427">
        <f t="shared" si="30"/>
        <v>615662</v>
      </c>
      <c r="AC141" s="427">
        <f t="shared" si="30"/>
        <v>566021</v>
      </c>
      <c r="AD141" s="427">
        <f t="shared" si="30"/>
        <v>327943</v>
      </c>
      <c r="AE141" s="427">
        <f t="shared" si="30"/>
        <v>1384981</v>
      </c>
      <c r="AF141" s="427">
        <f t="shared" si="30"/>
        <v>148222</v>
      </c>
      <c r="AG141" s="427">
        <f t="shared" si="30"/>
        <v>193560</v>
      </c>
      <c r="AH141" s="427">
        <f t="shared" si="30"/>
        <v>95741</v>
      </c>
      <c r="AI141" s="427">
        <f t="shared" si="30"/>
        <v>17564</v>
      </c>
      <c r="AJ141" s="427">
        <f t="shared" si="30"/>
        <v>141761</v>
      </c>
      <c r="AK141" s="427">
        <f t="shared" si="30"/>
        <v>181955</v>
      </c>
      <c r="AL141" s="427">
        <f t="shared" si="30"/>
        <v>47675</v>
      </c>
      <c r="AM141" s="427">
        <f t="shared" si="30"/>
        <v>60359</v>
      </c>
      <c r="AN141" s="427">
        <f t="shared" si="30"/>
        <v>70199</v>
      </c>
      <c r="AO141" s="427">
        <f t="shared" si="30"/>
        <v>47256</v>
      </c>
      <c r="AP141" s="427">
        <f t="shared" si="30"/>
        <v>37394</v>
      </c>
      <c r="AQ141" s="427">
        <f t="shared" si="30"/>
        <v>104727</v>
      </c>
      <c r="AR141" s="427">
        <f t="shared" si="30"/>
        <v>224419</v>
      </c>
      <c r="AS141" s="426"/>
      <c r="AT141" s="427">
        <f>SUM(AT136:AT140)</f>
        <v>72852862</v>
      </c>
      <c r="AU141" s="427"/>
      <c r="AV141" s="427">
        <f>SUM(AV136:AV140)</f>
        <v>29352135</v>
      </c>
      <c r="AW141" s="427">
        <f>SUM(AW136:AW140)</f>
        <v>43500727</v>
      </c>
      <c r="AX141" s="426"/>
      <c r="AY141" s="426"/>
      <c r="BA141" s="426"/>
    </row>
    <row r="142" spans="1:53" ht="11.25" customHeight="1" x14ac:dyDescent="0.25">
      <c r="A142" s="227"/>
      <c r="AT142" s="106"/>
    </row>
    <row r="143" spans="1:53" ht="11.25" customHeight="1" x14ac:dyDescent="0.25">
      <c r="A143" s="227" t="s">
        <v>320</v>
      </c>
      <c r="AT143" s="106"/>
    </row>
    <row r="144" spans="1:53" s="374" customFormat="1" ht="11.25" customHeight="1" x14ac:dyDescent="0.2">
      <c r="A144" s="227" t="s">
        <v>321</v>
      </c>
      <c r="B144" s="93"/>
      <c r="C144" s="106">
        <v>20202192</v>
      </c>
      <c r="D144" s="106">
        <v>33375912</v>
      </c>
      <c r="E144" s="106">
        <v>66530661</v>
      </c>
      <c r="F144" s="106">
        <v>61633393</v>
      </c>
      <c r="G144" s="106">
        <v>70098458</v>
      </c>
      <c r="H144" s="106">
        <v>48179380</v>
      </c>
      <c r="I144" s="106">
        <v>3859242</v>
      </c>
      <c r="J144" s="106">
        <v>1978132</v>
      </c>
      <c r="K144" s="106">
        <v>15893487</v>
      </c>
      <c r="L144" s="106">
        <v>39562959</v>
      </c>
      <c r="M144" s="106">
        <v>8877143</v>
      </c>
      <c r="N144" s="106">
        <v>8560161</v>
      </c>
      <c r="O144" s="106">
        <v>26328798</v>
      </c>
      <c r="P144" s="106">
        <v>7727748</v>
      </c>
      <c r="Q144" s="106">
        <v>4364378</v>
      </c>
      <c r="R144" s="106">
        <v>5692888</v>
      </c>
      <c r="S144" s="106">
        <v>28529831</v>
      </c>
      <c r="T144" s="106">
        <v>3052799</v>
      </c>
      <c r="U144" s="106">
        <v>20909294</v>
      </c>
      <c r="V144" s="106">
        <v>3699883</v>
      </c>
      <c r="W144" s="106">
        <v>4394169</v>
      </c>
      <c r="X144" s="106">
        <v>11149511</v>
      </c>
      <c r="Y144" s="106">
        <v>5954263</v>
      </c>
      <c r="Z144" s="106">
        <v>2321010</v>
      </c>
      <c r="AA144" s="106">
        <v>5115768</v>
      </c>
      <c r="AB144" s="106">
        <v>15415918</v>
      </c>
      <c r="AC144" s="106">
        <v>8741185</v>
      </c>
      <c r="AD144" s="106">
        <v>3346669</v>
      </c>
      <c r="AE144" s="106">
        <v>2805735</v>
      </c>
      <c r="AF144" s="106">
        <v>2113889</v>
      </c>
      <c r="AG144" s="106">
        <v>2163340</v>
      </c>
      <c r="AH144" s="106">
        <v>1835469</v>
      </c>
      <c r="AI144" s="106">
        <v>417606</v>
      </c>
      <c r="AJ144" s="106">
        <v>366442</v>
      </c>
      <c r="AK144" s="106">
        <v>697524</v>
      </c>
      <c r="AL144" s="106">
        <v>116435</v>
      </c>
      <c r="AM144" s="106">
        <v>202192</v>
      </c>
      <c r="AN144" s="106">
        <v>244040</v>
      </c>
      <c r="AO144" s="106">
        <v>22927</v>
      </c>
      <c r="AP144" s="106">
        <v>119205</v>
      </c>
      <c r="AQ144" s="106">
        <v>10334</v>
      </c>
      <c r="AR144" s="106">
        <v>-12156</v>
      </c>
      <c r="AS144" s="93"/>
      <c r="AT144" s="106">
        <f t="shared" si="27"/>
        <v>546598214</v>
      </c>
      <c r="AU144" s="106"/>
      <c r="AV144" s="106">
        <f>SUMIF($C$164:$AR$164,"já",C144:AR144)</f>
        <v>39224009</v>
      </c>
      <c r="AW144" s="106">
        <f>SUMIF($C$164:$AR$164,"nei",C144:AR144)</f>
        <v>507374205</v>
      </c>
    </row>
    <row r="145" spans="1:53" s="374" customFormat="1" ht="11.25" customHeight="1" x14ac:dyDescent="0.25">
      <c r="A145" s="93"/>
      <c r="B145" s="93"/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06"/>
      <c r="AC145" s="106"/>
      <c r="AD145" s="106"/>
      <c r="AE145" s="106"/>
      <c r="AF145" s="106"/>
      <c r="AG145" s="106"/>
      <c r="AH145" s="106"/>
      <c r="AI145" s="106"/>
      <c r="AJ145" s="106"/>
      <c r="AK145" s="106"/>
      <c r="AL145" s="106"/>
      <c r="AM145" s="106"/>
      <c r="AN145" s="106"/>
      <c r="AO145" s="106"/>
      <c r="AP145" s="106"/>
      <c r="AQ145" s="106"/>
      <c r="AR145" s="106"/>
      <c r="AS145" s="93"/>
      <c r="AT145" s="106"/>
      <c r="AU145"/>
      <c r="AV145"/>
      <c r="AW145"/>
    </row>
    <row r="146" spans="1:53" ht="11.25" hidden="1" customHeight="1" outlineLevel="1" x14ac:dyDescent="0.25">
      <c r="A146" s="229" t="s">
        <v>322</v>
      </c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  <c r="AA146" s="106"/>
      <c r="AB146" s="106"/>
      <c r="AC146" s="106"/>
      <c r="AD146" s="106"/>
      <c r="AE146" s="106"/>
      <c r="AF146" s="106"/>
      <c r="AG146" s="106"/>
      <c r="AH146" s="106"/>
      <c r="AI146" s="106"/>
      <c r="AJ146" s="106"/>
      <c r="AK146" s="106"/>
      <c r="AL146" s="106"/>
      <c r="AM146" s="106"/>
      <c r="AN146" s="106"/>
      <c r="AO146" s="106"/>
      <c r="AP146" s="106"/>
      <c r="AQ146" s="106"/>
      <c r="AR146" s="106"/>
      <c r="AT146" s="106"/>
    </row>
    <row r="147" spans="1:53" ht="11.25" hidden="1" customHeight="1" outlineLevel="1" x14ac:dyDescent="0.25">
      <c r="A147" s="230" t="s">
        <v>323</v>
      </c>
      <c r="C147" s="106">
        <v>8868210</v>
      </c>
      <c r="D147" s="106">
        <v>12075146</v>
      </c>
      <c r="E147" s="106">
        <v>20991741</v>
      </c>
      <c r="F147" s="106">
        <v>24199960</v>
      </c>
      <c r="G147" s="106">
        <v>9946576</v>
      </c>
      <c r="H147" s="106">
        <v>17893352</v>
      </c>
      <c r="I147" s="106">
        <v>1804703</v>
      </c>
      <c r="J147" s="106">
        <v>801459</v>
      </c>
      <c r="K147" s="106">
        <v>7065512</v>
      </c>
      <c r="L147" s="106">
        <v>22031383</v>
      </c>
      <c r="M147" s="106">
        <v>4409234</v>
      </c>
      <c r="N147" s="106">
        <v>854484</v>
      </c>
      <c r="O147" s="106">
        <v>12031639</v>
      </c>
      <c r="P147" s="106">
        <v>2733505</v>
      </c>
      <c r="Q147" s="106">
        <v>2168608</v>
      </c>
      <c r="R147" s="106">
        <v>4505391</v>
      </c>
      <c r="S147" s="106">
        <v>16250285</v>
      </c>
      <c r="T147" s="106">
        <v>1732398</v>
      </c>
      <c r="U147" s="106">
        <v>10440129</v>
      </c>
      <c r="V147" s="106">
        <v>2534822</v>
      </c>
      <c r="W147" s="106">
        <v>1428828</v>
      </c>
      <c r="X147" s="106">
        <v>7155665</v>
      </c>
      <c r="Y147" s="106">
        <v>3304114</v>
      </c>
      <c r="Z147" s="106">
        <v>988752</v>
      </c>
      <c r="AA147" s="106">
        <v>2971935</v>
      </c>
      <c r="AB147" s="106">
        <v>9686593</v>
      </c>
      <c r="AC147" s="106">
        <v>6113727</v>
      </c>
      <c r="AD147" s="106">
        <v>1421597</v>
      </c>
      <c r="AE147" s="106">
        <v>2213144</v>
      </c>
      <c r="AF147" s="106">
        <v>1069583</v>
      </c>
      <c r="AG147" s="106">
        <v>337922</v>
      </c>
      <c r="AH147" s="106">
        <v>1482901</v>
      </c>
      <c r="AI147" s="106">
        <v>324373</v>
      </c>
      <c r="AJ147" s="106">
        <v>1595</v>
      </c>
      <c r="AK147" s="106">
        <v>353274</v>
      </c>
      <c r="AL147" s="106">
        <v>0</v>
      </c>
      <c r="AM147" s="106">
        <v>66909</v>
      </c>
      <c r="AN147" s="106">
        <v>109964</v>
      </c>
      <c r="AO147" s="106">
        <v>0</v>
      </c>
      <c r="AP147" s="106">
        <v>112748</v>
      </c>
      <c r="AQ147" s="106">
        <v>0</v>
      </c>
      <c r="AR147" s="106">
        <v>0</v>
      </c>
      <c r="AT147" s="106">
        <f t="shared" si="27"/>
        <v>222482161</v>
      </c>
      <c r="AV147" s="106">
        <f t="shared" ref="AV147:AV153" si="31">SUMIF($C$164:$AR$164,"já",C147:AR147)</f>
        <v>16477377</v>
      </c>
      <c r="AW147" s="106">
        <f t="shared" ref="AW147:AW153" si="32">SUMIF($C$164:$AR$164,"nei",C147:AR147)</f>
        <v>206004784</v>
      </c>
    </row>
    <row r="148" spans="1:53" ht="11.25" hidden="1" customHeight="1" outlineLevel="1" x14ac:dyDescent="0.25">
      <c r="A148" s="230" t="s">
        <v>324</v>
      </c>
      <c r="C148" s="106">
        <v>12938237</v>
      </c>
      <c r="D148" s="106">
        <v>12150010</v>
      </c>
      <c r="E148" s="106">
        <v>10349049</v>
      </c>
      <c r="F148" s="106">
        <v>22242353</v>
      </c>
      <c r="G148" s="106">
        <v>35635806</v>
      </c>
      <c r="H148" s="106">
        <v>21344558</v>
      </c>
      <c r="I148" s="106">
        <v>1775906</v>
      </c>
      <c r="J148" s="106">
        <v>1031003</v>
      </c>
      <c r="K148" s="106">
        <v>7892752</v>
      </c>
      <c r="L148" s="106">
        <v>9325340</v>
      </c>
      <c r="M148" s="106">
        <v>4362440</v>
      </c>
      <c r="N148" s="106">
        <v>7174297</v>
      </c>
      <c r="O148" s="106">
        <v>13197028</v>
      </c>
      <c r="P148" s="106">
        <v>4622172</v>
      </c>
      <c r="Q148" s="106">
        <v>545780</v>
      </c>
      <c r="R148" s="106">
        <v>704280</v>
      </c>
      <c r="S148" s="106">
        <v>9231732</v>
      </c>
      <c r="T148" s="106">
        <v>987830</v>
      </c>
      <c r="U148" s="106">
        <v>6337863</v>
      </c>
      <c r="V148" s="106">
        <v>441072</v>
      </c>
      <c r="W148" s="106">
        <v>2811096</v>
      </c>
      <c r="X148" s="106">
        <v>2951825</v>
      </c>
      <c r="Y148" s="106">
        <v>1364118</v>
      </c>
      <c r="Z148" s="106">
        <v>817200</v>
      </c>
      <c r="AA148" s="106">
        <v>2195072</v>
      </c>
      <c r="AB148" s="106">
        <v>1334472</v>
      </c>
      <c r="AC148" s="106">
        <v>488692</v>
      </c>
      <c r="AD148" s="106">
        <v>686529</v>
      </c>
      <c r="AE148" s="106">
        <v>581967</v>
      </c>
      <c r="AF148" s="106">
        <v>543296</v>
      </c>
      <c r="AG148" s="106">
        <v>1231296</v>
      </c>
      <c r="AH148" s="106">
        <v>190460</v>
      </c>
      <c r="AI148" s="106">
        <v>20049</v>
      </c>
      <c r="AJ148" s="106">
        <v>250423</v>
      </c>
      <c r="AK148" s="106">
        <v>98562</v>
      </c>
      <c r="AL148" s="106">
        <v>0</v>
      </c>
      <c r="AM148" s="106">
        <v>92355</v>
      </c>
      <c r="AN148" s="106">
        <v>89112</v>
      </c>
      <c r="AO148" s="106">
        <v>14800</v>
      </c>
      <c r="AP148" s="106">
        <v>0</v>
      </c>
      <c r="AQ148" s="106">
        <v>0</v>
      </c>
      <c r="AR148" s="106">
        <v>0</v>
      </c>
      <c r="AT148" s="106">
        <f t="shared" si="27"/>
        <v>198050832</v>
      </c>
      <c r="AV148" s="106">
        <f t="shared" si="31"/>
        <v>21016346</v>
      </c>
      <c r="AW148" s="106">
        <f t="shared" si="32"/>
        <v>177034486</v>
      </c>
    </row>
    <row r="149" spans="1:53" ht="11.25" hidden="1" customHeight="1" outlineLevel="1" x14ac:dyDescent="0.25">
      <c r="A149" s="230" t="s">
        <v>325</v>
      </c>
      <c r="C149" s="106">
        <v>3867436</v>
      </c>
      <c r="D149" s="106">
        <v>4359545</v>
      </c>
      <c r="E149" s="106">
        <v>5796784</v>
      </c>
      <c r="F149" s="106">
        <v>0</v>
      </c>
      <c r="G149" s="106">
        <v>0</v>
      </c>
      <c r="H149" s="106">
        <v>3300776</v>
      </c>
      <c r="I149" s="106">
        <v>0</v>
      </c>
      <c r="J149" s="106">
        <v>0</v>
      </c>
      <c r="K149" s="106">
        <v>0</v>
      </c>
      <c r="L149" s="106">
        <v>2615708</v>
      </c>
      <c r="M149" s="106">
        <v>0</v>
      </c>
      <c r="N149" s="106">
        <v>491645</v>
      </c>
      <c r="O149" s="106">
        <v>1073399</v>
      </c>
      <c r="P149" s="106">
        <v>0</v>
      </c>
      <c r="Q149" s="106">
        <v>180124</v>
      </c>
      <c r="R149" s="106">
        <v>542904</v>
      </c>
      <c r="S149" s="106">
        <v>1381970</v>
      </c>
      <c r="T149" s="106">
        <v>147876</v>
      </c>
      <c r="U149" s="106">
        <v>2396180</v>
      </c>
      <c r="V149" s="106">
        <v>0</v>
      </c>
      <c r="W149" s="106">
        <v>75000</v>
      </c>
      <c r="X149" s="106">
        <v>118552</v>
      </c>
      <c r="Y149" s="106">
        <v>577350</v>
      </c>
      <c r="Z149" s="106">
        <v>290017</v>
      </c>
      <c r="AA149" s="106">
        <v>64900</v>
      </c>
      <c r="AB149" s="106">
        <v>337279</v>
      </c>
      <c r="AC149" s="106">
        <v>0</v>
      </c>
      <c r="AD149" s="106">
        <v>4000</v>
      </c>
      <c r="AE149" s="106">
        <v>0</v>
      </c>
      <c r="AF149" s="106">
        <v>0</v>
      </c>
      <c r="AG149" s="106">
        <v>0</v>
      </c>
      <c r="AH149" s="106">
        <v>0</v>
      </c>
      <c r="AI149" s="106">
        <v>0</v>
      </c>
      <c r="AJ149" s="106">
        <v>69900</v>
      </c>
      <c r="AK149" s="106">
        <v>0</v>
      </c>
      <c r="AL149" s="106">
        <v>0</v>
      </c>
      <c r="AM149" s="106">
        <v>0</v>
      </c>
      <c r="AN149" s="106">
        <v>26398</v>
      </c>
      <c r="AO149" s="106">
        <v>0</v>
      </c>
      <c r="AP149" s="106">
        <v>0</v>
      </c>
      <c r="AQ149" s="106">
        <v>0</v>
      </c>
      <c r="AR149" s="106">
        <v>0</v>
      </c>
      <c r="AT149" s="106">
        <f t="shared" si="27"/>
        <v>27717743</v>
      </c>
      <c r="AV149" s="106">
        <f t="shared" si="31"/>
        <v>4257751</v>
      </c>
      <c r="AW149" s="106">
        <f t="shared" si="32"/>
        <v>23459992</v>
      </c>
    </row>
    <row r="150" spans="1:53" ht="11.25" hidden="1" customHeight="1" outlineLevel="1" x14ac:dyDescent="0.25">
      <c r="A150" s="230" t="s">
        <v>326</v>
      </c>
      <c r="C150" s="106">
        <v>0</v>
      </c>
      <c r="D150" s="106">
        <v>0</v>
      </c>
      <c r="E150" s="106">
        <v>445584</v>
      </c>
      <c r="F150" s="106">
        <v>2294661</v>
      </c>
      <c r="G150" s="106">
        <v>5157817</v>
      </c>
      <c r="H150" s="106">
        <v>0</v>
      </c>
      <c r="I150" s="106">
        <v>0</v>
      </c>
      <c r="J150" s="106">
        <v>0</v>
      </c>
      <c r="K150" s="106">
        <v>0</v>
      </c>
      <c r="L150" s="106">
        <v>129623</v>
      </c>
      <c r="M150" s="106">
        <v>0</v>
      </c>
      <c r="N150" s="106">
        <v>0</v>
      </c>
      <c r="O150" s="106">
        <v>0</v>
      </c>
      <c r="P150" s="106">
        <v>0</v>
      </c>
      <c r="Q150" s="106">
        <v>1312695</v>
      </c>
      <c r="R150" s="106">
        <v>0</v>
      </c>
      <c r="S150" s="106">
        <v>1437765</v>
      </c>
      <c r="T150" s="106">
        <v>153846</v>
      </c>
      <c r="U150" s="106">
        <v>1475464</v>
      </c>
      <c r="V150" s="106">
        <v>159405</v>
      </c>
      <c r="W150" s="106">
        <v>0</v>
      </c>
      <c r="X150" s="106">
        <v>0</v>
      </c>
      <c r="Y150" s="106">
        <v>0</v>
      </c>
      <c r="Z150" s="106">
        <v>0</v>
      </c>
      <c r="AA150" s="106">
        <v>0</v>
      </c>
      <c r="AB150" s="106">
        <v>0</v>
      </c>
      <c r="AC150" s="106">
        <v>0</v>
      </c>
      <c r="AD150" s="106">
        <v>0</v>
      </c>
      <c r="AE150" s="106">
        <v>0</v>
      </c>
      <c r="AF150" s="106">
        <v>0</v>
      </c>
      <c r="AG150" s="106">
        <v>0</v>
      </c>
      <c r="AH150" s="106">
        <v>0</v>
      </c>
      <c r="AI150" s="106">
        <v>0</v>
      </c>
      <c r="AJ150" s="106">
        <v>0</v>
      </c>
      <c r="AK150" s="106">
        <v>272915</v>
      </c>
      <c r="AL150" s="106">
        <v>109415</v>
      </c>
      <c r="AM150" s="106">
        <v>31696</v>
      </c>
      <c r="AN150" s="106">
        <v>9878</v>
      </c>
      <c r="AO150" s="106">
        <v>0</v>
      </c>
      <c r="AP150" s="106">
        <v>0</v>
      </c>
      <c r="AQ150" s="106">
        <v>0</v>
      </c>
      <c r="AR150" s="106">
        <v>0</v>
      </c>
      <c r="AT150" s="106">
        <f t="shared" si="27"/>
        <v>12990764</v>
      </c>
      <c r="AV150" s="106">
        <f t="shared" si="31"/>
        <v>314489</v>
      </c>
      <c r="AW150" s="106">
        <f t="shared" si="32"/>
        <v>12676275</v>
      </c>
    </row>
    <row r="151" spans="1:53" ht="11.25" hidden="1" customHeight="1" outlineLevel="1" x14ac:dyDescent="0.25">
      <c r="A151" s="230" t="s">
        <v>327</v>
      </c>
      <c r="C151" s="106">
        <v>0</v>
      </c>
      <c r="D151" s="106">
        <v>0</v>
      </c>
      <c r="E151" s="106">
        <v>45331</v>
      </c>
      <c r="F151" s="106">
        <v>2215960</v>
      </c>
      <c r="G151" s="106">
        <v>0</v>
      </c>
      <c r="H151" s="106">
        <v>0</v>
      </c>
      <c r="I151" s="106">
        <v>48733</v>
      </c>
      <c r="J151" s="106">
        <v>62975</v>
      </c>
      <c r="K151" s="106">
        <v>0</v>
      </c>
      <c r="L151" s="106">
        <v>0</v>
      </c>
      <c r="M151" s="106">
        <v>0</v>
      </c>
      <c r="N151" s="106">
        <v>364</v>
      </c>
      <c r="O151" s="106">
        <v>0</v>
      </c>
      <c r="P151" s="106">
        <v>0</v>
      </c>
      <c r="Q151" s="106">
        <v>0</v>
      </c>
      <c r="R151" s="106">
        <v>0</v>
      </c>
      <c r="S151" s="106">
        <v>0</v>
      </c>
      <c r="T151" s="106">
        <v>0</v>
      </c>
      <c r="U151" s="106">
        <v>721</v>
      </c>
      <c r="V151" s="106">
        <v>0</v>
      </c>
      <c r="W151" s="106">
        <v>330</v>
      </c>
      <c r="X151" s="106">
        <v>0</v>
      </c>
      <c r="Y151" s="106">
        <v>116</v>
      </c>
      <c r="Z151" s="106">
        <v>0</v>
      </c>
      <c r="AA151" s="106">
        <v>0</v>
      </c>
      <c r="AB151" s="106">
        <v>3870081</v>
      </c>
      <c r="AC151" s="106">
        <v>2151527</v>
      </c>
      <c r="AD151" s="106">
        <v>0</v>
      </c>
      <c r="AE151" s="106">
        <v>0</v>
      </c>
      <c r="AF151" s="106">
        <v>7482</v>
      </c>
      <c r="AG151" s="106">
        <v>0</v>
      </c>
      <c r="AH151" s="106">
        <v>0</v>
      </c>
      <c r="AI151" s="106">
        <v>0</v>
      </c>
      <c r="AJ151" s="106">
        <v>0</v>
      </c>
      <c r="AK151" s="106">
        <v>0</v>
      </c>
      <c r="AL151" s="106">
        <v>0</v>
      </c>
      <c r="AM151" s="106">
        <v>0</v>
      </c>
      <c r="AN151" s="106">
        <v>0</v>
      </c>
      <c r="AO151" s="106">
        <v>0</v>
      </c>
      <c r="AP151" s="106">
        <v>0</v>
      </c>
      <c r="AQ151" s="106">
        <v>0</v>
      </c>
      <c r="AR151" s="106">
        <v>0</v>
      </c>
      <c r="AT151" s="106">
        <f t="shared" si="27"/>
        <v>8403620</v>
      </c>
      <c r="AV151" s="106">
        <f t="shared" si="31"/>
        <v>0</v>
      </c>
      <c r="AW151" s="106">
        <f t="shared" si="32"/>
        <v>8403620</v>
      </c>
    </row>
    <row r="152" spans="1:53" ht="11.25" hidden="1" customHeight="1" outlineLevel="1" x14ac:dyDescent="0.25">
      <c r="A152" s="230" t="s">
        <v>328</v>
      </c>
      <c r="C152" s="106">
        <v>1723</v>
      </c>
      <c r="D152" s="106">
        <v>1723</v>
      </c>
      <c r="E152" s="106">
        <v>0</v>
      </c>
      <c r="F152" s="106">
        <v>0</v>
      </c>
      <c r="G152" s="106">
        <v>0</v>
      </c>
      <c r="H152" s="106">
        <v>0</v>
      </c>
      <c r="I152" s="106">
        <v>0</v>
      </c>
      <c r="J152" s="106">
        <v>0</v>
      </c>
      <c r="K152" s="106">
        <v>0</v>
      </c>
      <c r="L152" s="106">
        <v>18214</v>
      </c>
      <c r="M152" s="106">
        <v>0</v>
      </c>
      <c r="N152" s="106">
        <v>0</v>
      </c>
      <c r="O152" s="106">
        <v>0</v>
      </c>
      <c r="P152" s="106">
        <v>0</v>
      </c>
      <c r="Q152" s="106">
        <v>0</v>
      </c>
      <c r="R152" s="106">
        <v>0</v>
      </c>
      <c r="S152" s="106">
        <v>0</v>
      </c>
      <c r="T152" s="106">
        <v>0</v>
      </c>
      <c r="U152" s="106">
        <v>0</v>
      </c>
      <c r="V152" s="106">
        <v>0</v>
      </c>
      <c r="W152" s="106">
        <v>0</v>
      </c>
      <c r="X152" s="106">
        <v>0</v>
      </c>
      <c r="Y152" s="106">
        <v>0</v>
      </c>
      <c r="Z152" s="106">
        <v>383</v>
      </c>
      <c r="AA152" s="106">
        <v>0</v>
      </c>
      <c r="AB152" s="106">
        <v>0</v>
      </c>
      <c r="AC152" s="106">
        <v>0</v>
      </c>
      <c r="AD152" s="106">
        <v>0</v>
      </c>
      <c r="AE152" s="106">
        <v>0</v>
      </c>
      <c r="AF152" s="106">
        <v>0</v>
      </c>
      <c r="AG152" s="106">
        <v>0</v>
      </c>
      <c r="AH152" s="106">
        <v>0</v>
      </c>
      <c r="AI152" s="106">
        <v>0</v>
      </c>
      <c r="AJ152" s="106">
        <v>0</v>
      </c>
      <c r="AK152" s="106">
        <v>0</v>
      </c>
      <c r="AL152" s="106">
        <v>0</v>
      </c>
      <c r="AM152" s="106">
        <v>0</v>
      </c>
      <c r="AN152" s="106">
        <v>0</v>
      </c>
      <c r="AO152" s="106">
        <v>0</v>
      </c>
      <c r="AP152" s="106">
        <v>0</v>
      </c>
      <c r="AQ152" s="106">
        <v>0</v>
      </c>
      <c r="AR152" s="106">
        <v>0</v>
      </c>
      <c r="AT152" s="106">
        <f t="shared" si="27"/>
        <v>22043</v>
      </c>
      <c r="AV152" s="106">
        <f t="shared" si="31"/>
        <v>2106</v>
      </c>
      <c r="AW152" s="106">
        <f t="shared" si="32"/>
        <v>19937</v>
      </c>
    </row>
    <row r="153" spans="1:53" ht="11.25" hidden="1" customHeight="1" outlineLevel="1" x14ac:dyDescent="0.25">
      <c r="A153" s="230" t="s">
        <v>329</v>
      </c>
      <c r="C153" s="106">
        <v>0</v>
      </c>
      <c r="D153" s="106">
        <v>0</v>
      </c>
      <c r="E153" s="106">
        <v>0</v>
      </c>
      <c r="F153" s="106">
        <v>0</v>
      </c>
      <c r="G153" s="106">
        <v>0</v>
      </c>
      <c r="H153" s="106">
        <v>0</v>
      </c>
      <c r="I153" s="106">
        <v>0</v>
      </c>
      <c r="J153" s="106">
        <v>0</v>
      </c>
      <c r="K153" s="106">
        <v>0</v>
      </c>
      <c r="L153" s="106">
        <v>0</v>
      </c>
      <c r="M153" s="106">
        <v>0</v>
      </c>
      <c r="N153" s="106">
        <v>0</v>
      </c>
      <c r="O153" s="106">
        <v>0</v>
      </c>
      <c r="P153" s="106">
        <v>0</v>
      </c>
      <c r="Q153" s="106">
        <v>0</v>
      </c>
      <c r="R153" s="106">
        <v>0</v>
      </c>
      <c r="S153" s="106">
        <v>0</v>
      </c>
      <c r="T153" s="106">
        <v>0</v>
      </c>
      <c r="U153" s="106">
        <v>0</v>
      </c>
      <c r="V153" s="106">
        <v>0</v>
      </c>
      <c r="W153" s="106">
        <v>0</v>
      </c>
      <c r="X153" s="106">
        <v>0</v>
      </c>
      <c r="Y153" s="106">
        <v>0</v>
      </c>
      <c r="Z153" s="106">
        <v>0</v>
      </c>
      <c r="AA153" s="106">
        <v>0</v>
      </c>
      <c r="AB153" s="106">
        <v>0</v>
      </c>
      <c r="AC153" s="106">
        <v>0</v>
      </c>
      <c r="AD153" s="106">
        <v>0</v>
      </c>
      <c r="AE153" s="106">
        <v>0</v>
      </c>
      <c r="AF153" s="106">
        <v>0</v>
      </c>
      <c r="AG153" s="106">
        <v>0</v>
      </c>
      <c r="AH153" s="106">
        <v>0</v>
      </c>
      <c r="AI153" s="106">
        <v>0</v>
      </c>
      <c r="AJ153" s="106">
        <v>0</v>
      </c>
      <c r="AK153" s="106">
        <v>0</v>
      </c>
      <c r="AL153" s="106">
        <v>0</v>
      </c>
      <c r="AM153" s="106">
        <v>0</v>
      </c>
      <c r="AN153" s="106">
        <v>0</v>
      </c>
      <c r="AO153" s="106">
        <v>0</v>
      </c>
      <c r="AP153" s="106">
        <v>0</v>
      </c>
      <c r="AQ153" s="106">
        <v>0</v>
      </c>
      <c r="AR153" s="106">
        <v>0</v>
      </c>
      <c r="AT153" s="106">
        <f t="shared" si="27"/>
        <v>0</v>
      </c>
      <c r="AV153" s="106">
        <f t="shared" si="31"/>
        <v>0</v>
      </c>
      <c r="AW153" s="106">
        <f t="shared" si="32"/>
        <v>0</v>
      </c>
    </row>
    <row r="154" spans="1:53" ht="11.25" customHeight="1" collapsed="1" x14ac:dyDescent="0.25">
      <c r="A154" s="229" t="s">
        <v>330</v>
      </c>
      <c r="C154" s="106">
        <f t="shared" ref="C154:AR154" si="33">SUM(C147:C153)</f>
        <v>25675606</v>
      </c>
      <c r="D154" s="106">
        <f t="shared" si="33"/>
        <v>28586424</v>
      </c>
      <c r="E154" s="106">
        <f t="shared" si="33"/>
        <v>37628489</v>
      </c>
      <c r="F154" s="106">
        <f t="shared" si="33"/>
        <v>50952934</v>
      </c>
      <c r="G154" s="106">
        <f t="shared" si="33"/>
        <v>50740199</v>
      </c>
      <c r="H154" s="106">
        <f t="shared" si="33"/>
        <v>42538686</v>
      </c>
      <c r="I154" s="106">
        <f t="shared" si="33"/>
        <v>3629342</v>
      </c>
      <c r="J154" s="106">
        <f t="shared" si="33"/>
        <v>1895437</v>
      </c>
      <c r="K154" s="106">
        <f t="shared" si="33"/>
        <v>14958264</v>
      </c>
      <c r="L154" s="106">
        <f t="shared" si="33"/>
        <v>34120268</v>
      </c>
      <c r="M154" s="106">
        <f t="shared" si="33"/>
        <v>8771674</v>
      </c>
      <c r="N154" s="106">
        <f t="shared" si="33"/>
        <v>8520790</v>
      </c>
      <c r="O154" s="106">
        <f t="shared" si="33"/>
        <v>26302066</v>
      </c>
      <c r="P154" s="106">
        <f t="shared" si="33"/>
        <v>7355677</v>
      </c>
      <c r="Q154" s="106">
        <f t="shared" si="33"/>
        <v>4207207</v>
      </c>
      <c r="R154" s="106">
        <f t="shared" si="33"/>
        <v>5752575</v>
      </c>
      <c r="S154" s="106">
        <f t="shared" si="33"/>
        <v>28301752</v>
      </c>
      <c r="T154" s="106">
        <f t="shared" si="33"/>
        <v>3021950</v>
      </c>
      <c r="U154" s="106">
        <f t="shared" si="33"/>
        <v>20650357</v>
      </c>
      <c r="V154" s="106">
        <f t="shared" si="33"/>
        <v>3135299</v>
      </c>
      <c r="W154" s="106">
        <f t="shared" si="33"/>
        <v>4315254</v>
      </c>
      <c r="X154" s="106">
        <f t="shared" si="33"/>
        <v>10226042</v>
      </c>
      <c r="Y154" s="106">
        <f t="shared" si="33"/>
        <v>5245698</v>
      </c>
      <c r="Z154" s="106">
        <f t="shared" si="33"/>
        <v>2096352</v>
      </c>
      <c r="AA154" s="106">
        <f t="shared" si="33"/>
        <v>5231907</v>
      </c>
      <c r="AB154" s="106">
        <f t="shared" si="33"/>
        <v>15228425</v>
      </c>
      <c r="AC154" s="106">
        <f t="shared" si="33"/>
        <v>8753946</v>
      </c>
      <c r="AD154" s="106">
        <f t="shared" si="33"/>
        <v>2112126</v>
      </c>
      <c r="AE154" s="106">
        <f t="shared" si="33"/>
        <v>2795111</v>
      </c>
      <c r="AF154" s="106">
        <f t="shared" si="33"/>
        <v>1620361</v>
      </c>
      <c r="AG154" s="106">
        <f t="shared" si="33"/>
        <v>1569218</v>
      </c>
      <c r="AH154" s="106">
        <f t="shared" si="33"/>
        <v>1673361</v>
      </c>
      <c r="AI154" s="106">
        <f t="shared" si="33"/>
        <v>344422</v>
      </c>
      <c r="AJ154" s="106">
        <f t="shared" si="33"/>
        <v>321918</v>
      </c>
      <c r="AK154" s="106">
        <f t="shared" si="33"/>
        <v>724751</v>
      </c>
      <c r="AL154" s="106">
        <f t="shared" si="33"/>
        <v>109415</v>
      </c>
      <c r="AM154" s="106">
        <f t="shared" si="33"/>
        <v>190960</v>
      </c>
      <c r="AN154" s="106">
        <f t="shared" si="33"/>
        <v>235352</v>
      </c>
      <c r="AO154" s="106">
        <f t="shared" si="33"/>
        <v>14800</v>
      </c>
      <c r="AP154" s="106">
        <f t="shared" si="33"/>
        <v>112748</v>
      </c>
      <c r="AQ154" s="106">
        <f t="shared" si="33"/>
        <v>0</v>
      </c>
      <c r="AR154" s="106">
        <f t="shared" si="33"/>
        <v>0</v>
      </c>
      <c r="AT154" s="106">
        <f>SUM(AT147:AT153)</f>
        <v>469667163</v>
      </c>
      <c r="AU154" s="106"/>
      <c r="AV154" s="106">
        <f>SUM(AV147:AV153)</f>
        <v>42068069</v>
      </c>
      <c r="AW154" s="106">
        <f>SUM(AW147:AW153)</f>
        <v>427599094</v>
      </c>
    </row>
    <row r="155" spans="1:53" ht="11.25" customHeight="1" x14ac:dyDescent="0.25">
      <c r="A155" s="229"/>
      <c r="C155" s="106"/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  <c r="AA155" s="106"/>
      <c r="AB155" s="106"/>
      <c r="AC155" s="106"/>
      <c r="AD155" s="106"/>
      <c r="AE155" s="106"/>
      <c r="AF155" s="106"/>
      <c r="AG155" s="106"/>
      <c r="AH155" s="106"/>
      <c r="AI155" s="106"/>
      <c r="AJ155" s="106"/>
      <c r="AK155" s="106"/>
      <c r="AL155" s="106"/>
      <c r="AM155" s="106"/>
      <c r="AN155" s="106"/>
      <c r="AO155" s="106"/>
      <c r="AP155" s="106"/>
      <c r="AQ155" s="106"/>
      <c r="AR155" s="106"/>
      <c r="AT155" s="106"/>
    </row>
    <row r="156" spans="1:53" ht="11.25" customHeight="1" x14ac:dyDescent="0.25">
      <c r="A156" s="231" t="s">
        <v>451</v>
      </c>
      <c r="C156" s="106">
        <f t="shared" ref="C156:AR156" si="34">+C144-C154</f>
        <v>-5473414</v>
      </c>
      <c r="D156" s="106">
        <f t="shared" si="34"/>
        <v>4789488</v>
      </c>
      <c r="E156" s="106">
        <f t="shared" si="34"/>
        <v>28902172</v>
      </c>
      <c r="F156" s="106">
        <f t="shared" si="34"/>
        <v>10680459</v>
      </c>
      <c r="G156" s="106">
        <f t="shared" si="34"/>
        <v>19358259</v>
      </c>
      <c r="H156" s="106">
        <f t="shared" si="34"/>
        <v>5640694</v>
      </c>
      <c r="I156" s="106">
        <f t="shared" si="34"/>
        <v>229900</v>
      </c>
      <c r="J156" s="106">
        <f t="shared" si="34"/>
        <v>82695</v>
      </c>
      <c r="K156" s="106">
        <f t="shared" si="34"/>
        <v>935223</v>
      </c>
      <c r="L156" s="106">
        <f t="shared" si="34"/>
        <v>5442691</v>
      </c>
      <c r="M156" s="106">
        <f t="shared" si="34"/>
        <v>105469</v>
      </c>
      <c r="N156" s="106">
        <f t="shared" si="34"/>
        <v>39371</v>
      </c>
      <c r="O156" s="106">
        <f t="shared" si="34"/>
        <v>26732</v>
      </c>
      <c r="P156" s="106">
        <f t="shared" si="34"/>
        <v>372071</v>
      </c>
      <c r="Q156" s="106">
        <f t="shared" si="34"/>
        <v>157171</v>
      </c>
      <c r="R156" s="106">
        <f t="shared" si="34"/>
        <v>-59687</v>
      </c>
      <c r="S156" s="106">
        <f t="shared" si="34"/>
        <v>228079</v>
      </c>
      <c r="T156" s="106">
        <f t="shared" si="34"/>
        <v>30849</v>
      </c>
      <c r="U156" s="106">
        <f t="shared" si="34"/>
        <v>258937</v>
      </c>
      <c r="V156" s="106">
        <f t="shared" si="34"/>
        <v>564584</v>
      </c>
      <c r="W156" s="106">
        <f t="shared" si="34"/>
        <v>78915</v>
      </c>
      <c r="X156" s="106">
        <f t="shared" si="34"/>
        <v>923469</v>
      </c>
      <c r="Y156" s="106">
        <f t="shared" si="34"/>
        <v>708565</v>
      </c>
      <c r="Z156" s="106">
        <f t="shared" si="34"/>
        <v>224658</v>
      </c>
      <c r="AA156" s="106">
        <f t="shared" si="34"/>
        <v>-116139</v>
      </c>
      <c r="AB156" s="106">
        <f t="shared" si="34"/>
        <v>187493</v>
      </c>
      <c r="AC156" s="106">
        <f t="shared" si="34"/>
        <v>-12761</v>
      </c>
      <c r="AD156" s="106">
        <f t="shared" si="34"/>
        <v>1234543</v>
      </c>
      <c r="AE156" s="106">
        <f t="shared" si="34"/>
        <v>10624</v>
      </c>
      <c r="AF156" s="106">
        <f t="shared" si="34"/>
        <v>493528</v>
      </c>
      <c r="AG156" s="106">
        <f t="shared" si="34"/>
        <v>594122</v>
      </c>
      <c r="AH156" s="106">
        <f t="shared" si="34"/>
        <v>162108</v>
      </c>
      <c r="AI156" s="106">
        <f t="shared" si="34"/>
        <v>73184</v>
      </c>
      <c r="AJ156" s="106">
        <f t="shared" si="34"/>
        <v>44524</v>
      </c>
      <c r="AK156" s="106">
        <f t="shared" si="34"/>
        <v>-27227</v>
      </c>
      <c r="AL156" s="106">
        <f t="shared" si="34"/>
        <v>7020</v>
      </c>
      <c r="AM156" s="106">
        <f t="shared" si="34"/>
        <v>11232</v>
      </c>
      <c r="AN156" s="106">
        <f t="shared" si="34"/>
        <v>8688</v>
      </c>
      <c r="AO156" s="106">
        <f t="shared" si="34"/>
        <v>8127</v>
      </c>
      <c r="AP156" s="106">
        <f t="shared" si="34"/>
        <v>6457</v>
      </c>
      <c r="AQ156" s="106">
        <f t="shared" si="34"/>
        <v>10334</v>
      </c>
      <c r="AR156" s="106">
        <f t="shared" si="34"/>
        <v>-12156</v>
      </c>
      <c r="AT156" s="106">
        <f>+AT144-AT154</f>
        <v>76931051</v>
      </c>
      <c r="AU156" s="106"/>
      <c r="AV156" s="160">
        <f>+AV144-AV154</f>
        <v>-2844060</v>
      </c>
      <c r="AW156" s="160">
        <f>+AW144-AW154</f>
        <v>79775111</v>
      </c>
    </row>
    <row r="157" spans="1:53" ht="11.25" customHeight="1" x14ac:dyDescent="0.25">
      <c r="A157" s="231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  <c r="AA157" s="106"/>
      <c r="AB157" s="106"/>
      <c r="AC157" s="106"/>
      <c r="AD157" s="106"/>
      <c r="AE157" s="106"/>
      <c r="AF157" s="106"/>
      <c r="AG157" s="106"/>
      <c r="AH157" s="106"/>
      <c r="AI157" s="106"/>
      <c r="AJ157" s="106"/>
      <c r="AK157" s="106"/>
      <c r="AL157" s="106"/>
      <c r="AM157" s="106"/>
      <c r="AN157" s="106"/>
      <c r="AO157" s="106"/>
      <c r="AP157" s="106"/>
      <c r="AQ157" s="106"/>
      <c r="AR157" s="106"/>
      <c r="AT157" s="106"/>
    </row>
    <row r="158" spans="1:53" ht="11.25" customHeight="1" x14ac:dyDescent="0.25">
      <c r="A158" s="231" t="s">
        <v>331</v>
      </c>
      <c r="C158" s="106">
        <v>9198878</v>
      </c>
      <c r="D158" s="106">
        <v>2564034</v>
      </c>
      <c r="E158" s="106">
        <v>5813288</v>
      </c>
      <c r="F158" s="106">
        <v>8463098</v>
      </c>
      <c r="G158" s="106">
        <v>343424</v>
      </c>
      <c r="H158" s="106">
        <v>1285212</v>
      </c>
      <c r="I158" s="106">
        <v>80340</v>
      </c>
      <c r="J158" s="106">
        <v>32832</v>
      </c>
      <c r="K158" s="106">
        <v>209866</v>
      </c>
      <c r="L158" s="106">
        <v>2056230</v>
      </c>
      <c r="M158" s="106">
        <v>443795</v>
      </c>
      <c r="N158" s="106">
        <v>396971</v>
      </c>
      <c r="O158" s="106">
        <v>81762</v>
      </c>
      <c r="P158" s="106">
        <v>195790</v>
      </c>
      <c r="Q158" s="106">
        <v>311957</v>
      </c>
      <c r="R158" s="106">
        <v>919674</v>
      </c>
      <c r="S158" s="106">
        <v>312704</v>
      </c>
      <c r="T158" s="106">
        <v>33460</v>
      </c>
      <c r="U158" s="106">
        <v>125451</v>
      </c>
      <c r="V158" s="106">
        <v>5933</v>
      </c>
      <c r="W158" s="106">
        <v>130519</v>
      </c>
      <c r="X158" s="106">
        <v>113957</v>
      </c>
      <c r="Y158" s="106">
        <v>37602</v>
      </c>
      <c r="Z158" s="106">
        <v>40349</v>
      </c>
      <c r="AA158" s="106">
        <v>213556</v>
      </c>
      <c r="AB158" s="106">
        <v>33618</v>
      </c>
      <c r="AC158" s="106">
        <v>71932</v>
      </c>
      <c r="AD158" s="106">
        <v>74328</v>
      </c>
      <c r="AE158" s="106">
        <v>32970</v>
      </c>
      <c r="AF158" s="106">
        <v>355387</v>
      </c>
      <c r="AG158" s="106">
        <v>27275</v>
      </c>
      <c r="AH158" s="106">
        <v>30182</v>
      </c>
      <c r="AI158" s="106">
        <v>111</v>
      </c>
      <c r="AJ158" s="106">
        <v>13027</v>
      </c>
      <c r="AK158" s="106">
        <v>32169</v>
      </c>
      <c r="AL158" s="106">
        <v>13</v>
      </c>
      <c r="AM158" s="106">
        <v>19393</v>
      </c>
      <c r="AN158" s="106">
        <v>4960</v>
      </c>
      <c r="AO158" s="106">
        <v>43862</v>
      </c>
      <c r="AP158" s="106">
        <v>88</v>
      </c>
      <c r="AQ158" s="106">
        <v>69803</v>
      </c>
      <c r="AR158" s="106">
        <v>16686</v>
      </c>
      <c r="AT158" s="106">
        <f t="shared" si="27"/>
        <v>34236486</v>
      </c>
      <c r="AV158" s="106">
        <f>SUMIF($C$164:$AR$164,"já",C158:AR158)</f>
        <v>9722928</v>
      </c>
      <c r="AW158" s="106">
        <f>SUMIF($C$164:$AR$164,"nei",C158:AR158)</f>
        <v>24513558</v>
      </c>
    </row>
    <row r="159" spans="1:53" ht="11.25" customHeight="1" x14ac:dyDescent="0.25">
      <c r="A159" s="232"/>
      <c r="C159" s="106"/>
      <c r="D159" s="106"/>
      <c r="E159" s="106"/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  <c r="AA159" s="106"/>
      <c r="AB159" s="106"/>
      <c r="AC159" s="106"/>
      <c r="AD159" s="106"/>
      <c r="AE159" s="106"/>
      <c r="AF159" s="106"/>
      <c r="AG159" s="106"/>
      <c r="AH159" s="106"/>
      <c r="AI159" s="106"/>
      <c r="AJ159" s="106"/>
      <c r="AK159" s="106"/>
      <c r="AL159" s="106"/>
      <c r="AM159" s="106"/>
      <c r="AN159" s="106"/>
      <c r="AO159" s="106"/>
      <c r="AP159" s="106"/>
      <c r="AQ159" s="106"/>
      <c r="AR159" s="106"/>
      <c r="AT159" s="106"/>
    </row>
    <row r="160" spans="1:53" s="234" customFormat="1" ht="11.25" customHeight="1" x14ac:dyDescent="0.25">
      <c r="A160" s="233" t="s">
        <v>332</v>
      </c>
      <c r="C160" s="235">
        <f t="shared" ref="C160:AR160" si="35">+C156+C158</f>
        <v>3725464</v>
      </c>
      <c r="D160" s="235">
        <f t="shared" si="35"/>
        <v>7353522</v>
      </c>
      <c r="E160" s="235">
        <f t="shared" si="35"/>
        <v>34715460</v>
      </c>
      <c r="F160" s="235">
        <f t="shared" si="35"/>
        <v>19143557</v>
      </c>
      <c r="G160" s="235">
        <f t="shared" si="35"/>
        <v>19701683</v>
      </c>
      <c r="H160" s="235">
        <f t="shared" si="35"/>
        <v>6925906</v>
      </c>
      <c r="I160" s="235">
        <f t="shared" si="35"/>
        <v>310240</v>
      </c>
      <c r="J160" s="235">
        <f t="shared" si="35"/>
        <v>115527</v>
      </c>
      <c r="K160" s="235">
        <f t="shared" si="35"/>
        <v>1145089</v>
      </c>
      <c r="L160" s="235">
        <f t="shared" si="35"/>
        <v>7498921</v>
      </c>
      <c r="M160" s="235">
        <f t="shared" si="35"/>
        <v>549264</v>
      </c>
      <c r="N160" s="235">
        <f t="shared" si="35"/>
        <v>436342</v>
      </c>
      <c r="O160" s="235">
        <f t="shared" si="35"/>
        <v>108494</v>
      </c>
      <c r="P160" s="235">
        <f t="shared" si="35"/>
        <v>567861</v>
      </c>
      <c r="Q160" s="235">
        <f t="shared" si="35"/>
        <v>469128</v>
      </c>
      <c r="R160" s="235">
        <f t="shared" si="35"/>
        <v>859987</v>
      </c>
      <c r="S160" s="235">
        <f t="shared" si="35"/>
        <v>540783</v>
      </c>
      <c r="T160" s="235">
        <f t="shared" si="35"/>
        <v>64309</v>
      </c>
      <c r="U160" s="235">
        <f t="shared" si="35"/>
        <v>384388</v>
      </c>
      <c r="V160" s="235">
        <f t="shared" si="35"/>
        <v>570517</v>
      </c>
      <c r="W160" s="235">
        <f t="shared" si="35"/>
        <v>209434</v>
      </c>
      <c r="X160" s="235">
        <f t="shared" si="35"/>
        <v>1037426</v>
      </c>
      <c r="Y160" s="235">
        <f t="shared" si="35"/>
        <v>746167</v>
      </c>
      <c r="Z160" s="235">
        <f t="shared" si="35"/>
        <v>265007</v>
      </c>
      <c r="AA160" s="235">
        <f t="shared" si="35"/>
        <v>97417</v>
      </c>
      <c r="AB160" s="235">
        <f t="shared" si="35"/>
        <v>221111</v>
      </c>
      <c r="AC160" s="235">
        <f t="shared" si="35"/>
        <v>59171</v>
      </c>
      <c r="AD160" s="235">
        <f t="shared" si="35"/>
        <v>1308871</v>
      </c>
      <c r="AE160" s="235">
        <f t="shared" si="35"/>
        <v>43594</v>
      </c>
      <c r="AF160" s="235">
        <f t="shared" si="35"/>
        <v>848915</v>
      </c>
      <c r="AG160" s="235">
        <f t="shared" si="35"/>
        <v>621397</v>
      </c>
      <c r="AH160" s="235">
        <f t="shared" si="35"/>
        <v>192290</v>
      </c>
      <c r="AI160" s="235">
        <f t="shared" si="35"/>
        <v>73295</v>
      </c>
      <c r="AJ160" s="235">
        <f t="shared" si="35"/>
        <v>57551</v>
      </c>
      <c r="AK160" s="235">
        <f t="shared" si="35"/>
        <v>4942</v>
      </c>
      <c r="AL160" s="235">
        <f t="shared" si="35"/>
        <v>7033</v>
      </c>
      <c r="AM160" s="235">
        <f t="shared" si="35"/>
        <v>30625</v>
      </c>
      <c r="AN160" s="235">
        <f t="shared" si="35"/>
        <v>13648</v>
      </c>
      <c r="AO160" s="235">
        <f t="shared" si="35"/>
        <v>51989</v>
      </c>
      <c r="AP160" s="235">
        <f t="shared" si="35"/>
        <v>6545</v>
      </c>
      <c r="AQ160" s="235">
        <f t="shared" si="35"/>
        <v>80137</v>
      </c>
      <c r="AR160" s="235">
        <f t="shared" si="35"/>
        <v>4530</v>
      </c>
      <c r="AS160" s="236"/>
      <c r="AT160" s="235">
        <f>+AT156+AT158</f>
        <v>111167537</v>
      </c>
      <c r="AU160" s="235"/>
      <c r="AV160" s="235">
        <f>+AV156+AV158</f>
        <v>6878868</v>
      </c>
      <c r="AW160" s="235">
        <f>+AW156+AW158</f>
        <v>104288669</v>
      </c>
      <c r="AX160" s="236"/>
      <c r="AY160" s="236"/>
      <c r="BA160" s="236"/>
    </row>
    <row r="161" spans="1:53" ht="11.25" customHeight="1" x14ac:dyDescent="0.25">
      <c r="A161" s="237" t="s">
        <v>333</v>
      </c>
      <c r="AT161" s="106">
        <f t="shared" si="27"/>
        <v>0</v>
      </c>
    </row>
    <row r="162" spans="1:53" ht="11.25" customHeight="1" x14ac:dyDescent="0.25">
      <c r="A162" s="237" t="s">
        <v>452</v>
      </c>
      <c r="C162" s="106">
        <f>+C65-C120</f>
        <v>0</v>
      </c>
      <c r="D162" s="106">
        <f t="shared" ref="D162:AT162" si="36">+D65-D120</f>
        <v>0</v>
      </c>
      <c r="E162" s="106">
        <f t="shared" si="36"/>
        <v>0</v>
      </c>
      <c r="F162" s="106">
        <f>+F65-F120</f>
        <v>-3</v>
      </c>
      <c r="G162" s="106">
        <f t="shared" si="36"/>
        <v>-1</v>
      </c>
      <c r="H162" s="106">
        <f t="shared" si="36"/>
        <v>0</v>
      </c>
      <c r="I162" s="106">
        <f t="shared" si="36"/>
        <v>0</v>
      </c>
      <c r="J162" s="106">
        <f t="shared" si="36"/>
        <v>0</v>
      </c>
      <c r="K162" s="106">
        <f t="shared" si="36"/>
        <v>0</v>
      </c>
      <c r="L162" s="106">
        <f t="shared" si="36"/>
        <v>0</v>
      </c>
      <c r="M162" s="106">
        <f t="shared" si="36"/>
        <v>0</v>
      </c>
      <c r="N162" s="106">
        <f t="shared" si="36"/>
        <v>0</v>
      </c>
      <c r="O162" s="106">
        <f t="shared" si="36"/>
        <v>0</v>
      </c>
      <c r="P162" s="106">
        <f t="shared" si="36"/>
        <v>0</v>
      </c>
      <c r="Q162" s="106">
        <f t="shared" si="36"/>
        <v>-1</v>
      </c>
      <c r="R162" s="106">
        <f t="shared" si="36"/>
        <v>-1</v>
      </c>
      <c r="S162" s="106">
        <f t="shared" si="36"/>
        <v>2</v>
      </c>
      <c r="T162" s="106">
        <f t="shared" si="36"/>
        <v>0</v>
      </c>
      <c r="U162" s="106">
        <f t="shared" si="36"/>
        <v>1</v>
      </c>
      <c r="V162" s="106">
        <f t="shared" si="36"/>
        <v>0</v>
      </c>
      <c r="W162" s="106">
        <f t="shared" si="36"/>
        <v>3</v>
      </c>
      <c r="X162" s="106">
        <f t="shared" si="36"/>
        <v>0</v>
      </c>
      <c r="Y162" s="106">
        <f t="shared" si="36"/>
        <v>0</v>
      </c>
      <c r="Z162" s="106">
        <f t="shared" si="36"/>
        <v>0</v>
      </c>
      <c r="AA162" s="106">
        <f t="shared" si="36"/>
        <v>0</v>
      </c>
      <c r="AB162" s="106">
        <f t="shared" si="36"/>
        <v>0</v>
      </c>
      <c r="AC162" s="106">
        <f t="shared" si="36"/>
        <v>-1</v>
      </c>
      <c r="AD162" s="106">
        <f t="shared" si="36"/>
        <v>0</v>
      </c>
      <c r="AE162" s="106">
        <f t="shared" si="36"/>
        <v>0</v>
      </c>
      <c r="AF162" s="106">
        <f t="shared" si="36"/>
        <v>0</v>
      </c>
      <c r="AG162" s="106">
        <f t="shared" si="36"/>
        <v>0</v>
      </c>
      <c r="AH162" s="106">
        <f t="shared" si="36"/>
        <v>0</v>
      </c>
      <c r="AI162" s="106">
        <f t="shared" si="36"/>
        <v>0</v>
      </c>
      <c r="AJ162" s="106">
        <f t="shared" si="36"/>
        <v>-1</v>
      </c>
      <c r="AK162" s="106">
        <f t="shared" si="36"/>
        <v>0</v>
      </c>
      <c r="AL162" s="106">
        <f t="shared" si="36"/>
        <v>0</v>
      </c>
      <c r="AM162" s="106">
        <f t="shared" si="36"/>
        <v>0</v>
      </c>
      <c r="AN162" s="106">
        <f t="shared" si="36"/>
        <v>0</v>
      </c>
      <c r="AO162" s="106">
        <f t="shared" si="36"/>
        <v>0</v>
      </c>
      <c r="AP162" s="106">
        <f t="shared" si="36"/>
        <v>-1</v>
      </c>
      <c r="AQ162" s="106">
        <f t="shared" si="36"/>
        <v>0</v>
      </c>
      <c r="AR162" s="106">
        <f t="shared" si="36"/>
        <v>0</v>
      </c>
      <c r="AS162" s="106"/>
      <c r="AT162" s="106">
        <f t="shared" si="36"/>
        <v>-3</v>
      </c>
      <c r="AU162" s="106"/>
      <c r="AV162" s="96">
        <f>+AW65-AW120</f>
        <v>-1</v>
      </c>
      <c r="AW162" s="106">
        <f>+AX65-AX120</f>
        <v>0</v>
      </c>
    </row>
    <row r="163" spans="1:53" ht="11.25" customHeight="1" x14ac:dyDescent="0.25">
      <c r="A163" s="237" t="s">
        <v>453</v>
      </c>
      <c r="C163" s="106">
        <f>C160-C98</f>
        <v>0</v>
      </c>
      <c r="D163" s="106">
        <f t="shared" ref="D163:AW163" si="37">D160-D98</f>
        <v>0</v>
      </c>
      <c r="E163" s="106">
        <f t="shared" si="37"/>
        <v>0</v>
      </c>
      <c r="F163" s="106">
        <f t="shared" si="37"/>
        <v>-2</v>
      </c>
      <c r="G163" s="106">
        <f t="shared" si="37"/>
        <v>0</v>
      </c>
      <c r="H163" s="106">
        <f>H160-H98</f>
        <v>0</v>
      </c>
      <c r="I163" s="106">
        <f t="shared" si="37"/>
        <v>1</v>
      </c>
      <c r="J163" s="106">
        <f t="shared" si="37"/>
        <v>2</v>
      </c>
      <c r="K163" s="106">
        <f t="shared" si="37"/>
        <v>-2</v>
      </c>
      <c r="L163" s="106">
        <f t="shared" si="37"/>
        <v>0</v>
      </c>
      <c r="M163" s="106">
        <f t="shared" si="37"/>
        <v>0</v>
      </c>
      <c r="N163" s="106">
        <f t="shared" si="37"/>
        <v>0</v>
      </c>
      <c r="O163" s="106">
        <f t="shared" si="37"/>
        <v>0</v>
      </c>
      <c r="P163" s="106">
        <f t="shared" si="37"/>
        <v>0</v>
      </c>
      <c r="Q163" s="106">
        <f t="shared" si="37"/>
        <v>-1</v>
      </c>
      <c r="R163" s="106">
        <f t="shared" si="37"/>
        <v>-1</v>
      </c>
      <c r="S163" s="106">
        <f t="shared" si="37"/>
        <v>0</v>
      </c>
      <c r="T163" s="106">
        <f t="shared" si="37"/>
        <v>0</v>
      </c>
      <c r="U163" s="106">
        <f t="shared" si="37"/>
        <v>3</v>
      </c>
      <c r="V163" s="106">
        <f t="shared" si="37"/>
        <v>0</v>
      </c>
      <c r="W163" s="106">
        <f t="shared" si="37"/>
        <v>0</v>
      </c>
      <c r="X163" s="106">
        <f t="shared" si="37"/>
        <v>0</v>
      </c>
      <c r="Y163" s="106">
        <f t="shared" si="37"/>
        <v>0</v>
      </c>
      <c r="Z163" s="106">
        <f t="shared" si="37"/>
        <v>0</v>
      </c>
      <c r="AA163" s="106">
        <f t="shared" si="37"/>
        <v>0</v>
      </c>
      <c r="AB163" s="106">
        <f t="shared" si="37"/>
        <v>0</v>
      </c>
      <c r="AC163" s="106">
        <f t="shared" si="37"/>
        <v>0</v>
      </c>
      <c r="AD163" s="106">
        <f t="shared" si="37"/>
        <v>0</v>
      </c>
      <c r="AE163" s="106">
        <f t="shared" si="37"/>
        <v>-2</v>
      </c>
      <c r="AF163" s="106">
        <f t="shared" si="37"/>
        <v>0</v>
      </c>
      <c r="AG163" s="106">
        <f t="shared" si="37"/>
        <v>2</v>
      </c>
      <c r="AH163" s="106">
        <f t="shared" si="37"/>
        <v>0</v>
      </c>
      <c r="AI163" s="106">
        <f t="shared" si="37"/>
        <v>0</v>
      </c>
      <c r="AJ163" s="106">
        <f t="shared" si="37"/>
        <v>0</v>
      </c>
      <c r="AK163" s="106">
        <f t="shared" si="37"/>
        <v>-1</v>
      </c>
      <c r="AL163" s="106">
        <f t="shared" si="37"/>
        <v>0</v>
      </c>
      <c r="AM163" s="106">
        <f t="shared" si="37"/>
        <v>0</v>
      </c>
      <c r="AN163" s="106">
        <f t="shared" si="37"/>
        <v>0</v>
      </c>
      <c r="AO163" s="106">
        <f t="shared" si="37"/>
        <v>0</v>
      </c>
      <c r="AP163" s="106">
        <f t="shared" si="37"/>
        <v>-1</v>
      </c>
      <c r="AQ163" s="106">
        <f t="shared" si="37"/>
        <v>0</v>
      </c>
      <c r="AR163" s="106">
        <f t="shared" si="37"/>
        <v>0</v>
      </c>
      <c r="AS163" s="106"/>
      <c r="AT163" s="106">
        <f t="shared" si="37"/>
        <v>-2</v>
      </c>
      <c r="AU163" s="106"/>
      <c r="AV163" s="96">
        <f t="shared" si="37"/>
        <v>0</v>
      </c>
      <c r="AW163" s="96">
        <f t="shared" si="37"/>
        <v>-2</v>
      </c>
    </row>
    <row r="164" spans="1:53" ht="11.25" customHeight="1" x14ac:dyDescent="0.25">
      <c r="A164" s="155" t="s">
        <v>400</v>
      </c>
      <c r="C164" s="93" t="s">
        <v>401</v>
      </c>
      <c r="D164" s="93" t="s">
        <v>402</v>
      </c>
      <c r="E164" s="156" t="s">
        <v>402</v>
      </c>
      <c r="F164" s="156" t="s">
        <v>402</v>
      </c>
      <c r="G164" s="93" t="s">
        <v>402</v>
      </c>
      <c r="H164" s="93" t="s">
        <v>402</v>
      </c>
      <c r="I164" s="93" t="s">
        <v>402</v>
      </c>
      <c r="J164" s="93" t="s">
        <v>402</v>
      </c>
      <c r="K164" s="93" t="s">
        <v>402</v>
      </c>
      <c r="L164" s="93" t="s">
        <v>402</v>
      </c>
      <c r="M164" s="93" t="s">
        <v>402</v>
      </c>
      <c r="N164" s="93" t="s">
        <v>402</v>
      </c>
      <c r="O164" s="93" t="s">
        <v>402</v>
      </c>
      <c r="P164" s="93" t="s">
        <v>401</v>
      </c>
      <c r="Q164" s="93" t="s">
        <v>402</v>
      </c>
      <c r="R164" s="93" t="s">
        <v>402</v>
      </c>
      <c r="S164" s="93" t="s">
        <v>402</v>
      </c>
      <c r="T164" s="93" t="s">
        <v>402</v>
      </c>
      <c r="U164" s="93" t="s">
        <v>402</v>
      </c>
      <c r="V164" s="93" t="s">
        <v>402</v>
      </c>
      <c r="W164" s="93" t="s">
        <v>402</v>
      </c>
      <c r="X164" s="93" t="s">
        <v>402</v>
      </c>
      <c r="Y164" s="93" t="s">
        <v>402</v>
      </c>
      <c r="Z164" s="93" t="s">
        <v>401</v>
      </c>
      <c r="AA164" s="93" t="s">
        <v>402</v>
      </c>
      <c r="AB164" s="93" t="s">
        <v>402</v>
      </c>
      <c r="AC164" s="93" t="s">
        <v>402</v>
      </c>
      <c r="AD164" s="93" t="s">
        <v>401</v>
      </c>
      <c r="AE164" s="93" t="s">
        <v>402</v>
      </c>
      <c r="AF164" s="93" t="s">
        <v>402</v>
      </c>
      <c r="AG164" s="93" t="s">
        <v>401</v>
      </c>
      <c r="AH164" s="93" t="s">
        <v>401</v>
      </c>
      <c r="AI164" s="93" t="s">
        <v>402</v>
      </c>
      <c r="AJ164" s="93" t="s">
        <v>401</v>
      </c>
      <c r="AK164" s="93" t="s">
        <v>401</v>
      </c>
      <c r="AL164" s="93" t="s">
        <v>402</v>
      </c>
      <c r="AM164" s="93" t="s">
        <v>401</v>
      </c>
      <c r="AN164" s="93" t="s">
        <v>401</v>
      </c>
      <c r="AO164" s="93" t="s">
        <v>402</v>
      </c>
      <c r="AP164" s="93" t="s">
        <v>401</v>
      </c>
      <c r="AQ164" s="93" t="s">
        <v>401</v>
      </c>
      <c r="AR164" s="93" t="s">
        <v>401</v>
      </c>
      <c r="AT164" s="106">
        <f>AV164+AW164</f>
        <v>42</v>
      </c>
      <c r="AV164" s="106">
        <f>COUNTIF(C164:AR164,"já")</f>
        <v>13</v>
      </c>
      <c r="AW164" s="106">
        <f>COUNTIF(C164:AR164,"nei")</f>
        <v>29</v>
      </c>
    </row>
    <row r="165" spans="1:53" ht="11.25" customHeight="1" x14ac:dyDescent="0.25">
      <c r="A165" s="237" t="s">
        <v>454</v>
      </c>
      <c r="C165" s="93" t="s">
        <v>2</v>
      </c>
      <c r="D165" s="93" t="s">
        <v>3</v>
      </c>
      <c r="E165" s="156" t="s">
        <v>4</v>
      </c>
      <c r="F165" s="156" t="s">
        <v>4</v>
      </c>
      <c r="G165" s="93" t="s">
        <v>4</v>
      </c>
      <c r="H165" s="93" t="s">
        <v>1</v>
      </c>
      <c r="I165" s="93" t="s">
        <v>1</v>
      </c>
      <c r="J165" s="93" t="s">
        <v>1</v>
      </c>
      <c r="K165" s="93" t="s">
        <v>1</v>
      </c>
      <c r="L165" s="93" t="s">
        <v>1</v>
      </c>
      <c r="M165" s="93" t="s">
        <v>1</v>
      </c>
      <c r="N165" s="93" t="s">
        <v>4</v>
      </c>
      <c r="O165" s="93" t="s">
        <v>4</v>
      </c>
      <c r="P165" s="93" t="s">
        <v>2</v>
      </c>
      <c r="Q165" s="93" t="s">
        <v>2</v>
      </c>
      <c r="R165" s="93" t="s">
        <v>1</v>
      </c>
      <c r="S165" s="93" t="s">
        <v>3</v>
      </c>
      <c r="T165" s="93" t="s">
        <v>1</v>
      </c>
      <c r="U165" s="93" t="s">
        <v>1</v>
      </c>
      <c r="V165" s="93" t="s">
        <v>1</v>
      </c>
      <c r="W165" s="93" t="s">
        <v>4</v>
      </c>
      <c r="X165" s="93" t="s">
        <v>4</v>
      </c>
      <c r="Y165" s="93" t="s">
        <v>4</v>
      </c>
      <c r="Z165" s="93" t="s">
        <v>2</v>
      </c>
      <c r="AA165" s="93" t="s">
        <v>2</v>
      </c>
      <c r="AB165" s="238" t="s">
        <v>3</v>
      </c>
      <c r="AC165" s="238" t="s">
        <v>3</v>
      </c>
      <c r="AD165" s="93" t="s">
        <v>2</v>
      </c>
      <c r="AE165" s="93" t="s">
        <v>2</v>
      </c>
      <c r="AF165" s="93" t="s">
        <v>3</v>
      </c>
      <c r="AG165" s="93" t="s">
        <v>2</v>
      </c>
      <c r="AH165" s="93" t="s">
        <v>2</v>
      </c>
      <c r="AI165" s="93" t="s">
        <v>1</v>
      </c>
      <c r="AJ165" s="93" t="s">
        <v>2</v>
      </c>
      <c r="AK165" s="93" t="s">
        <v>2</v>
      </c>
      <c r="AL165" s="93" t="s">
        <v>3</v>
      </c>
      <c r="AM165" s="93" t="s">
        <v>2</v>
      </c>
      <c r="AN165" s="93" t="s">
        <v>2</v>
      </c>
      <c r="AO165" s="93" t="s">
        <v>3</v>
      </c>
      <c r="AP165" s="93" t="s">
        <v>3</v>
      </c>
      <c r="AQ165" s="93" t="s">
        <v>2</v>
      </c>
      <c r="AR165" s="93" t="s">
        <v>2</v>
      </c>
    </row>
    <row r="166" spans="1:53" ht="11.25" customHeight="1" x14ac:dyDescent="0.2">
      <c r="A166" s="237" t="s">
        <v>455</v>
      </c>
      <c r="C166" s="239" t="s">
        <v>456</v>
      </c>
      <c r="D166" s="240" t="s">
        <v>457</v>
      </c>
      <c r="E166" s="156" t="s">
        <v>458</v>
      </c>
      <c r="F166" s="156" t="s">
        <v>459</v>
      </c>
      <c r="G166" s="241" t="s">
        <v>460</v>
      </c>
      <c r="H166" s="242" t="s">
        <v>461</v>
      </c>
      <c r="I166" s="243" t="s">
        <v>462</v>
      </c>
      <c r="J166" s="244" t="s">
        <v>463</v>
      </c>
      <c r="K166" s="245" t="s">
        <v>464</v>
      </c>
      <c r="L166" s="246" t="s">
        <v>465</v>
      </c>
      <c r="M166" s="246" t="s">
        <v>466</v>
      </c>
      <c r="N166" s="247" t="s">
        <v>467</v>
      </c>
      <c r="O166" s="248" t="s">
        <v>468</v>
      </c>
      <c r="P166" s="249" t="s">
        <v>469</v>
      </c>
      <c r="Q166" s="249" t="s">
        <v>470</v>
      </c>
      <c r="R166" s="249" t="s">
        <v>471</v>
      </c>
      <c r="S166" s="250" t="s">
        <v>472</v>
      </c>
      <c r="T166" s="250" t="s">
        <v>473</v>
      </c>
      <c r="U166" s="251" t="s">
        <v>474</v>
      </c>
      <c r="V166" s="252" t="s">
        <v>475</v>
      </c>
      <c r="W166" s="253" t="s">
        <v>476</v>
      </c>
      <c r="X166" s="254" t="s">
        <v>477</v>
      </c>
      <c r="Y166" s="255" t="s">
        <v>478</v>
      </c>
      <c r="Z166" s="256" t="s">
        <v>479</v>
      </c>
      <c r="AA166" s="238" t="s">
        <v>480</v>
      </c>
      <c r="AB166" s="238" t="s">
        <v>481</v>
      </c>
      <c r="AC166" s="238" t="s">
        <v>482</v>
      </c>
      <c r="AD166" s="257" t="s">
        <v>483</v>
      </c>
      <c r="AE166" s="258" t="s">
        <v>484</v>
      </c>
      <c r="AF166" s="259" t="s">
        <v>485</v>
      </c>
      <c r="AG166" s="260" t="s">
        <v>486</v>
      </c>
      <c r="AH166" s="261" t="s">
        <v>487</v>
      </c>
      <c r="AI166" s="262" t="s">
        <v>488</v>
      </c>
      <c r="AJ166" s="263" t="s">
        <v>489</v>
      </c>
      <c r="AK166" s="264" t="s">
        <v>490</v>
      </c>
      <c r="AL166" s="265" t="s">
        <v>491</v>
      </c>
      <c r="AM166" s="266" t="s">
        <v>480</v>
      </c>
      <c r="AN166" s="266" t="s">
        <v>492</v>
      </c>
      <c r="AO166" s="267" t="s">
        <v>493</v>
      </c>
      <c r="AP166" s="268" t="s">
        <v>494</v>
      </c>
      <c r="AQ166" s="269" t="s">
        <v>495</v>
      </c>
      <c r="AR166" s="269" t="s">
        <v>496</v>
      </c>
      <c r="AS166" s="51"/>
      <c r="AT166" s="51"/>
      <c r="AU166" s="51"/>
      <c r="AV166" s="51"/>
      <c r="AW166" s="51"/>
      <c r="AX166" s="51"/>
      <c r="AY166" s="51"/>
      <c r="BA166" s="51"/>
    </row>
  </sheetData>
  <mergeCells count="3">
    <mergeCell ref="C4:D4"/>
    <mergeCell ref="Q4:R4"/>
    <mergeCell ref="S4:T4"/>
  </mergeCells>
  <pageMargins left="0.47244094488188981" right="0.27559055118110237" top="0.69" bottom="0" header="0.19685039370078741" footer="0.09"/>
  <pageSetup paperSize="9" firstPageNumber="31" orientation="portrait" useFirstPageNumber="1" horizontalDpi="300" verticalDpi="300" r:id="rId1"/>
  <headerFooter alignWithMargins="0">
    <oddHeader>&amp;C&amp;"Times New Roman,Bold"&amp;12 4.1. SAMTRYGGINGARDEILDIR      
YFIRLIT, EFNAHAGSREIKNINGAR OG SJÓÐSTREYMI ÁRIÐ 2008</oddHeader>
    <oddFooter>&amp;R&amp;"Times New Roman,Regular"&amp;10&amp;P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912F8-B10D-114B-A184-30CA9C44C372}">
  <sheetPr>
    <tabColor theme="9"/>
  </sheetPr>
  <dimension ref="A1:CC124"/>
  <sheetViews>
    <sheetView tabSelected="1" workbookViewId="0">
      <selection activeCell="I132" sqref="I132"/>
    </sheetView>
  </sheetViews>
  <sheetFormatPr defaultColWidth="8.85546875" defaultRowHeight="15" x14ac:dyDescent="0.25"/>
  <cols>
    <col min="1" max="1" width="15.42578125" bestFit="1" customWidth="1"/>
    <col min="2" max="2" width="47.7109375" bestFit="1" customWidth="1"/>
    <col min="3" max="3" width="34.140625" bestFit="1" customWidth="1"/>
    <col min="4" max="4" width="30.42578125" bestFit="1" customWidth="1"/>
  </cols>
  <sheetData>
    <row r="1" spans="1:81" ht="63" x14ac:dyDescent="0.25">
      <c r="A1" t="s">
        <v>811</v>
      </c>
      <c r="B1" s="457">
        <v>39813</v>
      </c>
      <c r="C1">
        <v>0</v>
      </c>
      <c r="D1">
        <v>0</v>
      </c>
      <c r="E1" t="s">
        <v>810</v>
      </c>
      <c r="F1" s="459" t="s">
        <v>334</v>
      </c>
      <c r="G1" s="459" t="s">
        <v>334</v>
      </c>
      <c r="H1" s="460" t="s">
        <v>33</v>
      </c>
      <c r="I1" s="460" t="s">
        <v>14</v>
      </c>
      <c r="J1" s="460" t="s">
        <v>41</v>
      </c>
      <c r="K1" s="460" t="s">
        <v>102</v>
      </c>
      <c r="L1" s="279" t="s">
        <v>6</v>
      </c>
      <c r="M1" s="279" t="s">
        <v>6</v>
      </c>
      <c r="N1" s="279" t="s">
        <v>6</v>
      </c>
      <c r="O1" s="132" t="s">
        <v>104</v>
      </c>
      <c r="P1" s="461" t="s">
        <v>105</v>
      </c>
      <c r="Q1" s="462" t="s">
        <v>106</v>
      </c>
      <c r="R1" s="462" t="s">
        <v>12</v>
      </c>
      <c r="S1" s="463" t="s">
        <v>302</v>
      </c>
      <c r="T1" s="458" t="s">
        <v>18</v>
      </c>
      <c r="U1" s="458" t="s">
        <v>18</v>
      </c>
      <c r="V1" s="465" t="s">
        <v>335</v>
      </c>
      <c r="W1" s="465" t="s">
        <v>335</v>
      </c>
      <c r="X1" s="462" t="s">
        <v>638</v>
      </c>
      <c r="Y1" s="466" t="s">
        <v>110</v>
      </c>
      <c r="Z1" s="467" t="s">
        <v>111</v>
      </c>
      <c r="AA1" s="468" t="s">
        <v>499</v>
      </c>
      <c r="AB1" s="469" t="s">
        <v>337</v>
      </c>
      <c r="AC1" s="470" t="s">
        <v>114</v>
      </c>
      <c r="AD1" s="471" t="s">
        <v>338</v>
      </c>
      <c r="AE1" s="464" t="s">
        <v>432</v>
      </c>
      <c r="AF1" s="464" t="s">
        <v>339</v>
      </c>
      <c r="AG1" s="464" t="s">
        <v>340</v>
      </c>
      <c r="AH1" s="464" t="s">
        <v>341</v>
      </c>
      <c r="AI1" s="464" t="s">
        <v>342</v>
      </c>
      <c r="AJ1" s="464" t="s">
        <v>343</v>
      </c>
      <c r="AK1" s="464" t="s">
        <v>121</v>
      </c>
      <c r="AL1" s="464" t="s">
        <v>344</v>
      </c>
      <c r="AM1" s="464" t="s">
        <v>68</v>
      </c>
      <c r="AN1" s="464" t="s">
        <v>124</v>
      </c>
      <c r="AO1" s="464" t="s">
        <v>125</v>
      </c>
      <c r="AP1" s="464" t="s">
        <v>346</v>
      </c>
      <c r="AQ1" s="464" t="s">
        <v>127</v>
      </c>
      <c r="AR1" s="464" t="s">
        <v>128</v>
      </c>
      <c r="AS1" s="464" t="s">
        <v>347</v>
      </c>
      <c r="AT1" s="464" t="s">
        <v>256</v>
      </c>
      <c r="AU1" s="464" t="s">
        <v>639</v>
      </c>
    </row>
    <row r="2" spans="1:81" ht="23.25" x14ac:dyDescent="0.25">
      <c r="E2" t="s">
        <v>809</v>
      </c>
      <c r="F2" s="128" t="s">
        <v>353</v>
      </c>
      <c r="G2" s="128" t="s">
        <v>354</v>
      </c>
      <c r="H2" s="460" t="s">
        <v>350</v>
      </c>
      <c r="I2" s="460" t="s">
        <v>350</v>
      </c>
      <c r="J2" s="460" t="s">
        <v>591</v>
      </c>
      <c r="K2" s="460" t="s">
        <v>591</v>
      </c>
      <c r="L2" s="128" t="s">
        <v>355</v>
      </c>
      <c r="M2" s="128" t="s">
        <v>356</v>
      </c>
      <c r="N2" s="128" t="s">
        <v>357</v>
      </c>
      <c r="O2" s="132" t="s">
        <v>350</v>
      </c>
      <c r="P2" s="461" t="s">
        <v>591</v>
      </c>
      <c r="Q2" s="462" t="s">
        <v>350</v>
      </c>
      <c r="R2" s="462" t="s">
        <v>591</v>
      </c>
      <c r="S2" s="463" t="s">
        <v>350</v>
      </c>
      <c r="T2" s="128" t="s">
        <v>358</v>
      </c>
      <c r="U2" s="128" t="s">
        <v>359</v>
      </c>
      <c r="V2" s="128" t="s">
        <v>354</v>
      </c>
      <c r="W2" s="128" t="s">
        <v>360</v>
      </c>
      <c r="X2" s="462" t="s">
        <v>350</v>
      </c>
      <c r="Y2" s="466" t="s">
        <v>350</v>
      </c>
      <c r="Z2" s="467" t="s">
        <v>350</v>
      </c>
      <c r="AA2" s="468" t="s">
        <v>350</v>
      </c>
      <c r="AB2" s="469" t="s">
        <v>350</v>
      </c>
      <c r="AC2" s="470" t="s">
        <v>350</v>
      </c>
      <c r="AD2" s="471" t="s">
        <v>350</v>
      </c>
      <c r="AE2" s="464" t="s">
        <v>591</v>
      </c>
      <c r="AF2" s="464" t="s">
        <v>591</v>
      </c>
      <c r="AG2" s="464" t="s">
        <v>591</v>
      </c>
      <c r="AH2" s="464" t="s">
        <v>591</v>
      </c>
      <c r="AI2" s="464" t="s">
        <v>591</v>
      </c>
      <c r="AJ2" s="464" t="s">
        <v>591</v>
      </c>
      <c r="AK2" s="464" t="s">
        <v>591</v>
      </c>
      <c r="AL2" s="464" t="s">
        <v>591</v>
      </c>
      <c r="AM2" s="464" t="s">
        <v>591</v>
      </c>
      <c r="AN2" s="464" t="s">
        <v>591</v>
      </c>
      <c r="AO2" s="464" t="s">
        <v>591</v>
      </c>
      <c r="AP2" s="464" t="s">
        <v>591</v>
      </c>
      <c r="AQ2" s="464" t="s">
        <v>591</v>
      </c>
      <c r="AR2" s="464" t="s">
        <v>591</v>
      </c>
      <c r="AS2" s="464" t="s">
        <v>591</v>
      </c>
      <c r="AT2" s="464" t="s">
        <v>591</v>
      </c>
      <c r="AU2" s="464" t="s">
        <v>591</v>
      </c>
    </row>
    <row r="3" spans="1:81" x14ac:dyDescent="0.25">
      <c r="A3" s="456" t="s">
        <v>808</v>
      </c>
      <c r="B3" s="456" t="s">
        <v>807</v>
      </c>
      <c r="C3" s="456" t="s">
        <v>806</v>
      </c>
      <c r="D3" s="456" t="s">
        <v>805</v>
      </c>
      <c r="E3" s="456"/>
      <c r="F3" s="456" t="s">
        <v>804</v>
      </c>
      <c r="G3" s="456" t="s">
        <v>803</v>
      </c>
      <c r="H3" s="456" t="s">
        <v>802</v>
      </c>
      <c r="I3" s="456" t="s">
        <v>801</v>
      </c>
      <c r="J3" s="456" t="s">
        <v>800</v>
      </c>
      <c r="K3" s="456" t="s">
        <v>799</v>
      </c>
      <c r="L3" s="456" t="s">
        <v>798</v>
      </c>
      <c r="M3" s="456" t="s">
        <v>797</v>
      </c>
      <c r="N3" s="456" t="s">
        <v>796</v>
      </c>
      <c r="O3" s="456" t="s">
        <v>795</v>
      </c>
      <c r="P3" s="456" t="s">
        <v>794</v>
      </c>
      <c r="Q3" s="456" t="s">
        <v>793</v>
      </c>
      <c r="R3" s="456" t="s">
        <v>792</v>
      </c>
      <c r="S3" s="456" t="s">
        <v>791</v>
      </c>
      <c r="T3" s="456" t="s">
        <v>790</v>
      </c>
      <c r="U3" s="456" t="s">
        <v>789</v>
      </c>
      <c r="V3" s="456" t="s">
        <v>788</v>
      </c>
      <c r="W3" s="456" t="s">
        <v>787</v>
      </c>
      <c r="X3" s="456" t="s">
        <v>786</v>
      </c>
      <c r="Y3" s="456" t="s">
        <v>785</v>
      </c>
      <c r="Z3" s="456" t="s">
        <v>784</v>
      </c>
      <c r="AA3" s="456" t="s">
        <v>783</v>
      </c>
      <c r="AB3" s="456" t="s">
        <v>782</v>
      </c>
      <c r="AC3" s="456" t="s">
        <v>781</v>
      </c>
      <c r="AD3" s="456" t="s">
        <v>780</v>
      </c>
      <c r="AE3" s="456" t="s">
        <v>779</v>
      </c>
      <c r="AF3" s="456" t="s">
        <v>778</v>
      </c>
      <c r="AG3" s="456" t="s">
        <v>777</v>
      </c>
      <c r="AH3" s="456" t="s">
        <v>776</v>
      </c>
      <c r="AI3" s="456" t="s">
        <v>775</v>
      </c>
      <c r="AJ3" s="456" t="s">
        <v>774</v>
      </c>
      <c r="AK3" s="456" t="s">
        <v>773</v>
      </c>
      <c r="AL3" s="456" t="s">
        <v>772</v>
      </c>
      <c r="AM3" s="456" t="s">
        <v>771</v>
      </c>
      <c r="AN3" s="456" t="s">
        <v>770</v>
      </c>
      <c r="AO3" s="456" t="s">
        <v>769</v>
      </c>
      <c r="AP3" s="456" t="s">
        <v>768</v>
      </c>
      <c r="AQ3" s="456" t="s">
        <v>767</v>
      </c>
      <c r="AR3" s="456" t="s">
        <v>766</v>
      </c>
      <c r="AS3" s="456" t="s">
        <v>765</v>
      </c>
      <c r="AT3" s="456" t="s">
        <v>764</v>
      </c>
      <c r="AU3" s="455" t="s">
        <v>763</v>
      </c>
      <c r="AV3" s="454"/>
      <c r="AW3" s="454"/>
      <c r="AX3" s="454"/>
      <c r="AY3" s="454"/>
      <c r="AZ3" s="454"/>
      <c r="BA3" s="454"/>
      <c r="BB3" s="454"/>
      <c r="BC3" s="454"/>
      <c r="BD3" s="454"/>
      <c r="BE3" s="454"/>
      <c r="BF3" s="454"/>
      <c r="BG3" s="454"/>
      <c r="BH3" s="454"/>
      <c r="BI3" s="454"/>
      <c r="BJ3" s="454"/>
      <c r="BK3" s="454"/>
      <c r="BL3" s="454"/>
      <c r="BM3" s="454"/>
      <c r="BN3" s="454"/>
      <c r="BO3" s="454"/>
      <c r="BP3" s="454"/>
      <c r="BQ3" s="454"/>
      <c r="BR3" s="454"/>
      <c r="BS3" s="454"/>
      <c r="BT3" s="454"/>
      <c r="BU3" s="454"/>
      <c r="BV3" s="454"/>
      <c r="BW3" s="454"/>
      <c r="BX3" s="454"/>
      <c r="BY3" s="454"/>
      <c r="BZ3" s="454"/>
      <c r="CA3" s="454"/>
      <c r="CB3" s="454"/>
      <c r="CC3" s="454"/>
    </row>
    <row r="4" spans="1:81" x14ac:dyDescent="0.25">
      <c r="A4" t="s">
        <v>752</v>
      </c>
      <c r="B4" t="s">
        <v>257</v>
      </c>
      <c r="C4" t="s">
        <v>258</v>
      </c>
      <c r="F4">
        <v>872315</v>
      </c>
      <c r="G4">
        <v>3639911</v>
      </c>
      <c r="H4">
        <v>5468289</v>
      </c>
      <c r="I4">
        <v>3558689</v>
      </c>
      <c r="J4">
        <v>1635576</v>
      </c>
      <c r="K4">
        <v>1833424</v>
      </c>
      <c r="L4">
        <v>360417</v>
      </c>
      <c r="M4">
        <v>0</v>
      </c>
      <c r="N4">
        <v>660012</v>
      </c>
      <c r="O4">
        <v>1408467</v>
      </c>
      <c r="P4">
        <v>510421</v>
      </c>
      <c r="Q4">
        <v>936757</v>
      </c>
      <c r="R4">
        <v>1229769</v>
      </c>
      <c r="S4">
        <v>123248</v>
      </c>
      <c r="T4">
        <v>74324</v>
      </c>
      <c r="U4">
        <v>604006</v>
      </c>
      <c r="V4">
        <v>1028299</v>
      </c>
      <c r="W4">
        <v>236974</v>
      </c>
      <c r="X4">
        <v>910217</v>
      </c>
      <c r="Y4">
        <v>212052</v>
      </c>
      <c r="Z4">
        <v>271817</v>
      </c>
      <c r="AA4">
        <v>291021</v>
      </c>
      <c r="AB4">
        <v>164448</v>
      </c>
      <c r="AC4">
        <v>81140</v>
      </c>
      <c r="AD4">
        <v>20918</v>
      </c>
      <c r="AE4">
        <v>188262</v>
      </c>
      <c r="AF4">
        <v>0</v>
      </c>
      <c r="AG4">
        <v>20423</v>
      </c>
      <c r="AH4">
        <v>300</v>
      </c>
      <c r="AI4">
        <v>77887</v>
      </c>
      <c r="AJ4">
        <v>21410</v>
      </c>
      <c r="AK4">
        <v>9316</v>
      </c>
      <c r="AL4">
        <v>12805</v>
      </c>
      <c r="AM4">
        <v>23399</v>
      </c>
      <c r="AN4">
        <v>6635</v>
      </c>
      <c r="AO4">
        <v>0</v>
      </c>
      <c r="AP4">
        <v>2829</v>
      </c>
      <c r="AQ4">
        <v>2096</v>
      </c>
      <c r="AR4">
        <v>0</v>
      </c>
      <c r="AS4">
        <v>0</v>
      </c>
      <c r="AT4">
        <v>8925</v>
      </c>
      <c r="AU4">
        <v>0</v>
      </c>
    </row>
    <row r="5" spans="1:81" x14ac:dyDescent="0.25">
      <c r="A5" t="s">
        <v>752</v>
      </c>
      <c r="B5" t="s">
        <v>257</v>
      </c>
      <c r="C5" t="s">
        <v>259</v>
      </c>
      <c r="F5">
        <v>2086964</v>
      </c>
      <c r="G5">
        <v>10458066</v>
      </c>
      <c r="H5">
        <v>10747680</v>
      </c>
      <c r="I5">
        <v>7555787</v>
      </c>
      <c r="J5">
        <v>3445434</v>
      </c>
      <c r="K5">
        <v>3690176</v>
      </c>
      <c r="L5">
        <v>709980</v>
      </c>
      <c r="M5">
        <v>0</v>
      </c>
      <c r="N5">
        <v>1366694</v>
      </c>
      <c r="O5">
        <v>2855170</v>
      </c>
      <c r="P5">
        <v>1469508</v>
      </c>
      <c r="Q5">
        <v>1879542</v>
      </c>
      <c r="R5">
        <v>2516381</v>
      </c>
      <c r="S5">
        <v>1360595</v>
      </c>
      <c r="T5">
        <v>274897</v>
      </c>
      <c r="U5">
        <v>916430</v>
      </c>
      <c r="V5">
        <v>2956473</v>
      </c>
      <c r="W5">
        <v>637416</v>
      </c>
      <c r="X5">
        <v>1354826</v>
      </c>
      <c r="Y5">
        <v>414739</v>
      </c>
      <c r="Z5">
        <v>554337</v>
      </c>
      <c r="AA5">
        <v>581482</v>
      </c>
      <c r="AB5">
        <v>359674</v>
      </c>
      <c r="AC5">
        <v>204434</v>
      </c>
      <c r="AD5">
        <v>75984</v>
      </c>
      <c r="AE5">
        <v>750495</v>
      </c>
      <c r="AF5">
        <v>0</v>
      </c>
      <c r="AG5">
        <v>168779</v>
      </c>
      <c r="AH5">
        <v>319635</v>
      </c>
      <c r="AI5">
        <v>165037</v>
      </c>
      <c r="AJ5">
        <v>39239</v>
      </c>
      <c r="AK5">
        <v>18360</v>
      </c>
      <c r="AL5">
        <v>25348</v>
      </c>
      <c r="AM5">
        <v>61993</v>
      </c>
      <c r="AN5">
        <v>13271</v>
      </c>
      <c r="AO5">
        <v>0</v>
      </c>
      <c r="AP5">
        <v>6138</v>
      </c>
      <c r="AQ5">
        <v>4192</v>
      </c>
      <c r="AR5">
        <v>0</v>
      </c>
      <c r="AS5">
        <v>0</v>
      </c>
      <c r="AT5">
        <v>5946</v>
      </c>
      <c r="AU5">
        <v>0</v>
      </c>
    </row>
    <row r="6" spans="1:81" x14ac:dyDescent="0.25">
      <c r="A6" t="s">
        <v>752</v>
      </c>
      <c r="B6" t="s">
        <v>257</v>
      </c>
      <c r="C6" t="s">
        <v>260</v>
      </c>
      <c r="F6">
        <v>1252</v>
      </c>
      <c r="G6">
        <v>11046</v>
      </c>
      <c r="H6">
        <v>0</v>
      </c>
      <c r="I6">
        <v>-20627</v>
      </c>
      <c r="J6">
        <v>-275381</v>
      </c>
      <c r="K6">
        <v>-3735</v>
      </c>
      <c r="L6">
        <v>-950371</v>
      </c>
      <c r="M6">
        <v>551104</v>
      </c>
      <c r="N6">
        <v>399559</v>
      </c>
      <c r="O6">
        <v>-13241</v>
      </c>
      <c r="P6">
        <v>-82974</v>
      </c>
      <c r="Q6">
        <v>-30590</v>
      </c>
      <c r="R6">
        <v>-15986</v>
      </c>
      <c r="S6">
        <v>-4061</v>
      </c>
      <c r="T6">
        <v>-2349</v>
      </c>
      <c r="U6">
        <v>-3901508</v>
      </c>
      <c r="V6">
        <v>692</v>
      </c>
      <c r="W6">
        <v>-128487</v>
      </c>
      <c r="X6">
        <v>3558</v>
      </c>
      <c r="Y6">
        <v>-1934</v>
      </c>
      <c r="Z6">
        <v>-1873</v>
      </c>
      <c r="AA6">
        <v>-2084</v>
      </c>
      <c r="AB6">
        <v>-805</v>
      </c>
      <c r="AC6">
        <v>0</v>
      </c>
      <c r="AD6">
        <v>0</v>
      </c>
      <c r="AE6">
        <v>0</v>
      </c>
      <c r="AF6">
        <v>-601</v>
      </c>
      <c r="AG6">
        <v>-1572</v>
      </c>
      <c r="AH6">
        <v>-1165510</v>
      </c>
      <c r="AI6">
        <v>-1582</v>
      </c>
      <c r="AJ6">
        <v>-86</v>
      </c>
      <c r="AK6">
        <v>0</v>
      </c>
      <c r="AL6">
        <v>0</v>
      </c>
      <c r="AM6">
        <v>0</v>
      </c>
      <c r="AN6">
        <v>-6611</v>
      </c>
      <c r="AO6">
        <v>-140</v>
      </c>
      <c r="AP6">
        <v>0</v>
      </c>
      <c r="AQ6">
        <v>0</v>
      </c>
      <c r="AR6">
        <v>0</v>
      </c>
      <c r="AS6">
        <v>0</v>
      </c>
      <c r="AT6">
        <v>44999</v>
      </c>
      <c r="AU6">
        <v>0</v>
      </c>
    </row>
    <row r="7" spans="1:81" x14ac:dyDescent="0.25">
      <c r="A7" t="s">
        <v>752</v>
      </c>
      <c r="B7" t="s">
        <v>257</v>
      </c>
      <c r="C7" t="s">
        <v>435</v>
      </c>
      <c r="F7">
        <v>0</v>
      </c>
      <c r="G7">
        <v>0</v>
      </c>
      <c r="H7">
        <v>258384</v>
      </c>
      <c r="I7">
        <v>613664</v>
      </c>
      <c r="J7">
        <v>212747</v>
      </c>
      <c r="K7">
        <v>85530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164686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45605</v>
      </c>
      <c r="AA7">
        <v>42703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8317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202000</v>
      </c>
    </row>
    <row r="8" spans="1:81" x14ac:dyDescent="0.25">
      <c r="A8" t="s">
        <v>752</v>
      </c>
      <c r="B8" t="s">
        <v>257</v>
      </c>
      <c r="C8" t="s">
        <v>436</v>
      </c>
      <c r="F8">
        <v>12704980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976627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98729</v>
      </c>
      <c r="AK8">
        <v>60131</v>
      </c>
      <c r="AL8">
        <v>0</v>
      </c>
      <c r="AM8">
        <v>0</v>
      </c>
      <c r="AN8">
        <v>73183</v>
      </c>
      <c r="AO8">
        <v>0</v>
      </c>
      <c r="AP8">
        <v>39716</v>
      </c>
      <c r="AQ8">
        <v>33844</v>
      </c>
      <c r="AR8">
        <v>0</v>
      </c>
      <c r="AS8">
        <v>0</v>
      </c>
      <c r="AT8">
        <v>45111</v>
      </c>
      <c r="AU8">
        <v>0</v>
      </c>
    </row>
    <row r="9" spans="1:81" x14ac:dyDescent="0.25">
      <c r="A9" t="s">
        <v>752</v>
      </c>
      <c r="B9" t="s">
        <v>257</v>
      </c>
      <c r="C9" t="s">
        <v>758</v>
      </c>
      <c r="F9">
        <v>15665511</v>
      </c>
      <c r="G9">
        <v>14109023</v>
      </c>
      <c r="H9">
        <v>16474353</v>
      </c>
      <c r="I9">
        <v>11707513</v>
      </c>
      <c r="J9">
        <v>5018376</v>
      </c>
      <c r="K9">
        <v>5605395</v>
      </c>
      <c r="L9">
        <v>120026</v>
      </c>
      <c r="M9">
        <v>551104</v>
      </c>
      <c r="N9">
        <v>2426265</v>
      </c>
      <c r="O9">
        <v>4250396</v>
      </c>
      <c r="P9">
        <v>1896955</v>
      </c>
      <c r="Q9">
        <v>2785709</v>
      </c>
      <c r="R9">
        <v>3894850</v>
      </c>
      <c r="S9">
        <v>1479782</v>
      </c>
      <c r="T9">
        <v>346872</v>
      </c>
      <c r="U9">
        <v>-2381072</v>
      </c>
      <c r="V9">
        <v>3985464</v>
      </c>
      <c r="W9">
        <v>745903</v>
      </c>
      <c r="X9">
        <v>2268601</v>
      </c>
      <c r="Y9">
        <v>624857</v>
      </c>
      <c r="Z9">
        <v>869886</v>
      </c>
      <c r="AA9">
        <v>913122</v>
      </c>
      <c r="AB9">
        <v>523317</v>
      </c>
      <c r="AC9">
        <v>1262201</v>
      </c>
      <c r="AD9">
        <v>96902</v>
      </c>
      <c r="AE9">
        <v>938757</v>
      </c>
      <c r="AF9">
        <v>-601</v>
      </c>
      <c r="AG9">
        <v>187630</v>
      </c>
      <c r="AH9">
        <v>-845575</v>
      </c>
      <c r="AI9">
        <v>249659</v>
      </c>
      <c r="AJ9">
        <v>159292</v>
      </c>
      <c r="AK9">
        <v>87807</v>
      </c>
      <c r="AL9">
        <v>38153</v>
      </c>
      <c r="AM9">
        <v>85392</v>
      </c>
      <c r="AN9">
        <v>86478</v>
      </c>
      <c r="AO9">
        <v>-140</v>
      </c>
      <c r="AP9">
        <v>48683</v>
      </c>
      <c r="AQ9">
        <v>40132</v>
      </c>
      <c r="AR9">
        <v>0</v>
      </c>
      <c r="AS9">
        <v>0</v>
      </c>
      <c r="AT9">
        <v>104981</v>
      </c>
      <c r="AU9">
        <v>202000</v>
      </c>
    </row>
    <row r="10" spans="1:81" x14ac:dyDescent="0.25">
      <c r="A10" t="s">
        <v>752</v>
      </c>
      <c r="B10" t="s">
        <v>263</v>
      </c>
      <c r="C10" t="s">
        <v>264</v>
      </c>
      <c r="F10">
        <v>17382999</v>
      </c>
      <c r="G10">
        <v>718479</v>
      </c>
      <c r="H10">
        <v>4835823</v>
      </c>
      <c r="I10">
        <v>6610678</v>
      </c>
      <c r="J10">
        <v>2335790</v>
      </c>
      <c r="K10">
        <v>2694329</v>
      </c>
      <c r="L10">
        <v>200589</v>
      </c>
      <c r="M10">
        <v>569830</v>
      </c>
      <c r="N10">
        <v>0</v>
      </c>
      <c r="O10">
        <v>1797237</v>
      </c>
      <c r="P10">
        <v>147355</v>
      </c>
      <c r="Q10">
        <v>753420</v>
      </c>
      <c r="R10">
        <v>1514956</v>
      </c>
      <c r="S10">
        <v>2064295</v>
      </c>
      <c r="T10">
        <v>1130156</v>
      </c>
      <c r="U10">
        <v>49238</v>
      </c>
      <c r="V10">
        <v>359369</v>
      </c>
      <c r="W10">
        <v>14339</v>
      </c>
      <c r="X10">
        <v>358798</v>
      </c>
      <c r="Y10">
        <v>12158</v>
      </c>
      <c r="Z10">
        <v>595654</v>
      </c>
      <c r="AA10">
        <v>698394</v>
      </c>
      <c r="AB10">
        <v>882933</v>
      </c>
      <c r="AC10">
        <v>1365662</v>
      </c>
      <c r="AD10">
        <v>488906</v>
      </c>
      <c r="AE10">
        <v>582726</v>
      </c>
      <c r="AF10">
        <v>553378</v>
      </c>
      <c r="AG10">
        <v>308905</v>
      </c>
      <c r="AH10">
        <v>200396</v>
      </c>
      <c r="AI10">
        <v>110910</v>
      </c>
      <c r="AJ10">
        <v>179508</v>
      </c>
      <c r="AK10">
        <v>131368</v>
      </c>
      <c r="AL10">
        <v>2471</v>
      </c>
      <c r="AM10">
        <v>126060</v>
      </c>
      <c r="AN10">
        <v>159010</v>
      </c>
      <c r="AO10">
        <v>44601</v>
      </c>
      <c r="AP10">
        <v>56738</v>
      </c>
      <c r="AQ10">
        <v>66333</v>
      </c>
      <c r="AR10">
        <v>46180</v>
      </c>
      <c r="AS10">
        <v>36175</v>
      </c>
      <c r="AT10">
        <v>95717</v>
      </c>
      <c r="AU10">
        <v>207568</v>
      </c>
    </row>
    <row r="11" spans="1:81" x14ac:dyDescent="0.25">
      <c r="A11" t="s">
        <v>752</v>
      </c>
      <c r="B11" t="s">
        <v>263</v>
      </c>
      <c r="C11" t="s">
        <v>265</v>
      </c>
      <c r="F11">
        <v>0</v>
      </c>
      <c r="G11">
        <v>0</v>
      </c>
      <c r="H11">
        <v>-1427</v>
      </c>
      <c r="I11">
        <v>-19823</v>
      </c>
      <c r="J11">
        <v>-9855</v>
      </c>
      <c r="K11">
        <v>-8776</v>
      </c>
      <c r="L11">
        <v>0</v>
      </c>
      <c r="M11">
        <v>0</v>
      </c>
      <c r="N11">
        <v>0</v>
      </c>
      <c r="O11">
        <v>-2896</v>
      </c>
      <c r="P11">
        <v>-198</v>
      </c>
      <c r="Q11">
        <v>42</v>
      </c>
      <c r="R11">
        <v>-8442</v>
      </c>
      <c r="S11">
        <v>0</v>
      </c>
      <c r="T11">
        <v>0</v>
      </c>
      <c r="U11">
        <v>0</v>
      </c>
      <c r="V11">
        <v>393</v>
      </c>
      <c r="W11">
        <v>0</v>
      </c>
      <c r="X11">
        <v>0</v>
      </c>
      <c r="Y11">
        <v>0</v>
      </c>
      <c r="Z11">
        <v>-1712</v>
      </c>
      <c r="AA11">
        <v>-1205</v>
      </c>
      <c r="AB11">
        <v>-41434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-243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-197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</row>
    <row r="12" spans="1:81" x14ac:dyDescent="0.25">
      <c r="A12" t="s">
        <v>752</v>
      </c>
      <c r="B12" t="s">
        <v>263</v>
      </c>
      <c r="C12" t="s">
        <v>266</v>
      </c>
      <c r="F12">
        <v>1890</v>
      </c>
      <c r="G12">
        <v>1180</v>
      </c>
      <c r="H12">
        <v>6770</v>
      </c>
      <c r="I12">
        <v>12558</v>
      </c>
      <c r="J12">
        <v>7240</v>
      </c>
      <c r="K12">
        <v>4191</v>
      </c>
      <c r="L12">
        <v>0</v>
      </c>
      <c r="M12">
        <v>0</v>
      </c>
      <c r="N12">
        <v>0</v>
      </c>
      <c r="O12">
        <v>-55294</v>
      </c>
      <c r="P12">
        <v>0</v>
      </c>
      <c r="Q12">
        <v>0</v>
      </c>
      <c r="R12">
        <v>6482</v>
      </c>
      <c r="S12">
        <v>0</v>
      </c>
      <c r="T12">
        <v>0</v>
      </c>
      <c r="U12">
        <v>0</v>
      </c>
      <c r="V12">
        <v>0</v>
      </c>
      <c r="W12">
        <v>0</v>
      </c>
      <c r="X12">
        <v>60</v>
      </c>
      <c r="Y12">
        <v>0</v>
      </c>
      <c r="Z12">
        <v>1366</v>
      </c>
      <c r="AA12">
        <v>0</v>
      </c>
      <c r="AB12">
        <v>453</v>
      </c>
      <c r="AC12">
        <v>120</v>
      </c>
      <c r="AD12">
        <v>0</v>
      </c>
      <c r="AE12">
        <v>87</v>
      </c>
      <c r="AF12">
        <v>-676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928</v>
      </c>
      <c r="AM12">
        <v>160</v>
      </c>
      <c r="AN12">
        <v>0</v>
      </c>
      <c r="AO12">
        <v>-597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</row>
    <row r="13" spans="1:81" x14ac:dyDescent="0.25">
      <c r="A13" t="s">
        <v>752</v>
      </c>
      <c r="B13" t="s">
        <v>263</v>
      </c>
      <c r="C13" t="s">
        <v>267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2719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</row>
    <row r="14" spans="1:81" x14ac:dyDescent="0.25">
      <c r="A14" t="s">
        <v>752</v>
      </c>
      <c r="B14" t="s">
        <v>263</v>
      </c>
      <c r="C14" t="s">
        <v>757</v>
      </c>
      <c r="F14">
        <v>17384889</v>
      </c>
      <c r="G14">
        <v>719659</v>
      </c>
      <c r="H14">
        <v>4841166</v>
      </c>
      <c r="I14">
        <v>6603413</v>
      </c>
      <c r="J14">
        <v>2333175</v>
      </c>
      <c r="K14">
        <v>2689744</v>
      </c>
      <c r="L14">
        <v>200589</v>
      </c>
      <c r="M14">
        <v>569830</v>
      </c>
      <c r="N14">
        <v>0</v>
      </c>
      <c r="O14">
        <v>1739047</v>
      </c>
      <c r="P14">
        <v>147157</v>
      </c>
      <c r="Q14">
        <v>753462</v>
      </c>
      <c r="R14">
        <v>1512996</v>
      </c>
      <c r="S14">
        <v>2064295</v>
      </c>
      <c r="T14">
        <v>1130156</v>
      </c>
      <c r="U14">
        <v>49238</v>
      </c>
      <c r="V14">
        <v>359762</v>
      </c>
      <c r="W14">
        <v>14339</v>
      </c>
      <c r="X14">
        <v>358858</v>
      </c>
      <c r="Y14">
        <v>14877</v>
      </c>
      <c r="Z14">
        <v>595308</v>
      </c>
      <c r="AA14">
        <v>697189</v>
      </c>
      <c r="AB14">
        <v>841952</v>
      </c>
      <c r="AC14">
        <v>1365782</v>
      </c>
      <c r="AD14">
        <v>488906</v>
      </c>
      <c r="AE14">
        <v>582813</v>
      </c>
      <c r="AF14">
        <v>552702</v>
      </c>
      <c r="AG14">
        <v>308905</v>
      </c>
      <c r="AH14">
        <v>200396</v>
      </c>
      <c r="AI14">
        <v>110667</v>
      </c>
      <c r="AJ14">
        <v>179508</v>
      </c>
      <c r="AK14">
        <v>131368</v>
      </c>
      <c r="AL14">
        <v>3399</v>
      </c>
      <c r="AM14">
        <v>126220</v>
      </c>
      <c r="AN14">
        <v>159010</v>
      </c>
      <c r="AO14">
        <v>43807</v>
      </c>
      <c r="AP14">
        <v>56738</v>
      </c>
      <c r="AQ14">
        <v>66333</v>
      </c>
      <c r="AR14">
        <v>46180</v>
      </c>
      <c r="AS14">
        <v>36175</v>
      </c>
      <c r="AT14">
        <v>95717</v>
      </c>
      <c r="AU14">
        <v>207568</v>
      </c>
    </row>
    <row r="15" spans="1:81" x14ac:dyDescent="0.25">
      <c r="A15" t="s">
        <v>752</v>
      </c>
      <c r="B15" t="s">
        <v>269</v>
      </c>
      <c r="C15" t="s">
        <v>270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</row>
    <row r="16" spans="1:81" x14ac:dyDescent="0.25">
      <c r="A16" t="s">
        <v>752</v>
      </c>
      <c r="B16" t="s">
        <v>269</v>
      </c>
      <c r="C16" t="s">
        <v>271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-2125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</row>
    <row r="17" spans="1:47" x14ac:dyDescent="0.25">
      <c r="A17" t="s">
        <v>752</v>
      </c>
      <c r="B17" t="s">
        <v>269</v>
      </c>
      <c r="C17" t="s">
        <v>272</v>
      </c>
      <c r="F17">
        <v>-23823396</v>
      </c>
      <c r="G17">
        <v>-12298975</v>
      </c>
      <c r="H17">
        <v>-42415411</v>
      </c>
      <c r="I17">
        <v>-30253529</v>
      </c>
      <c r="J17">
        <v>-3662844</v>
      </c>
      <c r="K17">
        <v>-9298125</v>
      </c>
      <c r="L17">
        <v>-429222</v>
      </c>
      <c r="M17">
        <v>0</v>
      </c>
      <c r="N17">
        <v>-1114712</v>
      </c>
      <c r="O17">
        <v>-11761811</v>
      </c>
      <c r="P17">
        <v>40375</v>
      </c>
      <c r="Q17">
        <v>-3831729</v>
      </c>
      <c r="R17">
        <v>-4309406</v>
      </c>
      <c r="S17">
        <v>-75150</v>
      </c>
      <c r="T17">
        <v>8061</v>
      </c>
      <c r="U17">
        <v>734</v>
      </c>
      <c r="V17">
        <v>-805899</v>
      </c>
      <c r="W17">
        <v>-100440</v>
      </c>
      <c r="X17">
        <v>-4469904</v>
      </c>
      <c r="Y17">
        <v>0</v>
      </c>
      <c r="Z17">
        <v>-1631960</v>
      </c>
      <c r="AA17">
        <v>-5246256</v>
      </c>
      <c r="AB17">
        <v>-77337</v>
      </c>
      <c r="AC17">
        <v>-2622718</v>
      </c>
      <c r="AD17">
        <v>-161217</v>
      </c>
      <c r="AE17">
        <v>-94760</v>
      </c>
      <c r="AF17">
        <v>7786</v>
      </c>
      <c r="AG17">
        <v>-5782</v>
      </c>
      <c r="AH17">
        <v>0</v>
      </c>
      <c r="AI17">
        <v>-188271</v>
      </c>
      <c r="AJ17">
        <v>-124908</v>
      </c>
      <c r="AK17">
        <v>18034</v>
      </c>
      <c r="AL17">
        <v>0</v>
      </c>
      <c r="AM17">
        <v>-436941</v>
      </c>
      <c r="AN17">
        <v>438</v>
      </c>
      <c r="AO17">
        <v>3144</v>
      </c>
      <c r="AP17">
        <v>-500</v>
      </c>
      <c r="AQ17">
        <v>-723</v>
      </c>
      <c r="AR17">
        <v>0</v>
      </c>
      <c r="AS17">
        <v>0</v>
      </c>
      <c r="AT17">
        <v>0</v>
      </c>
      <c r="AU17">
        <v>0</v>
      </c>
    </row>
    <row r="18" spans="1:47" x14ac:dyDescent="0.25">
      <c r="A18" t="s">
        <v>752</v>
      </c>
      <c r="B18" t="s">
        <v>269</v>
      </c>
      <c r="C18" t="s">
        <v>273</v>
      </c>
      <c r="F18">
        <v>0</v>
      </c>
      <c r="G18">
        <v>0</v>
      </c>
      <c r="H18">
        <v>-1835</v>
      </c>
      <c r="I18">
        <v>4307</v>
      </c>
      <c r="J18">
        <v>0</v>
      </c>
      <c r="K18">
        <v>10207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200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3305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526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</row>
    <row r="19" spans="1:47" x14ac:dyDescent="0.25">
      <c r="A19" t="s">
        <v>752</v>
      </c>
      <c r="B19" t="s">
        <v>269</v>
      </c>
      <c r="C19" t="s">
        <v>274</v>
      </c>
      <c r="F19">
        <v>21346917</v>
      </c>
      <c r="G19">
        <v>12163668</v>
      </c>
      <c r="H19">
        <v>20861663</v>
      </c>
      <c r="I19">
        <v>8164157</v>
      </c>
      <c r="J19">
        <v>15430662</v>
      </c>
      <c r="K19">
        <v>7969023</v>
      </c>
      <c r="L19">
        <v>586374</v>
      </c>
      <c r="M19">
        <v>502335</v>
      </c>
      <c r="N19">
        <v>-773340</v>
      </c>
      <c r="O19">
        <v>10633628</v>
      </c>
      <c r="P19">
        <v>-1004155</v>
      </c>
      <c r="Q19">
        <v>7522263</v>
      </c>
      <c r="R19">
        <v>7055515</v>
      </c>
      <c r="S19">
        <v>7749276</v>
      </c>
      <c r="T19">
        <v>4915463</v>
      </c>
      <c r="U19">
        <v>1095435</v>
      </c>
      <c r="V19">
        <v>1546810</v>
      </c>
      <c r="W19">
        <v>183945</v>
      </c>
      <c r="X19">
        <v>-1389444</v>
      </c>
      <c r="Y19">
        <v>-128511</v>
      </c>
      <c r="Z19">
        <v>3671869</v>
      </c>
      <c r="AA19">
        <v>2499905</v>
      </c>
      <c r="AB19">
        <v>355937</v>
      </c>
      <c r="AC19">
        <v>2159807</v>
      </c>
      <c r="AD19">
        <v>1573276</v>
      </c>
      <c r="AE19">
        <v>314765</v>
      </c>
      <c r="AF19">
        <v>584</v>
      </c>
      <c r="AG19">
        <v>1124046</v>
      </c>
      <c r="AH19">
        <v>236604</v>
      </c>
      <c r="AI19">
        <v>294902</v>
      </c>
      <c r="AJ19">
        <v>143632</v>
      </c>
      <c r="AK19">
        <v>319559</v>
      </c>
      <c r="AL19">
        <v>367</v>
      </c>
      <c r="AM19">
        <v>289779</v>
      </c>
      <c r="AN19">
        <v>-35490</v>
      </c>
      <c r="AO19">
        <v>174827</v>
      </c>
      <c r="AP19">
        <v>57670</v>
      </c>
      <c r="AQ19">
        <v>90564</v>
      </c>
      <c r="AR19">
        <v>-35331</v>
      </c>
      <c r="AS19">
        <v>13000</v>
      </c>
      <c r="AT19">
        <v>9439</v>
      </c>
      <c r="AU19">
        <v>5436</v>
      </c>
    </row>
    <row r="20" spans="1:47" x14ac:dyDescent="0.25">
      <c r="A20" t="s">
        <v>752</v>
      </c>
      <c r="B20" t="s">
        <v>269</v>
      </c>
      <c r="C20" t="s">
        <v>275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 x14ac:dyDescent="0.25">
      <c r="A21" t="s">
        <v>752</v>
      </c>
      <c r="B21" t="s">
        <v>269</v>
      </c>
      <c r="C21" t="s">
        <v>276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 x14ac:dyDescent="0.25">
      <c r="A22" t="s">
        <v>752</v>
      </c>
      <c r="B22" t="s">
        <v>269</v>
      </c>
      <c r="C22" t="s">
        <v>277</v>
      </c>
      <c r="F22">
        <v>-14639314</v>
      </c>
      <c r="G22">
        <v>-7248724</v>
      </c>
      <c r="H22">
        <v>-9627105</v>
      </c>
      <c r="I22">
        <v>-12210891</v>
      </c>
      <c r="J22">
        <v>-11455997</v>
      </c>
      <c r="K22">
        <v>-7757661</v>
      </c>
      <c r="L22">
        <v>-1406365</v>
      </c>
      <c r="M22">
        <v>-724862</v>
      </c>
      <c r="N22">
        <v>-2746265</v>
      </c>
      <c r="O22">
        <v>-7292273</v>
      </c>
      <c r="P22">
        <v>0</v>
      </c>
      <c r="Q22">
        <v>-3412356</v>
      </c>
      <c r="R22">
        <v>-5753159</v>
      </c>
      <c r="S22">
        <v>0</v>
      </c>
      <c r="T22">
        <v>-1171139</v>
      </c>
      <c r="U22">
        <v>-502498</v>
      </c>
      <c r="V22">
        <v>0</v>
      </c>
      <c r="W22">
        <v>0</v>
      </c>
      <c r="X22">
        <v>0</v>
      </c>
      <c r="Y22">
        <v>-415945</v>
      </c>
      <c r="Z22">
        <v>-1279025</v>
      </c>
      <c r="AA22">
        <v>-2196613</v>
      </c>
      <c r="AB22">
        <v>-1180864</v>
      </c>
      <c r="AC22">
        <v>-1443996</v>
      </c>
      <c r="AD22">
        <v>0</v>
      </c>
      <c r="AE22">
        <v>-2398343</v>
      </c>
      <c r="AF22">
        <v>-1562814</v>
      </c>
      <c r="AG22">
        <v>-178443</v>
      </c>
      <c r="AH22">
        <v>0</v>
      </c>
      <c r="AI22">
        <v>1505</v>
      </c>
      <c r="AJ22">
        <v>-66943</v>
      </c>
      <c r="AK22">
        <v>-35429</v>
      </c>
      <c r="AL22">
        <v>-49129</v>
      </c>
      <c r="AM22">
        <v>-284639</v>
      </c>
      <c r="AN22">
        <v>-141353</v>
      </c>
      <c r="AO22">
        <v>-142507</v>
      </c>
      <c r="AP22">
        <v>0</v>
      </c>
      <c r="AQ22">
        <v>0</v>
      </c>
      <c r="AR22">
        <v>0</v>
      </c>
      <c r="AS22">
        <v>-32639</v>
      </c>
      <c r="AT22">
        <v>0</v>
      </c>
      <c r="AU22">
        <v>53</v>
      </c>
    </row>
    <row r="23" spans="1:47" x14ac:dyDescent="0.25">
      <c r="A23" t="s">
        <v>752</v>
      </c>
      <c r="B23" t="s">
        <v>269</v>
      </c>
      <c r="C23" t="s">
        <v>278</v>
      </c>
      <c r="F23">
        <v>-10958600</v>
      </c>
      <c r="G23">
        <v>-5679348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-1451401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-18023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-4964</v>
      </c>
      <c r="AR23">
        <v>0</v>
      </c>
      <c r="AS23">
        <v>0</v>
      </c>
      <c r="AT23">
        <v>0</v>
      </c>
      <c r="AU23">
        <v>0</v>
      </c>
    </row>
    <row r="24" spans="1:47" x14ac:dyDescent="0.25">
      <c r="A24" t="s">
        <v>752</v>
      </c>
      <c r="B24" t="s">
        <v>269</v>
      </c>
      <c r="C24" t="s">
        <v>756</v>
      </c>
      <c r="F24">
        <v>-28074393</v>
      </c>
      <c r="G24">
        <v>-13063379</v>
      </c>
      <c r="H24">
        <v>-31182688</v>
      </c>
      <c r="I24">
        <v>-34295956</v>
      </c>
      <c r="J24">
        <v>311821</v>
      </c>
      <c r="K24">
        <v>-9076556</v>
      </c>
      <c r="L24">
        <v>-1249213</v>
      </c>
      <c r="M24">
        <v>-222527</v>
      </c>
      <c r="N24">
        <v>-4634317</v>
      </c>
      <c r="O24">
        <v>-8420456</v>
      </c>
      <c r="P24">
        <v>-963780</v>
      </c>
      <c r="Q24">
        <v>278178</v>
      </c>
      <c r="R24">
        <v>-3006850</v>
      </c>
      <c r="S24">
        <v>7674126</v>
      </c>
      <c r="T24">
        <v>3752385</v>
      </c>
      <c r="U24">
        <v>593671</v>
      </c>
      <c r="V24">
        <v>740911</v>
      </c>
      <c r="W24">
        <v>83505</v>
      </c>
      <c r="X24">
        <v>-5859348</v>
      </c>
      <c r="Y24">
        <v>-544456</v>
      </c>
      <c r="Z24">
        <v>758759</v>
      </c>
      <c r="AA24">
        <v>-4939659</v>
      </c>
      <c r="AB24">
        <v>-902264</v>
      </c>
      <c r="AC24">
        <v>-3358308</v>
      </c>
      <c r="AD24">
        <v>1412059</v>
      </c>
      <c r="AE24">
        <v>-2178338</v>
      </c>
      <c r="AF24">
        <v>-1554444</v>
      </c>
      <c r="AG24">
        <v>939821</v>
      </c>
      <c r="AH24">
        <v>236604</v>
      </c>
      <c r="AI24">
        <v>108662</v>
      </c>
      <c r="AJ24">
        <v>-48219</v>
      </c>
      <c r="AK24">
        <v>284141</v>
      </c>
      <c r="AL24">
        <v>-48762</v>
      </c>
      <c r="AM24">
        <v>-431801</v>
      </c>
      <c r="AN24">
        <v>-176405</v>
      </c>
      <c r="AO24">
        <v>35464</v>
      </c>
      <c r="AP24">
        <v>57170</v>
      </c>
      <c r="AQ24">
        <v>84877</v>
      </c>
      <c r="AR24">
        <v>-35331</v>
      </c>
      <c r="AS24">
        <v>-19639</v>
      </c>
      <c r="AT24">
        <v>9439</v>
      </c>
      <c r="AU24">
        <v>5489</v>
      </c>
    </row>
    <row r="25" spans="1:47" x14ac:dyDescent="0.25">
      <c r="A25" t="s">
        <v>752</v>
      </c>
      <c r="B25" t="s">
        <v>280</v>
      </c>
      <c r="C25" t="s">
        <v>281</v>
      </c>
      <c r="F25">
        <v>125839</v>
      </c>
      <c r="G25">
        <v>76360</v>
      </c>
      <c r="H25">
        <v>239041</v>
      </c>
      <c r="I25">
        <v>137408</v>
      </c>
      <c r="J25">
        <v>48159</v>
      </c>
      <c r="K25">
        <v>115963</v>
      </c>
      <c r="L25">
        <v>5107</v>
      </c>
      <c r="M25">
        <v>2426</v>
      </c>
      <c r="N25">
        <v>20119</v>
      </c>
      <c r="O25">
        <v>84777</v>
      </c>
      <c r="P25">
        <v>22198</v>
      </c>
      <c r="Q25">
        <v>50606</v>
      </c>
      <c r="R25">
        <v>54921</v>
      </c>
      <c r="S25">
        <v>22402</v>
      </c>
      <c r="T25">
        <v>9693</v>
      </c>
      <c r="U25">
        <v>3931</v>
      </c>
      <c r="V25">
        <v>15069</v>
      </c>
      <c r="W25">
        <v>1612</v>
      </c>
      <c r="X25">
        <v>39653</v>
      </c>
      <c r="Y25">
        <v>-1156</v>
      </c>
      <c r="Z25">
        <v>18382</v>
      </c>
      <c r="AA25">
        <v>12114</v>
      </c>
      <c r="AB25">
        <v>16082</v>
      </c>
      <c r="AC25">
        <v>17057</v>
      </c>
      <c r="AD25">
        <v>5604</v>
      </c>
      <c r="AE25">
        <v>6810</v>
      </c>
      <c r="AF25">
        <v>6735</v>
      </c>
      <c r="AG25">
        <v>4839</v>
      </c>
      <c r="AH25">
        <v>10800</v>
      </c>
      <c r="AI25">
        <v>8163</v>
      </c>
      <c r="AJ25">
        <v>3125</v>
      </c>
      <c r="AK25">
        <v>1888</v>
      </c>
      <c r="AL25">
        <v>0</v>
      </c>
      <c r="AM25">
        <v>6092</v>
      </c>
      <c r="AN25">
        <v>2500</v>
      </c>
      <c r="AO25">
        <v>78</v>
      </c>
      <c r="AP25">
        <v>0</v>
      </c>
      <c r="AQ25">
        <v>1933</v>
      </c>
      <c r="AR25">
        <v>1081</v>
      </c>
      <c r="AS25">
        <v>175</v>
      </c>
      <c r="AT25">
        <v>0</v>
      </c>
      <c r="AU25">
        <v>0</v>
      </c>
    </row>
    <row r="26" spans="1:47" x14ac:dyDescent="0.25">
      <c r="A26" t="s">
        <v>752</v>
      </c>
      <c r="B26" t="s">
        <v>280</v>
      </c>
      <c r="C26" t="s">
        <v>282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3500</v>
      </c>
      <c r="M26">
        <v>23</v>
      </c>
      <c r="N26">
        <v>9865</v>
      </c>
      <c r="O26">
        <v>0</v>
      </c>
      <c r="P26">
        <v>0</v>
      </c>
      <c r="Q26">
        <v>6042</v>
      </c>
      <c r="R26">
        <v>102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422</v>
      </c>
      <c r="Z26">
        <v>0</v>
      </c>
      <c r="AA26">
        <v>1</v>
      </c>
      <c r="AB26">
        <v>4522</v>
      </c>
      <c r="AC26">
        <v>0</v>
      </c>
      <c r="AD26">
        <v>0</v>
      </c>
      <c r="AE26">
        <v>55</v>
      </c>
      <c r="AF26">
        <v>200</v>
      </c>
      <c r="AG26">
        <v>0</v>
      </c>
      <c r="AH26">
        <v>29</v>
      </c>
      <c r="AI26">
        <v>0</v>
      </c>
      <c r="AJ26">
        <v>0</v>
      </c>
      <c r="AK26">
        <v>0</v>
      </c>
      <c r="AL26">
        <v>29</v>
      </c>
      <c r="AM26">
        <v>0</v>
      </c>
      <c r="AN26">
        <v>6</v>
      </c>
      <c r="AO26">
        <v>0</v>
      </c>
      <c r="AP26">
        <v>0</v>
      </c>
      <c r="AQ26">
        <v>0</v>
      </c>
      <c r="AR26">
        <v>0</v>
      </c>
      <c r="AS26">
        <v>3</v>
      </c>
      <c r="AT26">
        <v>4508</v>
      </c>
      <c r="AU26">
        <v>1</v>
      </c>
    </row>
    <row r="27" spans="1:47" x14ac:dyDescent="0.25">
      <c r="A27" t="s">
        <v>752</v>
      </c>
      <c r="B27" t="s">
        <v>280</v>
      </c>
      <c r="C27" t="s">
        <v>283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47" x14ac:dyDescent="0.25">
      <c r="A28" t="s">
        <v>752</v>
      </c>
      <c r="B28" t="s">
        <v>280</v>
      </c>
      <c r="C28" t="s">
        <v>284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 x14ac:dyDescent="0.25">
      <c r="A29" t="s">
        <v>752</v>
      </c>
      <c r="B29" t="s">
        <v>280</v>
      </c>
      <c r="C29" t="s">
        <v>285</v>
      </c>
      <c r="F29">
        <v>9507</v>
      </c>
      <c r="G29">
        <v>5310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22198</v>
      </c>
      <c r="Q29">
        <v>0</v>
      </c>
      <c r="R29">
        <v>3380</v>
      </c>
      <c r="S29">
        <v>0</v>
      </c>
      <c r="T29">
        <v>0</v>
      </c>
      <c r="U29">
        <v>0</v>
      </c>
      <c r="V29">
        <v>8751</v>
      </c>
      <c r="W29">
        <v>936</v>
      </c>
      <c r="X29">
        <v>21762</v>
      </c>
      <c r="Y29">
        <v>0</v>
      </c>
      <c r="Z29">
        <v>19739</v>
      </c>
      <c r="AA29">
        <v>0</v>
      </c>
      <c r="AB29">
        <v>1864</v>
      </c>
      <c r="AC29">
        <v>832</v>
      </c>
      <c r="AD29">
        <v>0</v>
      </c>
      <c r="AE29">
        <v>0</v>
      </c>
      <c r="AF29">
        <v>633</v>
      </c>
      <c r="AG29">
        <v>0</v>
      </c>
      <c r="AH29">
        <v>0</v>
      </c>
      <c r="AI29">
        <v>2459</v>
      </c>
      <c r="AJ29">
        <v>0</v>
      </c>
      <c r="AK29">
        <v>115</v>
      </c>
      <c r="AL29">
        <v>1375</v>
      </c>
      <c r="AM29">
        <v>0</v>
      </c>
      <c r="AN29">
        <v>558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</row>
    <row r="30" spans="1:47" x14ac:dyDescent="0.25">
      <c r="A30" t="s">
        <v>752</v>
      </c>
      <c r="B30" t="s">
        <v>280</v>
      </c>
      <c r="C30" t="s">
        <v>755</v>
      </c>
      <c r="F30">
        <v>135346</v>
      </c>
      <c r="G30">
        <v>81670</v>
      </c>
      <c r="H30">
        <v>239041</v>
      </c>
      <c r="I30">
        <v>137408</v>
      </c>
      <c r="J30">
        <v>48159</v>
      </c>
      <c r="K30">
        <v>115963</v>
      </c>
      <c r="L30">
        <v>8607</v>
      </c>
      <c r="M30">
        <v>2449</v>
      </c>
      <c r="N30">
        <v>29984</v>
      </c>
      <c r="O30">
        <v>84777</v>
      </c>
      <c r="P30">
        <v>44396</v>
      </c>
      <c r="Q30">
        <v>56648</v>
      </c>
      <c r="R30">
        <v>58403</v>
      </c>
      <c r="S30">
        <v>22402</v>
      </c>
      <c r="T30">
        <v>9693</v>
      </c>
      <c r="U30">
        <v>3931</v>
      </c>
      <c r="V30">
        <v>23820</v>
      </c>
      <c r="W30">
        <v>2548</v>
      </c>
      <c r="X30">
        <v>61415</v>
      </c>
      <c r="Y30">
        <v>-734</v>
      </c>
      <c r="Z30">
        <v>38121</v>
      </c>
      <c r="AA30">
        <v>12115</v>
      </c>
      <c r="AB30">
        <v>22468</v>
      </c>
      <c r="AC30">
        <v>17889</v>
      </c>
      <c r="AD30">
        <v>5604</v>
      </c>
      <c r="AE30">
        <v>6865</v>
      </c>
      <c r="AF30">
        <v>7568</v>
      </c>
      <c r="AG30">
        <v>4839</v>
      </c>
      <c r="AH30">
        <v>10829</v>
      </c>
      <c r="AI30">
        <v>10622</v>
      </c>
      <c r="AJ30">
        <v>3125</v>
      </c>
      <c r="AK30">
        <v>2003</v>
      </c>
      <c r="AL30">
        <v>1404</v>
      </c>
      <c r="AM30">
        <v>6092</v>
      </c>
      <c r="AN30">
        <v>3064</v>
      </c>
      <c r="AO30">
        <v>78</v>
      </c>
      <c r="AP30">
        <v>0</v>
      </c>
      <c r="AQ30">
        <v>1933</v>
      </c>
      <c r="AR30">
        <v>1081</v>
      </c>
      <c r="AS30">
        <v>178</v>
      </c>
      <c r="AT30">
        <v>4508</v>
      </c>
      <c r="AU30">
        <v>1</v>
      </c>
    </row>
    <row r="31" spans="1:47" x14ac:dyDescent="0.25">
      <c r="A31" t="s">
        <v>752</v>
      </c>
      <c r="B31" t="s">
        <v>287</v>
      </c>
      <c r="C31" t="s">
        <v>281</v>
      </c>
      <c r="F31">
        <v>207069</v>
      </c>
      <c r="G31">
        <v>62591</v>
      </c>
      <c r="H31">
        <v>218804</v>
      </c>
      <c r="I31">
        <v>255185</v>
      </c>
      <c r="J31">
        <v>73911</v>
      </c>
      <c r="K31">
        <v>116502</v>
      </c>
      <c r="L31">
        <v>9157</v>
      </c>
      <c r="M31">
        <v>3475</v>
      </c>
      <c r="N31">
        <v>26703</v>
      </c>
      <c r="O31">
        <v>83055</v>
      </c>
      <c r="P31">
        <v>23420</v>
      </c>
      <c r="Q31">
        <v>99017</v>
      </c>
      <c r="R31">
        <v>77299</v>
      </c>
      <c r="S31">
        <v>45570</v>
      </c>
      <c r="T31">
        <v>18668</v>
      </c>
      <c r="U31">
        <v>19052</v>
      </c>
      <c r="V31">
        <v>60005</v>
      </c>
      <c r="W31">
        <v>6421</v>
      </c>
      <c r="X31">
        <v>52344</v>
      </c>
      <c r="Y31">
        <v>596</v>
      </c>
      <c r="Z31">
        <v>31799</v>
      </c>
      <c r="AA31">
        <v>58320</v>
      </c>
      <c r="AB31">
        <v>34333</v>
      </c>
      <c r="AC31">
        <v>25438</v>
      </c>
      <c r="AD31">
        <v>0</v>
      </c>
      <c r="AE31">
        <v>12331</v>
      </c>
      <c r="AF31">
        <v>3317</v>
      </c>
      <c r="AG31">
        <v>14199</v>
      </c>
      <c r="AH31">
        <v>2838</v>
      </c>
      <c r="AI31">
        <v>6679</v>
      </c>
      <c r="AJ31">
        <v>6101</v>
      </c>
      <c r="AK31">
        <v>5665</v>
      </c>
      <c r="AL31">
        <v>0</v>
      </c>
      <c r="AM31">
        <v>9449</v>
      </c>
      <c r="AN31">
        <v>5135</v>
      </c>
      <c r="AO31">
        <v>685</v>
      </c>
      <c r="AP31">
        <v>4094</v>
      </c>
      <c r="AQ31">
        <v>1933</v>
      </c>
      <c r="AR31">
        <v>532</v>
      </c>
      <c r="AS31">
        <v>938</v>
      </c>
      <c r="AT31">
        <v>3150</v>
      </c>
      <c r="AU31">
        <v>715</v>
      </c>
    </row>
    <row r="32" spans="1:47" x14ac:dyDescent="0.25">
      <c r="A32" t="s">
        <v>752</v>
      </c>
      <c r="B32" t="s">
        <v>287</v>
      </c>
      <c r="C32" t="s">
        <v>288</v>
      </c>
      <c r="F32">
        <v>4449</v>
      </c>
      <c r="G32">
        <v>4449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5765</v>
      </c>
      <c r="AC32">
        <v>989</v>
      </c>
      <c r="AD32">
        <v>0</v>
      </c>
      <c r="AE32">
        <v>0</v>
      </c>
      <c r="AF32">
        <v>0</v>
      </c>
      <c r="AG32">
        <v>0</v>
      </c>
      <c r="AH32">
        <v>6527</v>
      </c>
      <c r="AI32">
        <v>0</v>
      </c>
      <c r="AJ32">
        <v>4826</v>
      </c>
      <c r="AK32">
        <v>0</v>
      </c>
      <c r="AL32">
        <v>0</v>
      </c>
      <c r="AM32">
        <v>0</v>
      </c>
      <c r="AN32">
        <v>0</v>
      </c>
      <c r="AO32">
        <v>2385</v>
      </c>
      <c r="AP32">
        <v>0</v>
      </c>
      <c r="AQ32">
        <v>0</v>
      </c>
      <c r="AR32">
        <v>0</v>
      </c>
      <c r="AS32">
        <v>0</v>
      </c>
      <c r="AT32">
        <v>1352</v>
      </c>
      <c r="AU32">
        <v>3005</v>
      </c>
    </row>
    <row r="33" spans="1:47" x14ac:dyDescent="0.25">
      <c r="A33" t="s">
        <v>752</v>
      </c>
      <c r="B33" t="s">
        <v>287</v>
      </c>
      <c r="C33" t="s">
        <v>754</v>
      </c>
      <c r="F33">
        <v>211518</v>
      </c>
      <c r="G33">
        <v>67040</v>
      </c>
      <c r="H33">
        <v>218804</v>
      </c>
      <c r="I33">
        <v>255185</v>
      </c>
      <c r="J33">
        <v>73911</v>
      </c>
      <c r="K33">
        <v>116502</v>
      </c>
      <c r="L33">
        <v>9157</v>
      </c>
      <c r="M33">
        <v>3475</v>
      </c>
      <c r="N33">
        <v>26703</v>
      </c>
      <c r="O33">
        <v>83055</v>
      </c>
      <c r="P33">
        <v>23420</v>
      </c>
      <c r="Q33">
        <v>99017</v>
      </c>
      <c r="R33">
        <v>77299</v>
      </c>
      <c r="S33">
        <v>45570</v>
      </c>
      <c r="T33">
        <v>18668</v>
      </c>
      <c r="U33">
        <v>19052</v>
      </c>
      <c r="V33">
        <v>60005</v>
      </c>
      <c r="W33">
        <v>6421</v>
      </c>
      <c r="X33">
        <v>52344</v>
      </c>
      <c r="Y33">
        <v>596</v>
      </c>
      <c r="Z33">
        <v>31799</v>
      </c>
      <c r="AA33">
        <v>58320</v>
      </c>
      <c r="AB33">
        <v>40098</v>
      </c>
      <c r="AC33">
        <v>26427</v>
      </c>
      <c r="AD33">
        <v>0</v>
      </c>
      <c r="AE33">
        <v>12331</v>
      </c>
      <c r="AF33">
        <v>3317</v>
      </c>
      <c r="AG33">
        <v>14199</v>
      </c>
      <c r="AH33">
        <v>9365</v>
      </c>
      <c r="AI33">
        <v>6679</v>
      </c>
      <c r="AJ33">
        <v>10927</v>
      </c>
      <c r="AK33">
        <v>5665</v>
      </c>
      <c r="AL33">
        <v>0</v>
      </c>
      <c r="AM33">
        <v>9449</v>
      </c>
      <c r="AN33">
        <v>5135</v>
      </c>
      <c r="AO33">
        <v>3070</v>
      </c>
      <c r="AP33">
        <v>4094</v>
      </c>
      <c r="AQ33">
        <v>1933</v>
      </c>
      <c r="AR33">
        <v>532</v>
      </c>
      <c r="AS33">
        <v>938</v>
      </c>
      <c r="AT33">
        <v>4502</v>
      </c>
      <c r="AU33">
        <v>3720</v>
      </c>
    </row>
    <row r="34" spans="1:47" x14ac:dyDescent="0.25">
      <c r="A34" t="s">
        <v>752</v>
      </c>
      <c r="B34" t="s">
        <v>290</v>
      </c>
      <c r="F34">
        <v>0</v>
      </c>
      <c r="G34">
        <v>0</v>
      </c>
      <c r="H34">
        <v>69485</v>
      </c>
      <c r="I34">
        <v>46920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20679</v>
      </c>
      <c r="R34">
        <v>9972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224</v>
      </c>
      <c r="AJ34">
        <v>14052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 x14ac:dyDescent="0.25">
      <c r="A35" t="s">
        <v>752</v>
      </c>
      <c r="B35" t="s">
        <v>291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29489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</row>
    <row r="36" spans="1:47" x14ac:dyDescent="0.25">
      <c r="A36" t="s">
        <v>752</v>
      </c>
      <c r="B36" t="s">
        <v>753</v>
      </c>
      <c r="F36">
        <v>-30140635</v>
      </c>
      <c r="G36">
        <v>177275</v>
      </c>
      <c r="H36">
        <v>-19937861</v>
      </c>
      <c r="I36">
        <v>-29537529</v>
      </c>
      <c r="J36">
        <v>2874952</v>
      </c>
      <c r="K36">
        <v>-6393370</v>
      </c>
      <c r="L36">
        <v>-1347540</v>
      </c>
      <c r="M36">
        <v>-247177</v>
      </c>
      <c r="N36">
        <v>-2264739</v>
      </c>
      <c r="O36">
        <v>-6076939</v>
      </c>
      <c r="P36">
        <v>718202</v>
      </c>
      <c r="Q36">
        <v>2175439</v>
      </c>
      <c r="R36">
        <v>-750726</v>
      </c>
      <c r="S36">
        <v>7021641</v>
      </c>
      <c r="T36">
        <v>2940740</v>
      </c>
      <c r="U36">
        <v>-1859622</v>
      </c>
      <c r="V36">
        <v>4282788</v>
      </c>
      <c r="W36">
        <v>806100</v>
      </c>
      <c r="X36">
        <v>-4063364</v>
      </c>
      <c r="Y36">
        <v>65662</v>
      </c>
      <c r="Z36">
        <v>963417</v>
      </c>
      <c r="AA36">
        <v>-4794161</v>
      </c>
      <c r="AB36">
        <v>-1283465</v>
      </c>
      <c r="AC36">
        <v>-3506205</v>
      </c>
      <c r="AD36">
        <v>1014451</v>
      </c>
      <c r="AE36">
        <v>-1841590</v>
      </c>
      <c r="AF36">
        <v>-2118632</v>
      </c>
      <c r="AG36">
        <v>799508</v>
      </c>
      <c r="AH36">
        <v>-829561</v>
      </c>
      <c r="AI36">
        <v>201088</v>
      </c>
      <c r="AJ36">
        <v>-68435</v>
      </c>
      <c r="AK36">
        <v>232912</v>
      </c>
      <c r="AL36">
        <v>-15412</v>
      </c>
      <c r="AM36">
        <v>-488170</v>
      </c>
      <c r="AN36">
        <v>-257136</v>
      </c>
      <c r="AO36">
        <v>-11631</v>
      </c>
      <c r="AP36">
        <v>45021</v>
      </c>
      <c r="AQ36">
        <v>54810</v>
      </c>
      <c r="AR36">
        <v>-83124</v>
      </c>
      <c r="AS36">
        <v>-56930</v>
      </c>
      <c r="AT36">
        <v>9693</v>
      </c>
      <c r="AU36">
        <v>-3800</v>
      </c>
    </row>
    <row r="37" spans="1:47" x14ac:dyDescent="0.25">
      <c r="A37" t="s">
        <v>752</v>
      </c>
      <c r="B37" t="s">
        <v>294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47" x14ac:dyDescent="0.25">
      <c r="A38" t="s">
        <v>752</v>
      </c>
      <c r="B38" t="s">
        <v>294</v>
      </c>
      <c r="C38" t="s">
        <v>295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</row>
    <row r="39" spans="1:47" x14ac:dyDescent="0.25">
      <c r="A39" t="s">
        <v>752</v>
      </c>
      <c r="B39" t="s">
        <v>294</v>
      </c>
      <c r="C39" t="s">
        <v>296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</row>
    <row r="40" spans="1:47" x14ac:dyDescent="0.25">
      <c r="A40" t="s">
        <v>752</v>
      </c>
      <c r="B40" t="s">
        <v>297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 x14ac:dyDescent="0.25">
      <c r="A41" t="s">
        <v>752</v>
      </c>
      <c r="B41" t="s">
        <v>298</v>
      </c>
      <c r="F41">
        <v>-30140635</v>
      </c>
      <c r="G41">
        <v>177275</v>
      </c>
      <c r="H41">
        <v>-19937861</v>
      </c>
      <c r="I41">
        <v>-29537529</v>
      </c>
      <c r="J41">
        <v>2874952</v>
      </c>
      <c r="K41">
        <v>-6393370</v>
      </c>
      <c r="L41">
        <v>-1347540</v>
      </c>
      <c r="M41">
        <v>-247177</v>
      </c>
      <c r="N41">
        <v>-2264739</v>
      </c>
      <c r="O41">
        <v>-6076939</v>
      </c>
      <c r="P41">
        <v>718202</v>
      </c>
      <c r="Q41">
        <v>2175439</v>
      </c>
      <c r="R41">
        <v>-750726</v>
      </c>
      <c r="S41">
        <v>7021641</v>
      </c>
      <c r="T41">
        <v>2940740</v>
      </c>
      <c r="U41">
        <v>-1859622</v>
      </c>
      <c r="V41">
        <v>4282788</v>
      </c>
      <c r="W41">
        <v>806100</v>
      </c>
      <c r="X41">
        <v>-4063364</v>
      </c>
      <c r="Y41">
        <v>65662</v>
      </c>
      <c r="Z41">
        <v>963417</v>
      </c>
      <c r="AA41">
        <v>-4794161</v>
      </c>
      <c r="AB41">
        <v>-1283465</v>
      </c>
      <c r="AC41">
        <v>-3506205</v>
      </c>
      <c r="AD41">
        <v>1014451</v>
      </c>
      <c r="AE41">
        <v>-1841590</v>
      </c>
      <c r="AF41">
        <v>-2118632</v>
      </c>
      <c r="AG41">
        <v>799508</v>
      </c>
      <c r="AH41">
        <v>-829561</v>
      </c>
      <c r="AI41">
        <v>201088</v>
      </c>
      <c r="AJ41">
        <v>-68435</v>
      </c>
      <c r="AK41">
        <v>232912</v>
      </c>
      <c r="AL41">
        <v>-15412</v>
      </c>
      <c r="AM41">
        <v>-488170</v>
      </c>
      <c r="AN41">
        <v>-257136</v>
      </c>
      <c r="AO41">
        <v>-11631</v>
      </c>
      <c r="AP41">
        <v>45021</v>
      </c>
      <c r="AQ41">
        <v>54810</v>
      </c>
      <c r="AR41">
        <v>-83124</v>
      </c>
      <c r="AS41">
        <v>-56930</v>
      </c>
      <c r="AT41">
        <v>9693</v>
      </c>
      <c r="AU41">
        <v>-3800</v>
      </c>
    </row>
    <row r="42" spans="1:47" x14ac:dyDescent="0.25">
      <c r="A42" t="s">
        <v>752</v>
      </c>
      <c r="B42" t="s">
        <v>299</v>
      </c>
      <c r="F42">
        <v>203013352</v>
      </c>
      <c r="G42">
        <v>107247847</v>
      </c>
      <c r="H42">
        <v>262609403</v>
      </c>
      <c r="I42">
        <v>235991776</v>
      </c>
      <c r="J42">
        <v>89383915</v>
      </c>
      <c r="K42">
        <v>93350740</v>
      </c>
      <c r="L42">
        <v>9471135</v>
      </c>
      <c r="M42">
        <v>4204889</v>
      </c>
      <c r="N42">
        <v>26212955</v>
      </c>
      <c r="O42">
        <v>78664226</v>
      </c>
      <c r="P42">
        <v>12640711</v>
      </c>
      <c r="Q42">
        <v>55617100</v>
      </c>
      <c r="R42">
        <v>55164760</v>
      </c>
      <c r="S42">
        <v>40278978</v>
      </c>
      <c r="T42">
        <v>25968301</v>
      </c>
      <c r="U42">
        <v>12090304</v>
      </c>
      <c r="V42">
        <v>24908749</v>
      </c>
      <c r="W42">
        <v>2665329</v>
      </c>
      <c r="X42">
        <v>28633811</v>
      </c>
      <c r="Y42">
        <v>2421865</v>
      </c>
      <c r="Z42">
        <v>23192729</v>
      </c>
      <c r="AA42">
        <v>27258890</v>
      </c>
      <c r="AB42">
        <v>21603252</v>
      </c>
      <c r="AC42">
        <v>23132282</v>
      </c>
      <c r="AD42">
        <v>12954380</v>
      </c>
      <c r="AE42">
        <v>15607556</v>
      </c>
      <c r="AF42">
        <v>10123620</v>
      </c>
      <c r="AG42">
        <v>5921817</v>
      </c>
      <c r="AH42">
        <v>7223000</v>
      </c>
      <c r="AI42">
        <v>4276550</v>
      </c>
      <c r="AJ42">
        <v>2505080</v>
      </c>
      <c r="AK42">
        <v>2235587</v>
      </c>
      <c r="AL42">
        <v>305939</v>
      </c>
      <c r="AM42">
        <v>2261717</v>
      </c>
      <c r="AN42">
        <v>1146206</v>
      </c>
      <c r="AO42">
        <v>761711</v>
      </c>
      <c r="AP42">
        <v>481478</v>
      </c>
      <c r="AQ42">
        <v>449568</v>
      </c>
      <c r="AR42">
        <v>472544</v>
      </c>
      <c r="AS42">
        <v>172493</v>
      </c>
      <c r="AT42">
        <v>71180</v>
      </c>
      <c r="AU42">
        <v>5688</v>
      </c>
    </row>
    <row r="43" spans="1:47" x14ac:dyDescent="0.25">
      <c r="A43" t="s">
        <v>752</v>
      </c>
      <c r="B43" t="s">
        <v>812</v>
      </c>
      <c r="F43">
        <v>172872717</v>
      </c>
      <c r="G43">
        <v>107425122</v>
      </c>
      <c r="H43">
        <v>242671542</v>
      </c>
      <c r="I43">
        <v>206454247</v>
      </c>
      <c r="J43">
        <v>92258867</v>
      </c>
      <c r="K43">
        <v>86957370</v>
      </c>
      <c r="L43">
        <v>8123595</v>
      </c>
      <c r="M43">
        <v>3957712</v>
      </c>
      <c r="N43">
        <v>23948216</v>
      </c>
      <c r="O43">
        <v>72587287</v>
      </c>
      <c r="P43">
        <v>13358913</v>
      </c>
      <c r="Q43">
        <v>57792539</v>
      </c>
      <c r="R43">
        <v>54414034</v>
      </c>
      <c r="S43">
        <v>47300619</v>
      </c>
      <c r="T43">
        <v>28909041</v>
      </c>
      <c r="U43">
        <v>10230682</v>
      </c>
      <c r="V43">
        <v>29191537</v>
      </c>
      <c r="W43">
        <v>3471429</v>
      </c>
      <c r="X43">
        <v>24570447</v>
      </c>
      <c r="Y43">
        <v>2487527</v>
      </c>
      <c r="Z43">
        <v>24156146</v>
      </c>
      <c r="AA43">
        <v>22464729</v>
      </c>
      <c r="AB43">
        <v>20319787</v>
      </c>
      <c r="AC43">
        <v>19626077</v>
      </c>
      <c r="AD43">
        <v>13968831</v>
      </c>
      <c r="AE43">
        <v>13765966</v>
      </c>
      <c r="AF43">
        <v>8004988</v>
      </c>
      <c r="AG43">
        <v>6721325</v>
      </c>
      <c r="AH43">
        <v>6393439</v>
      </c>
      <c r="AI43">
        <v>4477638</v>
      </c>
      <c r="AJ43">
        <v>2436645</v>
      </c>
      <c r="AK43">
        <v>2468499</v>
      </c>
      <c r="AL43">
        <v>290527</v>
      </c>
      <c r="AM43">
        <v>1773547</v>
      </c>
      <c r="AN43">
        <v>889070</v>
      </c>
      <c r="AO43">
        <v>750080</v>
      </c>
      <c r="AP43">
        <v>526499</v>
      </c>
      <c r="AQ43">
        <v>504378</v>
      </c>
      <c r="AR43">
        <v>389420</v>
      </c>
      <c r="AS43">
        <v>115563</v>
      </c>
      <c r="AT43">
        <v>80873</v>
      </c>
      <c r="AU43">
        <v>1888</v>
      </c>
    </row>
    <row r="44" spans="1:47" x14ac:dyDescent="0.25">
      <c r="A44" t="s">
        <v>442</v>
      </c>
      <c r="B44" t="s">
        <v>443</v>
      </c>
      <c r="C44" t="s">
        <v>215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</row>
    <row r="45" spans="1:47" x14ac:dyDescent="0.25">
      <c r="A45" t="s">
        <v>442</v>
      </c>
      <c r="B45" t="s">
        <v>443</v>
      </c>
      <c r="C45" t="s">
        <v>230</v>
      </c>
      <c r="D45" t="s">
        <v>217</v>
      </c>
      <c r="F45">
        <v>63023</v>
      </c>
      <c r="G45">
        <v>63023</v>
      </c>
      <c r="H45">
        <v>261042</v>
      </c>
      <c r="I45">
        <v>195398</v>
      </c>
      <c r="J45">
        <v>70400</v>
      </c>
      <c r="K45">
        <v>140946</v>
      </c>
      <c r="L45">
        <v>0</v>
      </c>
      <c r="M45">
        <v>0</v>
      </c>
      <c r="N45">
        <v>0</v>
      </c>
      <c r="O45">
        <v>74771</v>
      </c>
      <c r="P45">
        <v>0</v>
      </c>
      <c r="Q45">
        <v>0</v>
      </c>
      <c r="R45">
        <v>26991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21603</v>
      </c>
      <c r="AA45">
        <v>33833</v>
      </c>
      <c r="AB45">
        <v>0</v>
      </c>
      <c r="AC45">
        <v>14005</v>
      </c>
      <c r="AD45">
        <v>0</v>
      </c>
      <c r="AE45">
        <v>16867</v>
      </c>
      <c r="AF45">
        <v>0</v>
      </c>
      <c r="AG45">
        <v>0</v>
      </c>
      <c r="AH45">
        <v>0</v>
      </c>
      <c r="AI45">
        <v>19739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</row>
    <row r="46" spans="1:47" x14ac:dyDescent="0.25">
      <c r="A46" t="s">
        <v>442</v>
      </c>
      <c r="B46" t="s">
        <v>443</v>
      </c>
      <c r="C46" t="s">
        <v>230</v>
      </c>
      <c r="D46" t="s">
        <v>219</v>
      </c>
      <c r="F46">
        <v>0</v>
      </c>
      <c r="G46">
        <v>0</v>
      </c>
      <c r="H46">
        <v>0</v>
      </c>
      <c r="I46">
        <v>0</v>
      </c>
      <c r="J46">
        <v>0</v>
      </c>
      <c r="K46">
        <v>40000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</row>
    <row r="47" spans="1:47" x14ac:dyDescent="0.25">
      <c r="A47" t="s">
        <v>442</v>
      </c>
      <c r="B47" t="s">
        <v>443</v>
      </c>
      <c r="C47" t="s">
        <v>230</v>
      </c>
      <c r="D47" t="s">
        <v>220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</row>
    <row r="48" spans="1:47" x14ac:dyDescent="0.25">
      <c r="A48" t="s">
        <v>442</v>
      </c>
      <c r="B48" t="s">
        <v>443</v>
      </c>
      <c r="C48" t="s">
        <v>230</v>
      </c>
      <c r="D48" t="s">
        <v>221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42669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42669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</row>
    <row r="49" spans="1:47" x14ac:dyDescent="0.25">
      <c r="A49" t="s">
        <v>442</v>
      </c>
      <c r="B49" t="s">
        <v>443</v>
      </c>
      <c r="C49" t="s">
        <v>230</v>
      </c>
      <c r="D49" t="s">
        <v>222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</row>
    <row r="50" spans="1:47" x14ac:dyDescent="0.25">
      <c r="A50" t="s">
        <v>442</v>
      </c>
      <c r="B50" t="s">
        <v>443</v>
      </c>
      <c r="C50" t="s">
        <v>230</v>
      </c>
      <c r="D50" t="s">
        <v>224</v>
      </c>
      <c r="F50">
        <v>67785965</v>
      </c>
      <c r="G50">
        <v>38041097</v>
      </c>
      <c r="H50">
        <v>88691994</v>
      </c>
      <c r="I50">
        <v>70310694</v>
      </c>
      <c r="J50">
        <v>29888452</v>
      </c>
      <c r="K50">
        <v>30363426</v>
      </c>
      <c r="L50">
        <v>4001615</v>
      </c>
      <c r="M50">
        <v>1684421</v>
      </c>
      <c r="N50">
        <v>13269836</v>
      </c>
      <c r="O50">
        <v>22465418</v>
      </c>
      <c r="P50">
        <v>5861849</v>
      </c>
      <c r="Q50">
        <v>15709031</v>
      </c>
      <c r="R50">
        <v>21685773</v>
      </c>
      <c r="S50">
        <v>1521900</v>
      </c>
      <c r="T50">
        <v>1934285</v>
      </c>
      <c r="U50">
        <v>3233403</v>
      </c>
      <c r="V50">
        <v>9268009</v>
      </c>
      <c r="W50">
        <v>1102143</v>
      </c>
      <c r="X50">
        <v>5530603</v>
      </c>
      <c r="Y50">
        <v>1272298</v>
      </c>
      <c r="Z50">
        <v>9107581</v>
      </c>
      <c r="AA50">
        <v>8993067</v>
      </c>
      <c r="AB50">
        <v>14914782</v>
      </c>
      <c r="AC50">
        <v>8554722</v>
      </c>
      <c r="AD50">
        <v>998066</v>
      </c>
      <c r="AE50">
        <v>5084566</v>
      </c>
      <c r="AF50">
        <v>4361031</v>
      </c>
      <c r="AG50">
        <v>79964</v>
      </c>
      <c r="AH50">
        <v>4308248</v>
      </c>
      <c r="AI50">
        <v>1712968</v>
      </c>
      <c r="AJ50">
        <v>1067320</v>
      </c>
      <c r="AK50">
        <v>1938622</v>
      </c>
      <c r="AL50">
        <v>188764</v>
      </c>
      <c r="AM50">
        <v>481987</v>
      </c>
      <c r="AN50">
        <v>433807</v>
      </c>
      <c r="AO50">
        <v>0</v>
      </c>
      <c r="AP50">
        <v>143325</v>
      </c>
      <c r="AQ50">
        <v>214151</v>
      </c>
      <c r="AR50">
        <v>13224</v>
      </c>
      <c r="AS50">
        <v>103043</v>
      </c>
      <c r="AT50">
        <v>331</v>
      </c>
      <c r="AU50">
        <v>0</v>
      </c>
    </row>
    <row r="51" spans="1:47" x14ac:dyDescent="0.25">
      <c r="A51" t="s">
        <v>442</v>
      </c>
      <c r="B51" t="s">
        <v>443</v>
      </c>
      <c r="C51" t="s">
        <v>230</v>
      </c>
      <c r="D51" t="s">
        <v>225</v>
      </c>
      <c r="F51">
        <v>79280681</v>
      </c>
      <c r="G51">
        <v>45376782</v>
      </c>
      <c r="H51">
        <v>91002392</v>
      </c>
      <c r="I51">
        <v>104494354</v>
      </c>
      <c r="J51">
        <v>39000413</v>
      </c>
      <c r="K51">
        <v>37643794</v>
      </c>
      <c r="L51">
        <v>2274000</v>
      </c>
      <c r="M51">
        <v>1449116</v>
      </c>
      <c r="N51">
        <v>7175757</v>
      </c>
      <c r="O51">
        <v>28572511</v>
      </c>
      <c r="P51">
        <v>7143670</v>
      </c>
      <c r="Q51">
        <v>38183476</v>
      </c>
      <c r="R51">
        <v>31815752</v>
      </c>
      <c r="S51">
        <v>43826419</v>
      </c>
      <c r="T51">
        <v>20142624</v>
      </c>
      <c r="U51">
        <v>3961613</v>
      </c>
      <c r="V51">
        <v>11544312</v>
      </c>
      <c r="W51">
        <v>1372839</v>
      </c>
      <c r="X51">
        <v>9332792</v>
      </c>
      <c r="Y51">
        <v>401186</v>
      </c>
      <c r="Z51">
        <v>13897968</v>
      </c>
      <c r="AA51">
        <v>12379906</v>
      </c>
      <c r="AB51">
        <v>3773471</v>
      </c>
      <c r="AC51">
        <v>9459057</v>
      </c>
      <c r="AD51">
        <v>12540598</v>
      </c>
      <c r="AE51">
        <v>1831922</v>
      </c>
      <c r="AF51">
        <v>1348819</v>
      </c>
      <c r="AG51">
        <v>5435469</v>
      </c>
      <c r="AH51">
        <v>2105414</v>
      </c>
      <c r="AI51">
        <v>1863691</v>
      </c>
      <c r="AJ51">
        <v>634042</v>
      </c>
      <c r="AK51">
        <v>315615</v>
      </c>
      <c r="AL51">
        <v>26888</v>
      </c>
      <c r="AM51">
        <v>905969</v>
      </c>
      <c r="AN51">
        <v>149982</v>
      </c>
      <c r="AO51">
        <v>179662</v>
      </c>
      <c r="AP51">
        <v>305991</v>
      </c>
      <c r="AQ51">
        <v>202768</v>
      </c>
      <c r="AR51">
        <v>320679</v>
      </c>
      <c r="AS51">
        <v>1510</v>
      </c>
      <c r="AT51">
        <v>0</v>
      </c>
      <c r="AU51">
        <v>10841</v>
      </c>
    </row>
    <row r="52" spans="1:47" x14ac:dyDescent="0.25">
      <c r="A52" t="s">
        <v>442</v>
      </c>
      <c r="B52" t="s">
        <v>443</v>
      </c>
      <c r="C52" t="s">
        <v>230</v>
      </c>
      <c r="D52" t="s">
        <v>226</v>
      </c>
      <c r="F52">
        <v>32858514</v>
      </c>
      <c r="G52">
        <v>21009032</v>
      </c>
      <c r="H52">
        <v>41105132</v>
      </c>
      <c r="I52">
        <v>13444469</v>
      </c>
      <c r="J52">
        <v>1220822</v>
      </c>
      <c r="K52">
        <v>14164847</v>
      </c>
      <c r="L52">
        <v>1596713</v>
      </c>
      <c r="M52">
        <v>723739</v>
      </c>
      <c r="N52">
        <v>3653207</v>
      </c>
      <c r="O52">
        <v>13611727</v>
      </c>
      <c r="P52">
        <v>23319</v>
      </c>
      <c r="Q52">
        <v>2343348</v>
      </c>
      <c r="R52">
        <v>2038785</v>
      </c>
      <c r="S52">
        <v>1396817</v>
      </c>
      <c r="T52">
        <v>1225454</v>
      </c>
      <c r="U52">
        <v>1625159</v>
      </c>
      <c r="V52">
        <v>5373644</v>
      </c>
      <c r="W52">
        <v>639028</v>
      </c>
      <c r="X52">
        <v>6303687</v>
      </c>
      <c r="Y52">
        <v>0</v>
      </c>
      <c r="Z52">
        <v>0</v>
      </c>
      <c r="AA52">
        <v>516145</v>
      </c>
      <c r="AB52">
        <v>975329</v>
      </c>
      <c r="AC52">
        <v>2683021</v>
      </c>
      <c r="AD52">
        <v>341984</v>
      </c>
      <c r="AE52">
        <v>2463630</v>
      </c>
      <c r="AF52">
        <v>58544</v>
      </c>
      <c r="AG52">
        <v>55612</v>
      </c>
      <c r="AH52">
        <v>0</v>
      </c>
      <c r="AI52">
        <v>0</v>
      </c>
      <c r="AJ52">
        <v>123362</v>
      </c>
      <c r="AK52">
        <v>25165</v>
      </c>
      <c r="AL52">
        <v>0</v>
      </c>
      <c r="AM52">
        <v>325853</v>
      </c>
      <c r="AN52">
        <v>25401</v>
      </c>
      <c r="AO52">
        <v>11898</v>
      </c>
      <c r="AP52">
        <v>3870</v>
      </c>
      <c r="AQ52">
        <v>29705</v>
      </c>
      <c r="AR52">
        <v>4175</v>
      </c>
      <c r="AS52">
        <v>3821</v>
      </c>
      <c r="AT52">
        <v>405</v>
      </c>
      <c r="AU52">
        <v>6712</v>
      </c>
    </row>
    <row r="53" spans="1:47" x14ac:dyDescent="0.25">
      <c r="A53" t="s">
        <v>442</v>
      </c>
      <c r="B53" t="s">
        <v>443</v>
      </c>
      <c r="C53" t="s">
        <v>230</v>
      </c>
      <c r="D53" t="s">
        <v>227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279717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404669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</row>
    <row r="54" spans="1:47" x14ac:dyDescent="0.25">
      <c r="A54" t="s">
        <v>442</v>
      </c>
      <c r="B54" t="s">
        <v>443</v>
      </c>
      <c r="C54" t="s">
        <v>230</v>
      </c>
      <c r="D54" t="s">
        <v>228</v>
      </c>
      <c r="F54">
        <v>0</v>
      </c>
      <c r="G54">
        <v>0</v>
      </c>
      <c r="H54">
        <v>445498</v>
      </c>
      <c r="I54">
        <v>2294662</v>
      </c>
      <c r="J54">
        <v>6137548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345773</v>
      </c>
      <c r="S54">
        <v>0</v>
      </c>
      <c r="T54">
        <v>5136903</v>
      </c>
      <c r="U54">
        <v>792746</v>
      </c>
      <c r="V54">
        <v>2120885</v>
      </c>
      <c r="W54">
        <v>252214</v>
      </c>
      <c r="X54">
        <v>2996480</v>
      </c>
      <c r="Y54">
        <v>159405</v>
      </c>
      <c r="Z54">
        <v>1019068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2151527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272914</v>
      </c>
      <c r="AO54">
        <v>552080</v>
      </c>
      <c r="AP54">
        <v>47764</v>
      </c>
      <c r="AQ54">
        <v>44317</v>
      </c>
      <c r="AR54">
        <v>0</v>
      </c>
      <c r="AS54">
        <v>0</v>
      </c>
      <c r="AT54">
        <v>0</v>
      </c>
      <c r="AU54">
        <v>0</v>
      </c>
    </row>
    <row r="55" spans="1:47" x14ac:dyDescent="0.25">
      <c r="A55" t="s">
        <v>442</v>
      </c>
      <c r="B55" t="s">
        <v>443</v>
      </c>
      <c r="C55" t="s">
        <v>230</v>
      </c>
      <c r="D55" t="s">
        <v>223</v>
      </c>
      <c r="F55">
        <v>0</v>
      </c>
      <c r="G55">
        <v>0</v>
      </c>
      <c r="H55">
        <v>0</v>
      </c>
      <c r="I55">
        <v>5257</v>
      </c>
      <c r="J55">
        <v>0</v>
      </c>
      <c r="K55">
        <v>0</v>
      </c>
      <c r="L55">
        <v>2760</v>
      </c>
      <c r="M55">
        <v>0</v>
      </c>
      <c r="N55">
        <v>0</v>
      </c>
      <c r="O55">
        <v>11739</v>
      </c>
      <c r="P55">
        <v>14788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3870081</v>
      </c>
      <c r="AF55">
        <v>0</v>
      </c>
      <c r="AG55">
        <v>0</v>
      </c>
      <c r="AH55">
        <v>0</v>
      </c>
      <c r="AI55">
        <v>0</v>
      </c>
      <c r="AJ55">
        <v>16800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</row>
    <row r="56" spans="1:47" x14ac:dyDescent="0.25">
      <c r="A56" t="s">
        <v>442</v>
      </c>
      <c r="B56" t="s">
        <v>443</v>
      </c>
      <c r="C56" t="s">
        <v>230</v>
      </c>
      <c r="D56" t="s">
        <v>750</v>
      </c>
      <c r="F56">
        <v>179988183</v>
      </c>
      <c r="G56">
        <v>104489934</v>
      </c>
      <c r="H56">
        <v>221506058</v>
      </c>
      <c r="I56">
        <v>190744834</v>
      </c>
      <c r="J56">
        <v>76317635</v>
      </c>
      <c r="K56">
        <v>82353013</v>
      </c>
      <c r="L56">
        <v>7875088</v>
      </c>
      <c r="M56">
        <v>3857276</v>
      </c>
      <c r="N56">
        <v>24098800</v>
      </c>
      <c r="O56">
        <v>65015883</v>
      </c>
      <c r="P56">
        <v>13043626</v>
      </c>
      <c r="Q56">
        <v>56235855</v>
      </c>
      <c r="R56">
        <v>55955743</v>
      </c>
      <c r="S56">
        <v>46745136</v>
      </c>
      <c r="T56">
        <v>28439266</v>
      </c>
      <c r="U56">
        <v>9612921</v>
      </c>
      <c r="V56">
        <v>28306850</v>
      </c>
      <c r="W56">
        <v>3366224</v>
      </c>
      <c r="X56">
        <v>24163562</v>
      </c>
      <c r="Y56">
        <v>1832889</v>
      </c>
      <c r="Z56">
        <v>24088889</v>
      </c>
      <c r="AA56">
        <v>21922951</v>
      </c>
      <c r="AB56">
        <v>20068251</v>
      </c>
      <c r="AC56">
        <v>20710805</v>
      </c>
      <c r="AD56">
        <v>13880648</v>
      </c>
      <c r="AE56">
        <v>13267066</v>
      </c>
      <c r="AF56">
        <v>7919921</v>
      </c>
      <c r="AG56">
        <v>5571045</v>
      </c>
      <c r="AH56">
        <v>6413662</v>
      </c>
      <c r="AI56">
        <v>3596398</v>
      </c>
      <c r="AJ56">
        <v>1841524</v>
      </c>
      <c r="AK56">
        <v>2279402</v>
      </c>
      <c r="AL56">
        <v>215652</v>
      </c>
      <c r="AM56">
        <v>1713809</v>
      </c>
      <c r="AN56">
        <v>882104</v>
      </c>
      <c r="AO56">
        <v>743640</v>
      </c>
      <c r="AP56">
        <v>500950</v>
      </c>
      <c r="AQ56">
        <v>490941</v>
      </c>
      <c r="AR56">
        <v>338078</v>
      </c>
      <c r="AS56">
        <v>108374</v>
      </c>
      <c r="AT56">
        <v>736</v>
      </c>
      <c r="AU56">
        <v>17553</v>
      </c>
    </row>
    <row r="57" spans="1:47" x14ac:dyDescent="0.25">
      <c r="A57" t="s">
        <v>442</v>
      </c>
      <c r="B57" t="s">
        <v>443</v>
      </c>
      <c r="C57" t="s">
        <v>231</v>
      </c>
      <c r="D57" t="s">
        <v>232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:47" x14ac:dyDescent="0.25">
      <c r="A58" t="s">
        <v>442</v>
      </c>
      <c r="B58" t="s">
        <v>443</v>
      </c>
      <c r="C58" t="s">
        <v>231</v>
      </c>
      <c r="D58" t="s">
        <v>233</v>
      </c>
      <c r="F58">
        <v>587651</v>
      </c>
      <c r="G58">
        <v>1245235</v>
      </c>
      <c r="H58">
        <v>1884500</v>
      </c>
      <c r="I58">
        <v>1610705</v>
      </c>
      <c r="J58">
        <v>646679</v>
      </c>
      <c r="K58">
        <v>521538</v>
      </c>
      <c r="L58">
        <v>297576</v>
      </c>
      <c r="M58">
        <v>0</v>
      </c>
      <c r="N58">
        <v>0</v>
      </c>
      <c r="O58">
        <v>654924</v>
      </c>
      <c r="P58">
        <v>160573</v>
      </c>
      <c r="Q58">
        <v>1235103</v>
      </c>
      <c r="R58">
        <v>730955</v>
      </c>
      <c r="S58">
        <v>53449</v>
      </c>
      <c r="T58">
        <v>0</v>
      </c>
      <c r="U58">
        <v>0</v>
      </c>
      <c r="V58">
        <v>335380</v>
      </c>
      <c r="W58">
        <v>39883</v>
      </c>
      <c r="X58">
        <v>40280</v>
      </c>
      <c r="Y58">
        <v>40882</v>
      </c>
      <c r="Z58">
        <v>72641</v>
      </c>
      <c r="AA58">
        <v>424311</v>
      </c>
      <c r="AB58">
        <v>34307</v>
      </c>
      <c r="AC58">
        <v>146492</v>
      </c>
      <c r="AD58">
        <v>0</v>
      </c>
      <c r="AE58">
        <v>88913</v>
      </c>
      <c r="AF58">
        <v>0</v>
      </c>
      <c r="AG58">
        <v>24863</v>
      </c>
      <c r="AH58">
        <v>0</v>
      </c>
      <c r="AI58">
        <v>33629</v>
      </c>
      <c r="AJ58">
        <v>0</v>
      </c>
      <c r="AK58">
        <v>442</v>
      </c>
      <c r="AL58">
        <v>2289</v>
      </c>
      <c r="AM58">
        <v>0</v>
      </c>
      <c r="AN58">
        <v>0</v>
      </c>
      <c r="AO58">
        <v>0</v>
      </c>
      <c r="AP58">
        <v>0</v>
      </c>
      <c r="AQ58">
        <v>4409</v>
      </c>
      <c r="AR58">
        <v>0</v>
      </c>
      <c r="AS58">
        <v>0</v>
      </c>
      <c r="AT58">
        <v>0</v>
      </c>
      <c r="AU58">
        <v>0</v>
      </c>
    </row>
    <row r="59" spans="1:47" x14ac:dyDescent="0.25">
      <c r="A59" t="s">
        <v>442</v>
      </c>
      <c r="B59" t="s">
        <v>443</v>
      </c>
      <c r="C59" t="s">
        <v>231</v>
      </c>
      <c r="D59" t="s">
        <v>234</v>
      </c>
      <c r="F59">
        <v>165095</v>
      </c>
      <c r="G59">
        <v>55097</v>
      </c>
      <c r="H59">
        <v>122628</v>
      </c>
      <c r="I59">
        <v>79822</v>
      </c>
      <c r="J59">
        <v>1292119</v>
      </c>
      <c r="K59">
        <v>2841</v>
      </c>
      <c r="L59">
        <v>198507</v>
      </c>
      <c r="M59">
        <v>67403</v>
      </c>
      <c r="N59">
        <v>645193</v>
      </c>
      <c r="O59">
        <v>970076</v>
      </c>
      <c r="P59">
        <v>2041</v>
      </c>
      <c r="Q59">
        <v>0</v>
      </c>
      <c r="R59">
        <v>145136</v>
      </c>
      <c r="S59">
        <v>0</v>
      </c>
      <c r="T59">
        <v>0</v>
      </c>
      <c r="U59">
        <v>32100</v>
      </c>
      <c r="V59">
        <v>20737</v>
      </c>
      <c r="W59">
        <v>2466</v>
      </c>
      <c r="X59">
        <v>4765</v>
      </c>
      <c r="Y59">
        <v>42893</v>
      </c>
      <c r="Z59">
        <v>37591</v>
      </c>
      <c r="AA59">
        <v>-1880</v>
      </c>
      <c r="AB59">
        <v>42946</v>
      </c>
      <c r="AC59">
        <v>10079</v>
      </c>
      <c r="AD59">
        <v>589</v>
      </c>
      <c r="AE59">
        <v>469520</v>
      </c>
      <c r="AF59">
        <v>97973</v>
      </c>
      <c r="AG59">
        <v>0</v>
      </c>
      <c r="AH59">
        <v>10553</v>
      </c>
      <c r="AI59">
        <v>0</v>
      </c>
      <c r="AJ59">
        <v>854</v>
      </c>
      <c r="AK59">
        <v>0</v>
      </c>
      <c r="AL59">
        <v>4443</v>
      </c>
      <c r="AM59">
        <v>2188</v>
      </c>
      <c r="AN59">
        <v>7616</v>
      </c>
      <c r="AO59">
        <v>800</v>
      </c>
      <c r="AP59">
        <v>56</v>
      </c>
      <c r="AQ59">
        <v>0</v>
      </c>
      <c r="AR59">
        <v>0</v>
      </c>
      <c r="AS59">
        <v>0</v>
      </c>
      <c r="AT59">
        <v>0</v>
      </c>
      <c r="AU59">
        <v>0</v>
      </c>
    </row>
    <row r="60" spans="1:47" x14ac:dyDescent="0.25">
      <c r="A60" t="s">
        <v>442</v>
      </c>
      <c r="B60" t="s">
        <v>443</v>
      </c>
      <c r="C60" t="s">
        <v>231</v>
      </c>
      <c r="D60" t="s">
        <v>749</v>
      </c>
      <c r="F60">
        <v>752746</v>
      </c>
      <c r="G60">
        <v>1300332</v>
      </c>
      <c r="H60">
        <v>2007128</v>
      </c>
      <c r="I60">
        <v>1690527</v>
      </c>
      <c r="J60">
        <v>1938798</v>
      </c>
      <c r="K60">
        <v>524379</v>
      </c>
      <c r="L60">
        <v>496083</v>
      </c>
      <c r="M60">
        <v>67403</v>
      </c>
      <c r="N60">
        <v>645193</v>
      </c>
      <c r="O60">
        <v>1625000</v>
      </c>
      <c r="P60">
        <v>162614</v>
      </c>
      <c r="Q60">
        <v>1235103</v>
      </c>
      <c r="R60">
        <v>876091</v>
      </c>
      <c r="S60">
        <v>53449</v>
      </c>
      <c r="T60">
        <v>0</v>
      </c>
      <c r="U60">
        <v>32100</v>
      </c>
      <c r="V60">
        <v>356117</v>
      </c>
      <c r="W60">
        <v>42349</v>
      </c>
      <c r="X60">
        <v>45045</v>
      </c>
      <c r="Y60">
        <v>83775</v>
      </c>
      <c r="Z60">
        <v>110232</v>
      </c>
      <c r="AA60">
        <v>422431</v>
      </c>
      <c r="AB60">
        <v>77253</v>
      </c>
      <c r="AC60">
        <v>156571</v>
      </c>
      <c r="AD60">
        <v>589</v>
      </c>
      <c r="AE60">
        <v>558433</v>
      </c>
      <c r="AF60">
        <v>97973</v>
      </c>
      <c r="AG60">
        <v>24863</v>
      </c>
      <c r="AH60">
        <v>10553</v>
      </c>
      <c r="AI60">
        <v>33629</v>
      </c>
      <c r="AJ60">
        <v>854</v>
      </c>
      <c r="AK60">
        <v>442</v>
      </c>
      <c r="AL60">
        <v>6732</v>
      </c>
      <c r="AM60">
        <v>2188</v>
      </c>
      <c r="AN60">
        <v>7616</v>
      </c>
      <c r="AO60">
        <v>800</v>
      </c>
      <c r="AP60">
        <v>56</v>
      </c>
      <c r="AQ60">
        <v>4409</v>
      </c>
      <c r="AR60">
        <v>0</v>
      </c>
      <c r="AS60">
        <v>0</v>
      </c>
      <c r="AT60">
        <v>0</v>
      </c>
      <c r="AU60">
        <v>0</v>
      </c>
    </row>
    <row r="61" spans="1:47" x14ac:dyDescent="0.25">
      <c r="A61" t="s">
        <v>442</v>
      </c>
      <c r="B61" t="s">
        <v>443</v>
      </c>
      <c r="C61" t="s">
        <v>236</v>
      </c>
      <c r="D61" t="s">
        <v>237</v>
      </c>
      <c r="F61">
        <v>4980</v>
      </c>
      <c r="G61">
        <v>4980</v>
      </c>
      <c r="H61">
        <v>71508</v>
      </c>
      <c r="I61">
        <v>24927</v>
      </c>
      <c r="J61">
        <v>2636</v>
      </c>
      <c r="K61">
        <v>10608</v>
      </c>
      <c r="L61">
        <v>0</v>
      </c>
      <c r="M61">
        <v>0</v>
      </c>
      <c r="N61">
        <v>0</v>
      </c>
      <c r="O61">
        <v>24308</v>
      </c>
      <c r="P61">
        <v>0</v>
      </c>
      <c r="Q61">
        <v>19267</v>
      </c>
      <c r="R61">
        <v>1619</v>
      </c>
      <c r="S61">
        <v>0</v>
      </c>
      <c r="T61">
        <v>647</v>
      </c>
      <c r="U61">
        <v>59</v>
      </c>
      <c r="V61">
        <v>442</v>
      </c>
      <c r="W61">
        <v>52</v>
      </c>
      <c r="X61">
        <v>6380</v>
      </c>
      <c r="Y61">
        <v>0</v>
      </c>
      <c r="Z61">
        <v>1664</v>
      </c>
      <c r="AA61">
        <v>456</v>
      </c>
      <c r="AB61">
        <v>981</v>
      </c>
      <c r="AC61">
        <v>1107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524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</row>
    <row r="62" spans="1:47" x14ac:dyDescent="0.25">
      <c r="A62" t="s">
        <v>442</v>
      </c>
      <c r="B62" t="s">
        <v>443</v>
      </c>
      <c r="C62" t="s">
        <v>236</v>
      </c>
      <c r="D62" t="s">
        <v>238</v>
      </c>
      <c r="F62">
        <v>3725464</v>
      </c>
      <c r="G62">
        <v>7353522</v>
      </c>
      <c r="H62">
        <v>34715460</v>
      </c>
      <c r="I62">
        <v>19143559</v>
      </c>
      <c r="J62">
        <v>19701683</v>
      </c>
      <c r="K62">
        <v>6925906</v>
      </c>
      <c r="L62">
        <v>310239</v>
      </c>
      <c r="M62">
        <v>115525</v>
      </c>
      <c r="N62">
        <v>1145091</v>
      </c>
      <c r="O62">
        <v>7498921</v>
      </c>
      <c r="P62">
        <v>549264</v>
      </c>
      <c r="Q62">
        <v>436342</v>
      </c>
      <c r="R62">
        <v>108494</v>
      </c>
      <c r="S62">
        <v>567861</v>
      </c>
      <c r="T62">
        <v>469129</v>
      </c>
      <c r="U62">
        <v>859988</v>
      </c>
      <c r="V62">
        <v>540783</v>
      </c>
      <c r="W62">
        <v>64309</v>
      </c>
      <c r="X62">
        <v>384385</v>
      </c>
      <c r="Y62">
        <v>570517</v>
      </c>
      <c r="Z62">
        <v>209434</v>
      </c>
      <c r="AA62">
        <v>1037426</v>
      </c>
      <c r="AB62">
        <v>746167</v>
      </c>
      <c r="AC62">
        <v>265007</v>
      </c>
      <c r="AD62">
        <v>97417</v>
      </c>
      <c r="AE62">
        <v>221111</v>
      </c>
      <c r="AF62">
        <v>59171</v>
      </c>
      <c r="AG62">
        <v>1308871</v>
      </c>
      <c r="AH62">
        <v>43596</v>
      </c>
      <c r="AI62">
        <v>848915</v>
      </c>
      <c r="AJ62">
        <v>621395</v>
      </c>
      <c r="AK62">
        <v>192290</v>
      </c>
      <c r="AL62">
        <v>73295</v>
      </c>
      <c r="AM62">
        <v>57551</v>
      </c>
      <c r="AN62">
        <v>4943</v>
      </c>
      <c r="AO62">
        <v>7033</v>
      </c>
      <c r="AP62">
        <v>30625</v>
      </c>
      <c r="AQ62">
        <v>13648</v>
      </c>
      <c r="AR62">
        <v>51989</v>
      </c>
      <c r="AS62">
        <v>6546</v>
      </c>
      <c r="AT62">
        <v>80137</v>
      </c>
      <c r="AU62">
        <v>4530</v>
      </c>
    </row>
    <row r="63" spans="1:47" x14ac:dyDescent="0.25">
      <c r="A63" t="s">
        <v>442</v>
      </c>
      <c r="B63" t="s">
        <v>443</v>
      </c>
      <c r="C63" t="s">
        <v>236</v>
      </c>
      <c r="D63" t="s">
        <v>239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</row>
    <row r="64" spans="1:47" x14ac:dyDescent="0.25">
      <c r="A64" t="s">
        <v>442</v>
      </c>
      <c r="B64" t="s">
        <v>443</v>
      </c>
      <c r="C64" t="s">
        <v>236</v>
      </c>
      <c r="D64" t="s">
        <v>748</v>
      </c>
      <c r="F64">
        <v>3730444</v>
      </c>
      <c r="G64">
        <v>7358502</v>
      </c>
      <c r="H64">
        <v>34786968</v>
      </c>
      <c r="I64">
        <v>19168486</v>
      </c>
      <c r="J64">
        <v>19704319</v>
      </c>
      <c r="K64">
        <v>6936514</v>
      </c>
      <c r="L64">
        <v>310239</v>
      </c>
      <c r="M64">
        <v>115525</v>
      </c>
      <c r="N64">
        <v>1145091</v>
      </c>
      <c r="O64">
        <v>7523229</v>
      </c>
      <c r="P64">
        <v>549264</v>
      </c>
      <c r="Q64">
        <v>455609</v>
      </c>
      <c r="R64">
        <v>110113</v>
      </c>
      <c r="S64">
        <v>567861</v>
      </c>
      <c r="T64">
        <v>469776</v>
      </c>
      <c r="U64">
        <v>860047</v>
      </c>
      <c r="V64">
        <v>541225</v>
      </c>
      <c r="W64">
        <v>64361</v>
      </c>
      <c r="X64">
        <v>390765</v>
      </c>
      <c r="Y64">
        <v>570517</v>
      </c>
      <c r="Z64">
        <v>211098</v>
      </c>
      <c r="AA64">
        <v>1037882</v>
      </c>
      <c r="AB64">
        <v>747148</v>
      </c>
      <c r="AC64">
        <v>266114</v>
      </c>
      <c r="AD64">
        <v>97417</v>
      </c>
      <c r="AE64">
        <v>221111</v>
      </c>
      <c r="AF64">
        <v>59171</v>
      </c>
      <c r="AG64">
        <v>1308871</v>
      </c>
      <c r="AH64">
        <v>43596</v>
      </c>
      <c r="AI64">
        <v>849439</v>
      </c>
      <c r="AJ64">
        <v>621395</v>
      </c>
      <c r="AK64">
        <v>192290</v>
      </c>
      <c r="AL64">
        <v>73295</v>
      </c>
      <c r="AM64">
        <v>57551</v>
      </c>
      <c r="AN64">
        <v>4943</v>
      </c>
      <c r="AO64">
        <v>7033</v>
      </c>
      <c r="AP64">
        <v>30625</v>
      </c>
      <c r="AQ64">
        <v>13648</v>
      </c>
      <c r="AR64">
        <v>51989</v>
      </c>
      <c r="AS64">
        <v>6546</v>
      </c>
      <c r="AT64">
        <v>80137</v>
      </c>
      <c r="AU64">
        <v>4530</v>
      </c>
    </row>
    <row r="65" spans="1:47" x14ac:dyDescent="0.25">
      <c r="A65" t="s">
        <v>442</v>
      </c>
      <c r="B65" t="s">
        <v>443</v>
      </c>
      <c r="C65" t="s">
        <v>444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2187</v>
      </c>
      <c r="AT65">
        <v>0</v>
      </c>
      <c r="AU65">
        <v>0</v>
      </c>
    </row>
    <row r="66" spans="1:47" x14ac:dyDescent="0.25">
      <c r="A66" t="s">
        <v>442</v>
      </c>
      <c r="B66" t="s">
        <v>443</v>
      </c>
      <c r="C66" t="s">
        <v>747</v>
      </c>
      <c r="F66">
        <v>184471373</v>
      </c>
      <c r="G66">
        <v>113148768</v>
      </c>
      <c r="H66">
        <v>258300154</v>
      </c>
      <c r="I66">
        <v>211603847</v>
      </c>
      <c r="J66">
        <v>97960752</v>
      </c>
      <c r="K66">
        <v>89813906</v>
      </c>
      <c r="L66">
        <v>8681410</v>
      </c>
      <c r="M66">
        <v>4040204</v>
      </c>
      <c r="N66">
        <v>25889084</v>
      </c>
      <c r="O66">
        <v>74164112</v>
      </c>
      <c r="P66">
        <v>13755504</v>
      </c>
      <c r="Q66">
        <v>57926567</v>
      </c>
      <c r="R66">
        <v>56941947</v>
      </c>
      <c r="S66">
        <v>47366446</v>
      </c>
      <c r="T66">
        <v>28909042</v>
      </c>
      <c r="U66">
        <v>10505068</v>
      </c>
      <c r="V66">
        <v>29204192</v>
      </c>
      <c r="W66">
        <v>3472934</v>
      </c>
      <c r="X66">
        <v>24599372</v>
      </c>
      <c r="Y66">
        <v>2487181</v>
      </c>
      <c r="Z66">
        <v>24410219</v>
      </c>
      <c r="AA66">
        <v>23383264</v>
      </c>
      <c r="AB66">
        <v>20892652</v>
      </c>
      <c r="AC66">
        <v>21133490</v>
      </c>
      <c r="AD66">
        <v>13978654</v>
      </c>
      <c r="AE66">
        <v>14046610</v>
      </c>
      <c r="AF66">
        <v>8077065</v>
      </c>
      <c r="AG66">
        <v>6904779</v>
      </c>
      <c r="AH66">
        <v>6467811</v>
      </c>
      <c r="AI66">
        <v>4479466</v>
      </c>
      <c r="AJ66">
        <v>2463773</v>
      </c>
      <c r="AK66">
        <v>2472134</v>
      </c>
      <c r="AL66">
        <v>295679</v>
      </c>
      <c r="AM66">
        <v>1773548</v>
      </c>
      <c r="AN66">
        <v>894663</v>
      </c>
      <c r="AO66">
        <v>751473</v>
      </c>
      <c r="AP66">
        <v>531631</v>
      </c>
      <c r="AQ66">
        <v>508998</v>
      </c>
      <c r="AR66">
        <v>390067</v>
      </c>
      <c r="AS66">
        <v>117107</v>
      </c>
      <c r="AT66">
        <v>80873</v>
      </c>
      <c r="AU66">
        <v>22083</v>
      </c>
    </row>
    <row r="67" spans="1:47" x14ac:dyDescent="0.25">
      <c r="A67" t="s">
        <v>442</v>
      </c>
      <c r="B67" t="s">
        <v>446</v>
      </c>
      <c r="C67" t="s">
        <v>244</v>
      </c>
      <c r="F67">
        <v>62312</v>
      </c>
      <c r="G67">
        <v>19859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7359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 x14ac:dyDescent="0.25">
      <c r="A68" t="s">
        <v>442</v>
      </c>
      <c r="B68" t="s">
        <v>446</v>
      </c>
      <c r="C68" t="s">
        <v>447</v>
      </c>
      <c r="D68" t="s">
        <v>246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28926</v>
      </c>
      <c r="Y68">
        <v>-3161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 x14ac:dyDescent="0.25">
      <c r="A69" t="s">
        <v>442</v>
      </c>
      <c r="B69" t="s">
        <v>446</v>
      </c>
      <c r="C69" t="s">
        <v>447</v>
      </c>
      <c r="D69" t="s">
        <v>247</v>
      </c>
      <c r="F69">
        <v>0</v>
      </c>
      <c r="G69">
        <v>0</v>
      </c>
      <c r="H69">
        <v>15287786</v>
      </c>
      <c r="I69">
        <v>5149597</v>
      </c>
      <c r="J69">
        <v>5654042</v>
      </c>
      <c r="K69">
        <v>0</v>
      </c>
      <c r="L69">
        <v>0</v>
      </c>
      <c r="M69">
        <v>0</v>
      </c>
      <c r="N69">
        <v>0</v>
      </c>
      <c r="O69">
        <v>0</v>
      </c>
      <c r="P69">
        <v>231889</v>
      </c>
      <c r="Q69">
        <v>115824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884615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182769</v>
      </c>
      <c r="AH69">
        <v>72087</v>
      </c>
      <c r="AI69">
        <v>0</v>
      </c>
      <c r="AJ69">
        <v>0</v>
      </c>
      <c r="AK69">
        <v>0</v>
      </c>
      <c r="AL69">
        <v>4659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</row>
    <row r="70" spans="1:47" x14ac:dyDescent="0.25">
      <c r="A70" t="s">
        <v>442</v>
      </c>
      <c r="B70" t="s">
        <v>446</v>
      </c>
      <c r="C70" t="s">
        <v>447</v>
      </c>
      <c r="D70" t="s">
        <v>248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</row>
    <row r="71" spans="1:47" x14ac:dyDescent="0.25">
      <c r="A71" t="s">
        <v>442</v>
      </c>
      <c r="B71" t="s">
        <v>446</v>
      </c>
      <c r="C71" t="s">
        <v>447</v>
      </c>
      <c r="D71" t="s">
        <v>249</v>
      </c>
      <c r="F71">
        <v>11536344</v>
      </c>
      <c r="G71">
        <v>5703787</v>
      </c>
      <c r="H71">
        <v>340826</v>
      </c>
      <c r="I71">
        <v>0</v>
      </c>
      <c r="J71">
        <v>47842</v>
      </c>
      <c r="K71">
        <v>2835938</v>
      </c>
      <c r="L71">
        <v>557815</v>
      </c>
      <c r="M71">
        <v>82492</v>
      </c>
      <c r="N71">
        <v>1940868</v>
      </c>
      <c r="O71">
        <v>1576825</v>
      </c>
      <c r="P71">
        <v>164702</v>
      </c>
      <c r="Q71">
        <v>18204</v>
      </c>
      <c r="R71">
        <v>2527913</v>
      </c>
      <c r="S71">
        <v>65827</v>
      </c>
      <c r="T71">
        <v>0</v>
      </c>
      <c r="U71">
        <v>274385</v>
      </c>
      <c r="V71">
        <v>12657</v>
      </c>
      <c r="W71">
        <v>1505</v>
      </c>
      <c r="X71">
        <v>0</v>
      </c>
      <c r="Y71">
        <v>2815</v>
      </c>
      <c r="Z71">
        <v>254076</v>
      </c>
      <c r="AA71">
        <v>33920</v>
      </c>
      <c r="AB71">
        <v>572865</v>
      </c>
      <c r="AC71">
        <v>1500054</v>
      </c>
      <c r="AD71">
        <v>9823</v>
      </c>
      <c r="AE71">
        <v>280156</v>
      </c>
      <c r="AF71">
        <v>66522</v>
      </c>
      <c r="AG71">
        <v>685</v>
      </c>
      <c r="AH71">
        <v>2285</v>
      </c>
      <c r="AI71">
        <v>1828</v>
      </c>
      <c r="AJ71">
        <v>27128</v>
      </c>
      <c r="AK71">
        <v>3635</v>
      </c>
      <c r="AL71">
        <v>493</v>
      </c>
      <c r="AM71">
        <v>0</v>
      </c>
      <c r="AN71">
        <v>5593</v>
      </c>
      <c r="AO71">
        <v>1393</v>
      </c>
      <c r="AP71">
        <v>5132</v>
      </c>
      <c r="AQ71">
        <v>4620</v>
      </c>
      <c r="AR71">
        <v>647</v>
      </c>
      <c r="AS71">
        <v>1543</v>
      </c>
      <c r="AT71">
        <v>0</v>
      </c>
      <c r="AU71">
        <v>20195</v>
      </c>
    </row>
    <row r="72" spans="1:47" x14ac:dyDescent="0.25">
      <c r="A72" t="s">
        <v>442</v>
      </c>
      <c r="B72" t="s">
        <v>446</v>
      </c>
      <c r="C72" t="s">
        <v>447</v>
      </c>
      <c r="D72" t="s">
        <v>746</v>
      </c>
      <c r="F72">
        <v>11536344</v>
      </c>
      <c r="G72">
        <v>5703787</v>
      </c>
      <c r="H72">
        <v>15628612</v>
      </c>
      <c r="I72">
        <v>5149597</v>
      </c>
      <c r="J72">
        <v>5701884</v>
      </c>
      <c r="K72">
        <v>2835938</v>
      </c>
      <c r="L72">
        <v>557815</v>
      </c>
      <c r="M72">
        <v>82492</v>
      </c>
      <c r="N72">
        <v>1940868</v>
      </c>
      <c r="O72">
        <v>1576825</v>
      </c>
      <c r="P72">
        <v>396591</v>
      </c>
      <c r="Q72">
        <v>134028</v>
      </c>
      <c r="R72">
        <v>2527913</v>
      </c>
      <c r="S72">
        <v>65827</v>
      </c>
      <c r="T72">
        <v>0</v>
      </c>
      <c r="U72">
        <v>274385</v>
      </c>
      <c r="V72">
        <v>12657</v>
      </c>
      <c r="W72">
        <v>1505</v>
      </c>
      <c r="X72">
        <v>28926</v>
      </c>
      <c r="Y72">
        <v>-346</v>
      </c>
      <c r="Z72">
        <v>254076</v>
      </c>
      <c r="AA72">
        <v>918535</v>
      </c>
      <c r="AB72">
        <v>572865</v>
      </c>
      <c r="AC72">
        <v>1500054</v>
      </c>
      <c r="AD72">
        <v>9823</v>
      </c>
      <c r="AE72">
        <v>280156</v>
      </c>
      <c r="AF72">
        <v>66522</v>
      </c>
      <c r="AG72">
        <v>183454</v>
      </c>
      <c r="AH72">
        <v>74372</v>
      </c>
      <c r="AI72">
        <v>1828</v>
      </c>
      <c r="AJ72">
        <v>27128</v>
      </c>
      <c r="AK72">
        <v>3635</v>
      </c>
      <c r="AL72">
        <v>5152</v>
      </c>
      <c r="AM72">
        <v>0</v>
      </c>
      <c r="AN72">
        <v>5593</v>
      </c>
      <c r="AO72">
        <v>1393</v>
      </c>
      <c r="AP72">
        <v>5132</v>
      </c>
      <c r="AQ72">
        <v>4620</v>
      </c>
      <c r="AR72">
        <v>647</v>
      </c>
      <c r="AS72">
        <v>1543</v>
      </c>
      <c r="AT72">
        <v>0</v>
      </c>
      <c r="AU72">
        <v>20195</v>
      </c>
    </row>
    <row r="73" spans="1:47" x14ac:dyDescent="0.25">
      <c r="A73" t="s">
        <v>442</v>
      </c>
      <c r="B73" t="s">
        <v>446</v>
      </c>
      <c r="C73" t="s">
        <v>448</v>
      </c>
      <c r="F73">
        <v>0</v>
      </c>
      <c r="G73">
        <v>0</v>
      </c>
      <c r="H73">
        <v>0</v>
      </c>
      <c r="I73">
        <v>0</v>
      </c>
      <c r="J73">
        <v>0</v>
      </c>
      <c r="K73">
        <v>20598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488</v>
      </c>
      <c r="AF73">
        <v>5554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  <row r="74" spans="1:47" x14ac:dyDescent="0.25">
      <c r="A74" t="s">
        <v>442</v>
      </c>
      <c r="B74" t="s">
        <v>446</v>
      </c>
      <c r="C74" t="s">
        <v>745</v>
      </c>
      <c r="F74">
        <v>11598656</v>
      </c>
      <c r="G74">
        <v>5723646</v>
      </c>
      <c r="H74">
        <v>15628612</v>
      </c>
      <c r="I74">
        <v>5149597</v>
      </c>
      <c r="J74">
        <v>5701884</v>
      </c>
      <c r="K74">
        <v>2856536</v>
      </c>
      <c r="L74">
        <v>557815</v>
      </c>
      <c r="M74">
        <v>82492</v>
      </c>
      <c r="N74">
        <v>1940868</v>
      </c>
      <c r="O74">
        <v>1576825</v>
      </c>
      <c r="P74">
        <v>396591</v>
      </c>
      <c r="Q74">
        <v>134028</v>
      </c>
      <c r="R74">
        <v>2527913</v>
      </c>
      <c r="S74">
        <v>65827</v>
      </c>
      <c r="T74">
        <v>0</v>
      </c>
      <c r="U74">
        <v>274385</v>
      </c>
      <c r="V74">
        <v>12657</v>
      </c>
      <c r="W74">
        <v>1505</v>
      </c>
      <c r="X74">
        <v>28926</v>
      </c>
      <c r="Y74">
        <v>-346</v>
      </c>
      <c r="Z74">
        <v>254076</v>
      </c>
      <c r="AA74">
        <v>918535</v>
      </c>
      <c r="AB74">
        <v>572865</v>
      </c>
      <c r="AC74">
        <v>1507413</v>
      </c>
      <c r="AD74">
        <v>9823</v>
      </c>
      <c r="AE74">
        <v>280644</v>
      </c>
      <c r="AF74">
        <v>72076</v>
      </c>
      <c r="AG74">
        <v>183454</v>
      </c>
      <c r="AH74">
        <v>74372</v>
      </c>
      <c r="AI74">
        <v>1828</v>
      </c>
      <c r="AJ74">
        <v>27128</v>
      </c>
      <c r="AK74">
        <v>3635</v>
      </c>
      <c r="AL74">
        <v>5152</v>
      </c>
      <c r="AM74">
        <v>0</v>
      </c>
      <c r="AN74">
        <v>5593</v>
      </c>
      <c r="AO74">
        <v>1393</v>
      </c>
      <c r="AP74">
        <v>5132</v>
      </c>
      <c r="AQ74">
        <v>4620</v>
      </c>
      <c r="AR74">
        <v>647</v>
      </c>
      <c r="AS74">
        <v>1543</v>
      </c>
      <c r="AT74">
        <v>0</v>
      </c>
      <c r="AU74">
        <v>20195</v>
      </c>
    </row>
    <row r="75" spans="1:47" x14ac:dyDescent="0.25">
      <c r="A75" t="s">
        <v>442</v>
      </c>
      <c r="B75" t="s">
        <v>812</v>
      </c>
      <c r="F75">
        <v>172872717</v>
      </c>
      <c r="G75">
        <v>107425122</v>
      </c>
      <c r="H75">
        <v>242671542</v>
      </c>
      <c r="I75">
        <v>206454250</v>
      </c>
      <c r="J75">
        <v>92258868</v>
      </c>
      <c r="K75">
        <v>86957370</v>
      </c>
      <c r="L75">
        <v>8123595</v>
      </c>
      <c r="M75">
        <v>3957712</v>
      </c>
      <c r="N75">
        <v>23948216</v>
      </c>
      <c r="O75">
        <v>72587287</v>
      </c>
      <c r="P75">
        <v>13358913</v>
      </c>
      <c r="Q75">
        <v>57792539</v>
      </c>
      <c r="R75">
        <v>54414034</v>
      </c>
      <c r="S75">
        <v>47300619</v>
      </c>
      <c r="T75">
        <v>28909042</v>
      </c>
      <c r="U75">
        <v>10230683</v>
      </c>
      <c r="V75">
        <v>29191535</v>
      </c>
      <c r="W75">
        <v>3471429</v>
      </c>
      <c r="X75">
        <v>24570446</v>
      </c>
      <c r="Y75">
        <v>2487527</v>
      </c>
      <c r="Z75">
        <v>24156143</v>
      </c>
      <c r="AA75">
        <v>22464729</v>
      </c>
      <c r="AB75">
        <v>20319787</v>
      </c>
      <c r="AC75">
        <v>19626077</v>
      </c>
      <c r="AD75">
        <v>13968831</v>
      </c>
      <c r="AE75">
        <v>13765966</v>
      </c>
      <c r="AF75">
        <v>8004989</v>
      </c>
      <c r="AG75">
        <v>6721325</v>
      </c>
      <c r="AH75">
        <v>6393439</v>
      </c>
      <c r="AI75">
        <v>4477638</v>
      </c>
      <c r="AJ75">
        <v>2436645</v>
      </c>
      <c r="AK75">
        <v>2468499</v>
      </c>
      <c r="AL75">
        <v>290527</v>
      </c>
      <c r="AM75">
        <v>1773548</v>
      </c>
      <c r="AN75">
        <v>889070</v>
      </c>
      <c r="AO75">
        <v>750080</v>
      </c>
      <c r="AP75">
        <v>526499</v>
      </c>
      <c r="AQ75">
        <v>504378</v>
      </c>
      <c r="AR75">
        <v>389420</v>
      </c>
      <c r="AS75">
        <v>115564</v>
      </c>
      <c r="AT75">
        <v>80873</v>
      </c>
      <c r="AU75">
        <v>1888</v>
      </c>
    </row>
    <row r="76" spans="1:47" x14ac:dyDescent="0.25">
      <c r="A76" t="s">
        <v>450</v>
      </c>
      <c r="B76" t="s">
        <v>303</v>
      </c>
      <c r="C76" t="s">
        <v>304</v>
      </c>
      <c r="F76">
        <v>15668535</v>
      </c>
      <c r="G76">
        <v>13733760</v>
      </c>
      <c r="H76">
        <v>16334491</v>
      </c>
      <c r="I76">
        <v>10608639</v>
      </c>
      <c r="J76">
        <v>5114667</v>
      </c>
      <c r="K76">
        <v>5373186</v>
      </c>
      <c r="L76">
        <v>120026</v>
      </c>
      <c r="M76">
        <v>551104</v>
      </c>
      <c r="N76">
        <v>2426264</v>
      </c>
      <c r="O76">
        <v>4040423</v>
      </c>
      <c r="P76">
        <v>1896954</v>
      </c>
      <c r="Q76">
        <v>2352400</v>
      </c>
      <c r="R76">
        <v>3555502</v>
      </c>
      <c r="S76">
        <v>1455271</v>
      </c>
      <c r="T76">
        <v>346872</v>
      </c>
      <c r="U76">
        <v>1519719</v>
      </c>
      <c r="V76">
        <v>4198253</v>
      </c>
      <c r="W76">
        <v>449229</v>
      </c>
      <c r="X76">
        <v>2249215</v>
      </c>
      <c r="Y76">
        <v>649235</v>
      </c>
      <c r="Z76">
        <v>844649</v>
      </c>
      <c r="AA76">
        <v>829991</v>
      </c>
      <c r="AB76">
        <v>521258</v>
      </c>
      <c r="AC76">
        <v>1140884</v>
      </c>
      <c r="AD76">
        <v>96902</v>
      </c>
      <c r="AE76">
        <v>938757</v>
      </c>
      <c r="AF76">
        <v>0</v>
      </c>
      <c r="AG76">
        <v>187630</v>
      </c>
      <c r="AH76">
        <v>659453</v>
      </c>
      <c r="AI76">
        <v>230695</v>
      </c>
      <c r="AJ76">
        <v>132165</v>
      </c>
      <c r="AK76">
        <v>28599</v>
      </c>
      <c r="AL76">
        <v>38153</v>
      </c>
      <c r="AM76">
        <v>84891</v>
      </c>
      <c r="AN76">
        <v>86640</v>
      </c>
      <c r="AO76">
        <v>0</v>
      </c>
      <c r="AP76">
        <v>48683</v>
      </c>
      <c r="AQ76">
        <v>39055</v>
      </c>
      <c r="AR76">
        <v>0</v>
      </c>
      <c r="AS76">
        <v>0</v>
      </c>
      <c r="AT76">
        <v>59982</v>
      </c>
      <c r="AU76">
        <v>0</v>
      </c>
    </row>
    <row r="77" spans="1:47" x14ac:dyDescent="0.25">
      <c r="A77" t="s">
        <v>450</v>
      </c>
      <c r="B77" t="s">
        <v>303</v>
      </c>
      <c r="C77" t="s">
        <v>305</v>
      </c>
      <c r="F77">
        <v>3702450</v>
      </c>
      <c r="G77">
        <v>2371661</v>
      </c>
      <c r="H77">
        <v>6970165</v>
      </c>
      <c r="I77">
        <v>3031364</v>
      </c>
      <c r="J77">
        <v>3376307</v>
      </c>
      <c r="K77">
        <v>68047</v>
      </c>
      <c r="L77">
        <v>105172</v>
      </c>
      <c r="M77">
        <v>174445</v>
      </c>
      <c r="N77">
        <v>555909</v>
      </c>
      <c r="O77">
        <v>658232</v>
      </c>
      <c r="P77">
        <v>-1195669</v>
      </c>
      <c r="Q77">
        <v>1108381</v>
      </c>
      <c r="R77">
        <v>1213230</v>
      </c>
      <c r="S77">
        <v>2859383</v>
      </c>
      <c r="T77">
        <v>1960160</v>
      </c>
      <c r="U77">
        <v>2538322</v>
      </c>
      <c r="V77">
        <v>-56541</v>
      </c>
      <c r="W77">
        <v>-6050</v>
      </c>
      <c r="X77">
        <v>1351334</v>
      </c>
      <c r="Y77">
        <v>108083</v>
      </c>
      <c r="Z77">
        <v>919053</v>
      </c>
      <c r="AA77">
        <v>785210</v>
      </c>
      <c r="AB77">
        <v>375269</v>
      </c>
      <c r="AC77">
        <v>335707</v>
      </c>
      <c r="AD77">
        <v>62546</v>
      </c>
      <c r="AE77">
        <v>503381</v>
      </c>
      <c r="AF77">
        <v>185297</v>
      </c>
      <c r="AG77">
        <v>477224</v>
      </c>
      <c r="AH77">
        <v>169613</v>
      </c>
      <c r="AI77">
        <v>303499</v>
      </c>
      <c r="AJ77">
        <v>85475</v>
      </c>
      <c r="AK77">
        <v>96905</v>
      </c>
      <c r="AL77">
        <v>16884</v>
      </c>
      <c r="AM77">
        <v>183770</v>
      </c>
      <c r="AN77">
        <v>20682</v>
      </c>
      <c r="AO77">
        <v>106386</v>
      </c>
      <c r="AP77">
        <v>35358</v>
      </c>
      <c r="AQ77">
        <v>7796</v>
      </c>
      <c r="AR77">
        <v>36246</v>
      </c>
      <c r="AS77">
        <v>1495</v>
      </c>
      <c r="AT77">
        <v>9439</v>
      </c>
      <c r="AU77">
        <v>2365</v>
      </c>
    </row>
    <row r="78" spans="1:47" x14ac:dyDescent="0.25">
      <c r="A78" t="s">
        <v>450</v>
      </c>
      <c r="B78" t="s">
        <v>303</v>
      </c>
      <c r="C78" t="s">
        <v>306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10137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37910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225</v>
      </c>
      <c r="AJ78">
        <v>14052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</row>
    <row r="79" spans="1:47" x14ac:dyDescent="0.25">
      <c r="A79" t="s">
        <v>450</v>
      </c>
      <c r="B79" t="s">
        <v>303</v>
      </c>
      <c r="C79" t="s">
        <v>307</v>
      </c>
      <c r="F79">
        <v>11261012</v>
      </c>
      <c r="G79">
        <v>5548028</v>
      </c>
      <c r="H79">
        <v>6081708</v>
      </c>
      <c r="I79">
        <v>6900040</v>
      </c>
      <c r="J79">
        <v>1916429</v>
      </c>
      <c r="K79">
        <v>4033203</v>
      </c>
      <c r="L79">
        <v>223175</v>
      </c>
      <c r="M79">
        <v>104812</v>
      </c>
      <c r="N79">
        <v>504920</v>
      </c>
      <c r="O79">
        <v>11135183</v>
      </c>
      <c r="P79">
        <v>348241</v>
      </c>
      <c r="Q79">
        <v>2351608</v>
      </c>
      <c r="R79">
        <v>3974852</v>
      </c>
      <c r="S79">
        <v>829781</v>
      </c>
      <c r="T79">
        <v>890272</v>
      </c>
      <c r="U79">
        <v>349957</v>
      </c>
      <c r="V79">
        <v>1935154</v>
      </c>
      <c r="W79">
        <v>207069</v>
      </c>
      <c r="X79">
        <v>1634649</v>
      </c>
      <c r="Y79">
        <v>50770</v>
      </c>
      <c r="Z79">
        <v>583950</v>
      </c>
      <c r="AA79">
        <v>1373864</v>
      </c>
      <c r="AB79">
        <v>432591</v>
      </c>
      <c r="AC79">
        <v>1264997</v>
      </c>
      <c r="AD79">
        <v>923974</v>
      </c>
      <c r="AE79">
        <v>952606</v>
      </c>
      <c r="AF79">
        <v>309867</v>
      </c>
      <c r="AG79">
        <v>135199</v>
      </c>
      <c r="AH79">
        <v>31715</v>
      </c>
      <c r="AI79">
        <v>1268364</v>
      </c>
      <c r="AJ79">
        <v>279203</v>
      </c>
      <c r="AK79">
        <v>19528</v>
      </c>
      <c r="AL79">
        <v>0</v>
      </c>
      <c r="AM79">
        <v>97846</v>
      </c>
      <c r="AN79">
        <v>14139</v>
      </c>
      <c r="AO79">
        <v>27202</v>
      </c>
      <c r="AP79">
        <v>44107</v>
      </c>
      <c r="AQ79">
        <v>18252</v>
      </c>
      <c r="AR79">
        <v>6202</v>
      </c>
      <c r="AS79">
        <v>3907</v>
      </c>
      <c r="AT79">
        <v>641</v>
      </c>
      <c r="AU79">
        <v>7898</v>
      </c>
    </row>
    <row r="80" spans="1:47" x14ac:dyDescent="0.25">
      <c r="A80" t="s">
        <v>450</v>
      </c>
      <c r="B80" t="s">
        <v>303</v>
      </c>
      <c r="C80" t="s">
        <v>308</v>
      </c>
      <c r="F80">
        <v>6635811</v>
      </c>
      <c r="G80">
        <v>9143011</v>
      </c>
      <c r="H80">
        <v>40190531</v>
      </c>
      <c r="I80">
        <v>41323824</v>
      </c>
      <c r="J80">
        <v>30692492</v>
      </c>
      <c r="K80">
        <v>25894997</v>
      </c>
      <c r="L80">
        <v>2589974</v>
      </c>
      <c r="M80">
        <v>1052469</v>
      </c>
      <c r="N80">
        <v>9182536</v>
      </c>
      <c r="O80">
        <v>25659664</v>
      </c>
      <c r="P80">
        <v>6024751</v>
      </c>
      <c r="Q80">
        <v>1288155</v>
      </c>
      <c r="R80">
        <v>16992543</v>
      </c>
      <c r="S80">
        <v>3726102</v>
      </c>
      <c r="T80">
        <v>679678</v>
      </c>
      <c r="U80">
        <v>4808482</v>
      </c>
      <c r="V80">
        <v>17521142</v>
      </c>
      <c r="W80">
        <v>1874828</v>
      </c>
      <c r="X80">
        <v>13903245</v>
      </c>
      <c r="Y80">
        <v>2924518</v>
      </c>
      <c r="Z80">
        <v>2489675</v>
      </c>
      <c r="AA80">
        <v>7910788</v>
      </c>
      <c r="AB80">
        <v>4953033</v>
      </c>
      <c r="AC80">
        <v>875963</v>
      </c>
      <c r="AD80">
        <v>3986351</v>
      </c>
      <c r="AE80">
        <v>12085577</v>
      </c>
      <c r="AF80">
        <v>8443779</v>
      </c>
      <c r="AG80">
        <v>2688372</v>
      </c>
      <c r="AH80">
        <v>3144709</v>
      </c>
      <c r="AI80">
        <v>0</v>
      </c>
      <c r="AJ80">
        <v>834143</v>
      </c>
      <c r="AK80">
        <v>366233</v>
      </c>
      <c r="AL80">
        <v>366920</v>
      </c>
      <c r="AM80">
        <v>135976</v>
      </c>
      <c r="AN80">
        <v>746342</v>
      </c>
      <c r="AO80">
        <v>0</v>
      </c>
      <c r="AP80">
        <v>107959</v>
      </c>
      <c r="AQ80">
        <v>128629</v>
      </c>
      <c r="AR80">
        <v>0</v>
      </c>
      <c r="AS80">
        <v>101074</v>
      </c>
      <c r="AT80">
        <v>0</v>
      </c>
      <c r="AU80">
        <v>0</v>
      </c>
    </row>
    <row r="81" spans="1:47" x14ac:dyDescent="0.25">
      <c r="A81" t="s">
        <v>450</v>
      </c>
      <c r="B81" t="s">
        <v>303</v>
      </c>
      <c r="C81" t="s">
        <v>309</v>
      </c>
      <c r="F81">
        <v>6527358</v>
      </c>
      <c r="G81">
        <v>6881088</v>
      </c>
      <c r="H81">
        <v>2097875</v>
      </c>
      <c r="I81">
        <v>9609377</v>
      </c>
      <c r="J81">
        <v>32733089</v>
      </c>
      <c r="K81">
        <v>15635391</v>
      </c>
      <c r="L81">
        <v>1100620</v>
      </c>
      <c r="M81">
        <v>675281</v>
      </c>
      <c r="N81">
        <v>3246867</v>
      </c>
      <c r="O81">
        <v>0</v>
      </c>
      <c r="P81">
        <v>2018410</v>
      </c>
      <c r="Q81">
        <v>2375148</v>
      </c>
      <c r="R81">
        <v>1953011</v>
      </c>
      <c r="S81">
        <v>989478</v>
      </c>
      <c r="T81">
        <v>1668542</v>
      </c>
      <c r="U81">
        <v>308499</v>
      </c>
      <c r="V81">
        <v>5348364</v>
      </c>
      <c r="W81">
        <v>572295</v>
      </c>
      <c r="X81">
        <v>2249145</v>
      </c>
      <c r="Y81">
        <v>188647</v>
      </c>
      <c r="Z81">
        <v>192845</v>
      </c>
      <c r="AA81">
        <v>971620</v>
      </c>
      <c r="AB81">
        <v>593089</v>
      </c>
      <c r="AC81">
        <v>892295</v>
      </c>
      <c r="AD81">
        <v>529517</v>
      </c>
      <c r="AE81">
        <v>1566149</v>
      </c>
      <c r="AF81">
        <v>368263</v>
      </c>
      <c r="AG81">
        <v>18999</v>
      </c>
      <c r="AH81">
        <v>185226</v>
      </c>
      <c r="AI81">
        <v>459328</v>
      </c>
      <c r="AJ81">
        <v>1011862</v>
      </c>
      <c r="AK81">
        <v>18007</v>
      </c>
      <c r="AL81">
        <v>5327</v>
      </c>
      <c r="AM81">
        <v>0</v>
      </c>
      <c r="AN81">
        <v>11676</v>
      </c>
      <c r="AO81">
        <v>30429</v>
      </c>
      <c r="AP81">
        <v>26444</v>
      </c>
      <c r="AQ81">
        <v>120507</v>
      </c>
      <c r="AR81">
        <v>27735</v>
      </c>
      <c r="AS81">
        <v>50123</v>
      </c>
      <c r="AT81">
        <v>0</v>
      </c>
      <c r="AU81">
        <v>0</v>
      </c>
    </row>
    <row r="82" spans="1:47" x14ac:dyDescent="0.25">
      <c r="A82" t="s">
        <v>450</v>
      </c>
      <c r="B82" t="s">
        <v>303</v>
      </c>
      <c r="C82" t="s">
        <v>310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641</v>
      </c>
      <c r="P82">
        <v>0</v>
      </c>
      <c r="Q82">
        <v>0</v>
      </c>
      <c r="R82">
        <v>114235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47" x14ac:dyDescent="0.25">
      <c r="A83" t="s">
        <v>450</v>
      </c>
      <c r="B83" t="s">
        <v>303</v>
      </c>
      <c r="C83" t="s">
        <v>311</v>
      </c>
      <c r="F83">
        <v>0</v>
      </c>
      <c r="G83">
        <v>0</v>
      </c>
      <c r="H83">
        <v>0</v>
      </c>
      <c r="I83">
        <v>0</v>
      </c>
      <c r="J83">
        <v>20000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 x14ac:dyDescent="0.25">
      <c r="A84" t="s">
        <v>450</v>
      </c>
      <c r="B84" t="s">
        <v>303</v>
      </c>
      <c r="C84" t="s">
        <v>312</v>
      </c>
      <c r="F84">
        <v>0</v>
      </c>
      <c r="G84">
        <v>0</v>
      </c>
      <c r="H84">
        <v>216339</v>
      </c>
      <c r="I84">
        <v>346</v>
      </c>
      <c r="J84">
        <v>0</v>
      </c>
      <c r="K84">
        <v>12718</v>
      </c>
      <c r="L84">
        <v>37596</v>
      </c>
      <c r="M84">
        <v>18351</v>
      </c>
      <c r="N84">
        <v>34774</v>
      </c>
      <c r="O84">
        <v>0</v>
      </c>
      <c r="P84">
        <v>0</v>
      </c>
      <c r="Q84">
        <v>0</v>
      </c>
      <c r="R84">
        <v>0</v>
      </c>
      <c r="S84">
        <v>0</v>
      </c>
      <c r="T84">
        <v>43034</v>
      </c>
      <c r="U84">
        <v>17713</v>
      </c>
      <c r="V84">
        <v>729</v>
      </c>
      <c r="W84">
        <v>78</v>
      </c>
      <c r="X84">
        <v>0</v>
      </c>
      <c r="Y84">
        <v>-37656</v>
      </c>
      <c r="Z84">
        <v>45605</v>
      </c>
      <c r="AA84">
        <v>14077</v>
      </c>
      <c r="AB84">
        <v>4</v>
      </c>
      <c r="AC84">
        <v>0</v>
      </c>
      <c r="AD84">
        <v>0</v>
      </c>
      <c r="AE84">
        <v>-14890</v>
      </c>
      <c r="AF84">
        <v>0</v>
      </c>
      <c r="AG84">
        <v>167188</v>
      </c>
      <c r="AH84">
        <v>0</v>
      </c>
      <c r="AI84">
        <v>0</v>
      </c>
      <c r="AJ84">
        <v>0</v>
      </c>
      <c r="AK84">
        <v>1401938</v>
      </c>
      <c r="AL84">
        <v>7886</v>
      </c>
      <c r="AM84">
        <v>5720</v>
      </c>
      <c r="AN84">
        <v>0</v>
      </c>
      <c r="AO84">
        <v>93</v>
      </c>
      <c r="AP84">
        <v>0</v>
      </c>
      <c r="AQ84">
        <v>0</v>
      </c>
      <c r="AR84">
        <v>0</v>
      </c>
      <c r="AS84">
        <v>0</v>
      </c>
      <c r="AT84">
        <v>44999</v>
      </c>
      <c r="AU84">
        <v>202000</v>
      </c>
    </row>
    <row r="85" spans="1:47" x14ac:dyDescent="0.25">
      <c r="A85" t="s">
        <v>450</v>
      </c>
      <c r="B85" t="s">
        <v>303</v>
      </c>
      <c r="C85" t="s">
        <v>743</v>
      </c>
      <c r="F85">
        <v>43795166</v>
      </c>
      <c r="G85">
        <v>37677548</v>
      </c>
      <c r="H85">
        <v>71891109</v>
      </c>
      <c r="I85">
        <v>71473590</v>
      </c>
      <c r="J85">
        <v>73852984</v>
      </c>
      <c r="K85">
        <v>51017542</v>
      </c>
      <c r="L85">
        <v>4176563</v>
      </c>
      <c r="M85">
        <v>2576462</v>
      </c>
      <c r="N85">
        <v>15951270</v>
      </c>
      <c r="O85">
        <v>41494143</v>
      </c>
      <c r="P85">
        <v>9092687</v>
      </c>
      <c r="Q85">
        <v>9475692</v>
      </c>
      <c r="R85">
        <v>27813510</v>
      </c>
      <c r="S85">
        <v>9860015</v>
      </c>
      <c r="T85">
        <v>5588558</v>
      </c>
      <c r="U85">
        <v>9542692</v>
      </c>
      <c r="V85">
        <v>28947101</v>
      </c>
      <c r="W85">
        <v>3097449</v>
      </c>
      <c r="X85">
        <v>21387588</v>
      </c>
      <c r="Y85">
        <v>3883597</v>
      </c>
      <c r="Z85">
        <v>5075777</v>
      </c>
      <c r="AA85">
        <v>11885550</v>
      </c>
      <c r="AB85">
        <v>6913154</v>
      </c>
      <c r="AC85">
        <v>4509846</v>
      </c>
      <c r="AD85">
        <v>5599290</v>
      </c>
      <c r="AE85">
        <v>16031580</v>
      </c>
      <c r="AF85">
        <v>9307206</v>
      </c>
      <c r="AG85">
        <v>3674612</v>
      </c>
      <c r="AH85">
        <v>4190716</v>
      </c>
      <c r="AI85">
        <v>2262111</v>
      </c>
      <c r="AJ85">
        <v>2356900</v>
      </c>
      <c r="AK85">
        <v>1931210</v>
      </c>
      <c r="AL85">
        <v>435170</v>
      </c>
      <c r="AM85">
        <v>508203</v>
      </c>
      <c r="AN85">
        <v>879479</v>
      </c>
      <c r="AO85">
        <v>164110</v>
      </c>
      <c r="AP85">
        <v>262551</v>
      </c>
      <c r="AQ85">
        <v>314239</v>
      </c>
      <c r="AR85">
        <v>70183</v>
      </c>
      <c r="AS85">
        <v>156599</v>
      </c>
      <c r="AT85">
        <v>115061</v>
      </c>
      <c r="AU85">
        <v>212263</v>
      </c>
    </row>
    <row r="86" spans="1:47" x14ac:dyDescent="0.25">
      <c r="A86" t="s">
        <v>450</v>
      </c>
      <c r="B86" t="s">
        <v>314</v>
      </c>
      <c r="C86" t="s">
        <v>264</v>
      </c>
      <c r="F86">
        <v>17224086</v>
      </c>
      <c r="G86">
        <v>709908</v>
      </c>
      <c r="H86">
        <v>4841166</v>
      </c>
      <c r="I86">
        <v>5989749</v>
      </c>
      <c r="J86">
        <v>2333175</v>
      </c>
      <c r="K86">
        <v>2604215</v>
      </c>
      <c r="L86">
        <v>200589</v>
      </c>
      <c r="M86">
        <v>569830</v>
      </c>
      <c r="N86">
        <v>0</v>
      </c>
      <c r="O86">
        <v>1738956</v>
      </c>
      <c r="P86">
        <v>147355</v>
      </c>
      <c r="Q86">
        <v>753462</v>
      </c>
      <c r="R86">
        <v>1348126</v>
      </c>
      <c r="S86">
        <v>2064295</v>
      </c>
      <c r="T86">
        <v>1130156</v>
      </c>
      <c r="U86">
        <v>49238</v>
      </c>
      <c r="V86">
        <v>337940</v>
      </c>
      <c r="W86">
        <v>36161</v>
      </c>
      <c r="X86">
        <v>358913</v>
      </c>
      <c r="Y86">
        <v>15187</v>
      </c>
      <c r="Z86">
        <v>595309</v>
      </c>
      <c r="AA86">
        <v>654486</v>
      </c>
      <c r="AB86">
        <v>883325</v>
      </c>
      <c r="AC86">
        <v>1346730</v>
      </c>
      <c r="AD86">
        <v>488906</v>
      </c>
      <c r="AE86">
        <v>583714</v>
      </c>
      <c r="AF86">
        <v>555424</v>
      </c>
      <c r="AG86">
        <v>308905</v>
      </c>
      <c r="AH86">
        <v>199242</v>
      </c>
      <c r="AI86">
        <v>102350</v>
      </c>
      <c r="AJ86">
        <v>179508</v>
      </c>
      <c r="AK86">
        <v>71237</v>
      </c>
      <c r="AL86">
        <v>2836</v>
      </c>
      <c r="AM86">
        <v>126220</v>
      </c>
      <c r="AN86">
        <v>159529</v>
      </c>
      <c r="AO86">
        <v>43808</v>
      </c>
      <c r="AP86">
        <v>56738</v>
      </c>
      <c r="AQ86">
        <v>66333</v>
      </c>
      <c r="AR86">
        <v>45594</v>
      </c>
      <c r="AS86">
        <v>35828</v>
      </c>
      <c r="AT86">
        <v>95717</v>
      </c>
      <c r="AU86">
        <v>220699</v>
      </c>
    </row>
    <row r="87" spans="1:47" x14ac:dyDescent="0.25">
      <c r="A87" t="s">
        <v>450</v>
      </c>
      <c r="B87" t="s">
        <v>314</v>
      </c>
      <c r="C87" t="s">
        <v>315</v>
      </c>
      <c r="F87">
        <v>133247</v>
      </c>
      <c r="G87">
        <v>78040</v>
      </c>
      <c r="H87">
        <v>227235</v>
      </c>
      <c r="I87">
        <v>137408</v>
      </c>
      <c r="J87">
        <v>45943</v>
      </c>
      <c r="K87">
        <v>115963</v>
      </c>
      <c r="L87">
        <v>8606</v>
      </c>
      <c r="M87">
        <v>2448</v>
      </c>
      <c r="N87">
        <v>29984</v>
      </c>
      <c r="O87">
        <v>70398</v>
      </c>
      <c r="P87">
        <v>44395</v>
      </c>
      <c r="Q87">
        <v>65816</v>
      </c>
      <c r="R87">
        <v>58761</v>
      </c>
      <c r="S87">
        <v>22402</v>
      </c>
      <c r="T87">
        <v>10309</v>
      </c>
      <c r="U87">
        <v>6226</v>
      </c>
      <c r="V87">
        <v>23820</v>
      </c>
      <c r="W87">
        <v>2549</v>
      </c>
      <c r="X87">
        <v>61415</v>
      </c>
      <c r="Y87">
        <v>146981</v>
      </c>
      <c r="Z87">
        <v>38122</v>
      </c>
      <c r="AA87">
        <v>12115</v>
      </c>
      <c r="AB87">
        <v>37338</v>
      </c>
      <c r="AC87">
        <v>17137</v>
      </c>
      <c r="AD87">
        <v>0</v>
      </c>
      <c r="AE87">
        <v>55</v>
      </c>
      <c r="AF87">
        <v>200</v>
      </c>
      <c r="AG87">
        <v>4839</v>
      </c>
      <c r="AH87">
        <v>11497</v>
      </c>
      <c r="AI87">
        <v>9836</v>
      </c>
      <c r="AJ87">
        <v>3125</v>
      </c>
      <c r="AK87">
        <v>114</v>
      </c>
      <c r="AL87">
        <v>12789</v>
      </c>
      <c r="AM87">
        <v>6092</v>
      </c>
      <c r="AN87">
        <v>8210</v>
      </c>
      <c r="AO87">
        <v>78</v>
      </c>
      <c r="AP87">
        <v>0</v>
      </c>
      <c r="AQ87">
        <v>1933</v>
      </c>
      <c r="AR87">
        <v>0</v>
      </c>
      <c r="AS87">
        <v>17</v>
      </c>
      <c r="AT87">
        <v>0</v>
      </c>
      <c r="AU87">
        <v>1</v>
      </c>
    </row>
    <row r="88" spans="1:47" x14ac:dyDescent="0.25">
      <c r="A88" t="s">
        <v>450</v>
      </c>
      <c r="B88" t="s">
        <v>314</v>
      </c>
      <c r="C88" t="s">
        <v>316</v>
      </c>
      <c r="F88">
        <v>208234</v>
      </c>
      <c r="G88">
        <v>64070</v>
      </c>
      <c r="H88">
        <v>207998</v>
      </c>
      <c r="I88">
        <v>119936</v>
      </c>
      <c r="J88">
        <v>69334</v>
      </c>
      <c r="K88">
        <v>112682</v>
      </c>
      <c r="L88">
        <v>9157</v>
      </c>
      <c r="M88">
        <v>3475</v>
      </c>
      <c r="N88">
        <v>22641</v>
      </c>
      <c r="O88">
        <v>69986</v>
      </c>
      <c r="P88">
        <v>23420</v>
      </c>
      <c r="Q88">
        <v>96253</v>
      </c>
      <c r="R88">
        <v>77825</v>
      </c>
      <c r="S88">
        <v>45570</v>
      </c>
      <c r="T88">
        <v>46790</v>
      </c>
      <c r="U88">
        <v>19036</v>
      </c>
      <c r="V88">
        <v>55510</v>
      </c>
      <c r="W88">
        <v>5940</v>
      </c>
      <c r="X88">
        <v>50802</v>
      </c>
      <c r="Y88">
        <v>15478</v>
      </c>
      <c r="Z88">
        <v>30500</v>
      </c>
      <c r="AA88">
        <v>57499</v>
      </c>
      <c r="AB88">
        <v>38228</v>
      </c>
      <c r="AC88">
        <v>25298</v>
      </c>
      <c r="AD88">
        <v>5604</v>
      </c>
      <c r="AE88">
        <v>31893</v>
      </c>
      <c r="AF88">
        <v>10397</v>
      </c>
      <c r="AG88">
        <v>14199</v>
      </c>
      <c r="AH88">
        <v>8732</v>
      </c>
      <c r="AI88">
        <v>6546</v>
      </c>
      <c r="AJ88">
        <v>10927</v>
      </c>
      <c r="AK88">
        <v>6367</v>
      </c>
      <c r="AL88">
        <v>1939</v>
      </c>
      <c r="AM88">
        <v>9449</v>
      </c>
      <c r="AN88">
        <v>14216</v>
      </c>
      <c r="AO88">
        <v>3070</v>
      </c>
      <c r="AP88">
        <v>3621</v>
      </c>
      <c r="AQ88">
        <v>1933</v>
      </c>
      <c r="AR88">
        <v>1662</v>
      </c>
      <c r="AS88">
        <v>1226</v>
      </c>
      <c r="AT88">
        <v>8729</v>
      </c>
      <c r="AU88">
        <v>3719</v>
      </c>
    </row>
    <row r="89" spans="1:47" x14ac:dyDescent="0.25">
      <c r="A89" t="s">
        <v>450</v>
      </c>
      <c r="B89" t="s">
        <v>314</v>
      </c>
      <c r="C89" t="s">
        <v>317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374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6068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29490</v>
      </c>
      <c r="AJ89">
        <v>0</v>
      </c>
      <c r="AK89">
        <v>18023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281</v>
      </c>
      <c r="AU89">
        <v>0</v>
      </c>
    </row>
    <row r="90" spans="1:47" x14ac:dyDescent="0.25">
      <c r="A90" t="s">
        <v>450</v>
      </c>
      <c r="B90" t="s">
        <v>314</v>
      </c>
      <c r="C90" t="s">
        <v>318</v>
      </c>
      <c r="F90">
        <v>6027407</v>
      </c>
      <c r="G90">
        <v>3449618</v>
      </c>
      <c r="H90">
        <v>84049</v>
      </c>
      <c r="I90">
        <v>3593104</v>
      </c>
      <c r="J90">
        <v>1306074</v>
      </c>
      <c r="K90">
        <v>5302</v>
      </c>
      <c r="L90">
        <v>98969</v>
      </c>
      <c r="M90">
        <v>22577</v>
      </c>
      <c r="N90">
        <v>5158</v>
      </c>
      <c r="O90">
        <v>51844</v>
      </c>
      <c r="P90">
        <v>0</v>
      </c>
      <c r="Q90">
        <v>0</v>
      </c>
      <c r="R90">
        <v>0</v>
      </c>
      <c r="S90">
        <v>0</v>
      </c>
      <c r="T90">
        <v>36925</v>
      </c>
      <c r="U90">
        <v>3775304</v>
      </c>
      <c r="V90">
        <v>0</v>
      </c>
      <c r="W90">
        <v>0</v>
      </c>
      <c r="X90">
        <v>7164</v>
      </c>
      <c r="Y90">
        <v>0</v>
      </c>
      <c r="Z90">
        <v>17677</v>
      </c>
      <c r="AA90">
        <v>11939</v>
      </c>
      <c r="AB90">
        <v>0</v>
      </c>
      <c r="AC90">
        <v>799671</v>
      </c>
      <c r="AD90">
        <v>-10988</v>
      </c>
      <c r="AE90">
        <v>0</v>
      </c>
      <c r="AF90">
        <v>0</v>
      </c>
      <c r="AG90">
        <v>0</v>
      </c>
      <c r="AH90">
        <v>1165510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719</v>
      </c>
      <c r="AP90">
        <v>0</v>
      </c>
      <c r="AQ90">
        <v>0</v>
      </c>
      <c r="AR90">
        <v>0</v>
      </c>
      <c r="AS90">
        <v>323</v>
      </c>
      <c r="AT90">
        <v>0</v>
      </c>
      <c r="AU90">
        <v>0</v>
      </c>
    </row>
    <row r="91" spans="1:47" x14ac:dyDescent="0.25">
      <c r="A91" t="s">
        <v>450</v>
      </c>
      <c r="B91" t="s">
        <v>314</v>
      </c>
      <c r="C91" t="s">
        <v>742</v>
      </c>
      <c r="F91">
        <v>23592974</v>
      </c>
      <c r="G91">
        <v>4301636</v>
      </c>
      <c r="H91">
        <v>5360448</v>
      </c>
      <c r="I91">
        <v>9840197</v>
      </c>
      <c r="J91">
        <v>3754526</v>
      </c>
      <c r="K91">
        <v>2838162</v>
      </c>
      <c r="L91">
        <v>317321</v>
      </c>
      <c r="M91">
        <v>598330</v>
      </c>
      <c r="N91">
        <v>57783</v>
      </c>
      <c r="O91">
        <v>1931184</v>
      </c>
      <c r="P91">
        <v>215544</v>
      </c>
      <c r="Q91">
        <v>915531</v>
      </c>
      <c r="R91">
        <v>1484712</v>
      </c>
      <c r="S91">
        <v>2132267</v>
      </c>
      <c r="T91">
        <v>1224180</v>
      </c>
      <c r="U91">
        <v>3849804</v>
      </c>
      <c r="V91">
        <v>417270</v>
      </c>
      <c r="W91">
        <v>44650</v>
      </c>
      <c r="X91">
        <v>478294</v>
      </c>
      <c r="Y91">
        <v>183714</v>
      </c>
      <c r="Z91">
        <v>681608</v>
      </c>
      <c r="AA91">
        <v>736039</v>
      </c>
      <c r="AB91">
        <v>958891</v>
      </c>
      <c r="AC91">
        <v>2188836</v>
      </c>
      <c r="AD91">
        <v>483522</v>
      </c>
      <c r="AE91">
        <v>615662</v>
      </c>
      <c r="AF91">
        <v>566021</v>
      </c>
      <c r="AG91">
        <v>327943</v>
      </c>
      <c r="AH91">
        <v>1384981</v>
      </c>
      <c r="AI91">
        <v>148222</v>
      </c>
      <c r="AJ91">
        <v>193560</v>
      </c>
      <c r="AK91">
        <v>95741</v>
      </c>
      <c r="AL91">
        <v>17564</v>
      </c>
      <c r="AM91">
        <v>141761</v>
      </c>
      <c r="AN91">
        <v>181955</v>
      </c>
      <c r="AO91">
        <v>47675</v>
      </c>
      <c r="AP91">
        <v>60359</v>
      </c>
      <c r="AQ91">
        <v>70199</v>
      </c>
      <c r="AR91">
        <v>47256</v>
      </c>
      <c r="AS91">
        <v>37394</v>
      </c>
      <c r="AT91">
        <v>104727</v>
      </c>
      <c r="AU91">
        <v>224419</v>
      </c>
    </row>
    <row r="92" spans="1:47" x14ac:dyDescent="0.25">
      <c r="A92" t="s">
        <v>450</v>
      </c>
      <c r="B92" t="s">
        <v>741</v>
      </c>
      <c r="F92">
        <v>20202192</v>
      </c>
      <c r="G92">
        <v>33375912</v>
      </c>
      <c r="H92">
        <v>66530661</v>
      </c>
      <c r="I92">
        <v>61633393</v>
      </c>
      <c r="J92">
        <v>70098458</v>
      </c>
      <c r="K92">
        <v>48179380</v>
      </c>
      <c r="L92">
        <v>3859242</v>
      </c>
      <c r="M92">
        <v>1978132</v>
      </c>
      <c r="N92">
        <v>15893487</v>
      </c>
      <c r="O92">
        <v>39562959</v>
      </c>
      <c r="P92">
        <v>8877143</v>
      </c>
      <c r="Q92">
        <v>8560161</v>
      </c>
      <c r="R92">
        <v>26328798</v>
      </c>
      <c r="S92">
        <v>7727748</v>
      </c>
      <c r="T92">
        <v>4364378</v>
      </c>
      <c r="U92">
        <v>5692888</v>
      </c>
      <c r="V92">
        <v>28529831</v>
      </c>
      <c r="W92">
        <v>3052799</v>
      </c>
      <c r="X92">
        <v>20909294</v>
      </c>
      <c r="Y92">
        <v>3699883</v>
      </c>
      <c r="Z92">
        <v>4394169</v>
      </c>
      <c r="AA92">
        <v>11149511</v>
      </c>
      <c r="AB92">
        <v>5954263</v>
      </c>
      <c r="AC92">
        <v>2321010</v>
      </c>
      <c r="AD92">
        <v>5115768</v>
      </c>
      <c r="AE92">
        <v>15415918</v>
      </c>
      <c r="AF92">
        <v>8741185</v>
      </c>
      <c r="AG92">
        <v>3346669</v>
      </c>
      <c r="AH92">
        <v>2805735</v>
      </c>
      <c r="AI92">
        <v>2113889</v>
      </c>
      <c r="AJ92">
        <v>2163340</v>
      </c>
      <c r="AK92">
        <v>1835469</v>
      </c>
      <c r="AL92">
        <v>417606</v>
      </c>
      <c r="AM92">
        <v>366442</v>
      </c>
      <c r="AN92">
        <v>697524</v>
      </c>
      <c r="AO92">
        <v>116435</v>
      </c>
      <c r="AP92">
        <v>202192</v>
      </c>
      <c r="AQ92">
        <v>244040</v>
      </c>
      <c r="AR92">
        <v>22927</v>
      </c>
      <c r="AS92">
        <v>119205</v>
      </c>
      <c r="AT92">
        <v>10334</v>
      </c>
      <c r="AU92">
        <v>-12156</v>
      </c>
    </row>
    <row r="93" spans="1:47" x14ac:dyDescent="0.25">
      <c r="A93" t="s">
        <v>450</v>
      </c>
      <c r="B93" t="s">
        <v>322</v>
      </c>
      <c r="C93" t="s">
        <v>323</v>
      </c>
      <c r="F93">
        <v>8868210</v>
      </c>
      <c r="G93">
        <v>12075146</v>
      </c>
      <c r="H93">
        <v>20991741</v>
      </c>
      <c r="I93">
        <v>24199960</v>
      </c>
      <c r="J93">
        <v>9946576</v>
      </c>
      <c r="K93">
        <v>17893352</v>
      </c>
      <c r="L93">
        <v>1804703</v>
      </c>
      <c r="M93">
        <v>801459</v>
      </c>
      <c r="N93">
        <v>7065512</v>
      </c>
      <c r="O93">
        <v>22031383</v>
      </c>
      <c r="P93">
        <v>4409234</v>
      </c>
      <c r="Q93">
        <v>854484</v>
      </c>
      <c r="R93">
        <v>12031639</v>
      </c>
      <c r="S93">
        <v>2733505</v>
      </c>
      <c r="T93">
        <v>2168608</v>
      </c>
      <c r="U93">
        <v>4505391</v>
      </c>
      <c r="V93">
        <v>16250285</v>
      </c>
      <c r="W93">
        <v>1732398</v>
      </c>
      <c r="X93">
        <v>10440129</v>
      </c>
      <c r="Y93">
        <v>2534822</v>
      </c>
      <c r="Z93">
        <v>1428828</v>
      </c>
      <c r="AA93">
        <v>7155665</v>
      </c>
      <c r="AB93">
        <v>3304114</v>
      </c>
      <c r="AC93">
        <v>988752</v>
      </c>
      <c r="AD93">
        <v>2971935</v>
      </c>
      <c r="AE93">
        <v>9686593</v>
      </c>
      <c r="AF93">
        <v>6113727</v>
      </c>
      <c r="AG93">
        <v>1421597</v>
      </c>
      <c r="AH93">
        <v>2213144</v>
      </c>
      <c r="AI93">
        <v>1069583</v>
      </c>
      <c r="AJ93">
        <v>337922</v>
      </c>
      <c r="AK93">
        <v>1482901</v>
      </c>
      <c r="AL93">
        <v>324373</v>
      </c>
      <c r="AM93">
        <v>1595</v>
      </c>
      <c r="AN93">
        <v>353274</v>
      </c>
      <c r="AO93">
        <v>0</v>
      </c>
      <c r="AP93">
        <v>66909</v>
      </c>
      <c r="AQ93">
        <v>109964</v>
      </c>
      <c r="AR93">
        <v>0</v>
      </c>
      <c r="AS93">
        <v>112748</v>
      </c>
      <c r="AT93">
        <v>0</v>
      </c>
      <c r="AU93">
        <v>0</v>
      </c>
    </row>
    <row r="94" spans="1:47" x14ac:dyDescent="0.25">
      <c r="A94" t="s">
        <v>450</v>
      </c>
      <c r="B94" t="s">
        <v>322</v>
      </c>
      <c r="C94" t="s">
        <v>324</v>
      </c>
      <c r="F94">
        <v>12938237</v>
      </c>
      <c r="G94">
        <v>12150010</v>
      </c>
      <c r="H94">
        <v>10349049</v>
      </c>
      <c r="I94">
        <v>22242353</v>
      </c>
      <c r="J94">
        <v>35635806</v>
      </c>
      <c r="K94">
        <v>21344558</v>
      </c>
      <c r="L94">
        <v>1775906</v>
      </c>
      <c r="M94">
        <v>1031003</v>
      </c>
      <c r="N94">
        <v>7892752</v>
      </c>
      <c r="O94">
        <v>9325340</v>
      </c>
      <c r="P94">
        <v>4362440</v>
      </c>
      <c r="Q94">
        <v>7174297</v>
      </c>
      <c r="R94">
        <v>13197028</v>
      </c>
      <c r="S94">
        <v>4622172</v>
      </c>
      <c r="T94">
        <v>545780</v>
      </c>
      <c r="U94">
        <v>704280</v>
      </c>
      <c r="V94">
        <v>9231732</v>
      </c>
      <c r="W94">
        <v>987830</v>
      </c>
      <c r="X94">
        <v>6337863</v>
      </c>
      <c r="Y94">
        <v>441072</v>
      </c>
      <c r="Z94">
        <v>2811096</v>
      </c>
      <c r="AA94">
        <v>2951825</v>
      </c>
      <c r="AB94">
        <v>1364118</v>
      </c>
      <c r="AC94">
        <v>817200</v>
      </c>
      <c r="AD94">
        <v>2195072</v>
      </c>
      <c r="AE94">
        <v>1334472</v>
      </c>
      <c r="AF94">
        <v>488692</v>
      </c>
      <c r="AG94">
        <v>686529</v>
      </c>
      <c r="AH94">
        <v>581967</v>
      </c>
      <c r="AI94">
        <v>543296</v>
      </c>
      <c r="AJ94">
        <v>1231296</v>
      </c>
      <c r="AK94">
        <v>190460</v>
      </c>
      <c r="AL94">
        <v>20049</v>
      </c>
      <c r="AM94">
        <v>250423</v>
      </c>
      <c r="AN94">
        <v>98562</v>
      </c>
      <c r="AO94">
        <v>0</v>
      </c>
      <c r="AP94">
        <v>92355</v>
      </c>
      <c r="AQ94">
        <v>89112</v>
      </c>
      <c r="AR94">
        <v>14800</v>
      </c>
      <c r="AS94">
        <v>0</v>
      </c>
      <c r="AT94">
        <v>0</v>
      </c>
      <c r="AU94">
        <v>0</v>
      </c>
    </row>
    <row r="95" spans="1:47" x14ac:dyDescent="0.25">
      <c r="A95" t="s">
        <v>450</v>
      </c>
      <c r="B95" t="s">
        <v>322</v>
      </c>
      <c r="C95" t="s">
        <v>325</v>
      </c>
      <c r="F95">
        <v>3867436</v>
      </c>
      <c r="G95">
        <v>4359545</v>
      </c>
      <c r="H95">
        <v>5796784</v>
      </c>
      <c r="I95">
        <v>0</v>
      </c>
      <c r="J95">
        <v>0</v>
      </c>
      <c r="K95">
        <v>3300776</v>
      </c>
      <c r="L95">
        <v>0</v>
      </c>
      <c r="M95">
        <v>0</v>
      </c>
      <c r="N95">
        <v>0</v>
      </c>
      <c r="O95">
        <v>2615708</v>
      </c>
      <c r="P95">
        <v>0</v>
      </c>
      <c r="Q95">
        <v>491645</v>
      </c>
      <c r="R95">
        <v>1073399</v>
      </c>
      <c r="S95">
        <v>0</v>
      </c>
      <c r="T95">
        <v>180124</v>
      </c>
      <c r="U95">
        <v>542904</v>
      </c>
      <c r="V95">
        <v>1381970</v>
      </c>
      <c r="W95">
        <v>147876</v>
      </c>
      <c r="X95">
        <v>2396180</v>
      </c>
      <c r="Y95">
        <v>0</v>
      </c>
      <c r="Z95">
        <v>75000</v>
      </c>
      <c r="AA95">
        <v>118552</v>
      </c>
      <c r="AB95">
        <v>577350</v>
      </c>
      <c r="AC95">
        <v>290017</v>
      </c>
      <c r="AD95">
        <v>64900</v>
      </c>
      <c r="AE95">
        <v>337279</v>
      </c>
      <c r="AF95">
        <v>0</v>
      </c>
      <c r="AG95">
        <v>4000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69900</v>
      </c>
      <c r="AN95">
        <v>0</v>
      </c>
      <c r="AO95">
        <v>0</v>
      </c>
      <c r="AP95">
        <v>0</v>
      </c>
      <c r="AQ95">
        <v>26398</v>
      </c>
      <c r="AR95">
        <v>0</v>
      </c>
      <c r="AS95">
        <v>0</v>
      </c>
      <c r="AT95">
        <v>0</v>
      </c>
      <c r="AU95">
        <v>0</v>
      </c>
    </row>
    <row r="96" spans="1:47" x14ac:dyDescent="0.25">
      <c r="A96" t="s">
        <v>450</v>
      </c>
      <c r="B96" t="s">
        <v>322</v>
      </c>
      <c r="C96" t="s">
        <v>326</v>
      </c>
      <c r="F96">
        <v>0</v>
      </c>
      <c r="G96">
        <v>0</v>
      </c>
      <c r="H96">
        <v>445584</v>
      </c>
      <c r="I96">
        <v>2294661</v>
      </c>
      <c r="J96">
        <v>5157817</v>
      </c>
      <c r="K96">
        <v>0</v>
      </c>
      <c r="L96">
        <v>0</v>
      </c>
      <c r="M96">
        <v>0</v>
      </c>
      <c r="N96">
        <v>0</v>
      </c>
      <c r="O96">
        <v>129623</v>
      </c>
      <c r="P96">
        <v>0</v>
      </c>
      <c r="Q96">
        <v>0</v>
      </c>
      <c r="R96">
        <v>0</v>
      </c>
      <c r="S96">
        <v>0</v>
      </c>
      <c r="T96">
        <v>1312695</v>
      </c>
      <c r="U96">
        <v>0</v>
      </c>
      <c r="V96">
        <v>1437765</v>
      </c>
      <c r="W96">
        <v>153846</v>
      </c>
      <c r="X96">
        <v>1475464</v>
      </c>
      <c r="Y96">
        <v>159405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272915</v>
      </c>
      <c r="AO96">
        <v>109415</v>
      </c>
      <c r="AP96">
        <v>31696</v>
      </c>
      <c r="AQ96">
        <v>9878</v>
      </c>
      <c r="AR96">
        <v>0</v>
      </c>
      <c r="AS96">
        <v>0</v>
      </c>
      <c r="AT96">
        <v>0</v>
      </c>
      <c r="AU96">
        <v>0</v>
      </c>
    </row>
    <row r="97" spans="1:47" x14ac:dyDescent="0.25">
      <c r="A97" t="s">
        <v>450</v>
      </c>
      <c r="B97" t="s">
        <v>322</v>
      </c>
      <c r="C97" t="s">
        <v>327</v>
      </c>
      <c r="F97">
        <v>0</v>
      </c>
      <c r="G97">
        <v>0</v>
      </c>
      <c r="H97">
        <v>45331</v>
      </c>
      <c r="I97">
        <v>2215960</v>
      </c>
      <c r="J97">
        <v>0</v>
      </c>
      <c r="K97">
        <v>0</v>
      </c>
      <c r="L97">
        <v>48733</v>
      </c>
      <c r="M97">
        <v>62975</v>
      </c>
      <c r="N97">
        <v>0</v>
      </c>
      <c r="O97">
        <v>0</v>
      </c>
      <c r="P97">
        <v>0</v>
      </c>
      <c r="Q97">
        <v>364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721</v>
      </c>
      <c r="Y97">
        <v>0</v>
      </c>
      <c r="Z97">
        <v>330</v>
      </c>
      <c r="AA97">
        <v>0</v>
      </c>
      <c r="AB97">
        <v>116</v>
      </c>
      <c r="AC97">
        <v>0</v>
      </c>
      <c r="AD97">
        <v>0</v>
      </c>
      <c r="AE97">
        <v>3870081</v>
      </c>
      <c r="AF97">
        <v>2151527</v>
      </c>
      <c r="AG97">
        <v>0</v>
      </c>
      <c r="AH97">
        <v>0</v>
      </c>
      <c r="AI97">
        <v>7482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</row>
    <row r="98" spans="1:47" x14ac:dyDescent="0.25">
      <c r="A98" t="s">
        <v>450</v>
      </c>
      <c r="B98" t="s">
        <v>322</v>
      </c>
      <c r="C98" t="s">
        <v>328</v>
      </c>
      <c r="F98">
        <v>1723</v>
      </c>
      <c r="G98">
        <v>1723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18214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383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</row>
    <row r="99" spans="1:47" x14ac:dyDescent="0.25">
      <c r="A99" t="s">
        <v>450</v>
      </c>
      <c r="B99" t="s">
        <v>322</v>
      </c>
      <c r="C99" t="s">
        <v>329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</row>
    <row r="100" spans="1:47" x14ac:dyDescent="0.25">
      <c r="A100" t="s">
        <v>450</v>
      </c>
      <c r="B100" t="s">
        <v>322</v>
      </c>
      <c r="C100" t="s">
        <v>740</v>
      </c>
      <c r="F100">
        <v>25675606</v>
      </c>
      <c r="G100">
        <v>28586424</v>
      </c>
      <c r="H100">
        <v>37628489</v>
      </c>
      <c r="I100">
        <v>50952934</v>
      </c>
      <c r="J100">
        <v>50740199</v>
      </c>
      <c r="K100">
        <v>42538686</v>
      </c>
      <c r="L100">
        <v>3629342</v>
      </c>
      <c r="M100">
        <v>1895437</v>
      </c>
      <c r="N100">
        <v>14958264</v>
      </c>
      <c r="O100">
        <v>34120268</v>
      </c>
      <c r="P100">
        <v>8771674</v>
      </c>
      <c r="Q100">
        <v>8520790</v>
      </c>
      <c r="R100">
        <v>26302066</v>
      </c>
      <c r="S100">
        <v>7355677</v>
      </c>
      <c r="T100">
        <v>4207207</v>
      </c>
      <c r="U100">
        <v>5752575</v>
      </c>
      <c r="V100">
        <v>28301752</v>
      </c>
      <c r="W100">
        <v>3021950</v>
      </c>
      <c r="X100">
        <v>20650357</v>
      </c>
      <c r="Y100">
        <v>3135299</v>
      </c>
      <c r="Z100">
        <v>4315254</v>
      </c>
      <c r="AA100">
        <v>10226042</v>
      </c>
      <c r="AB100">
        <v>5245698</v>
      </c>
      <c r="AC100">
        <v>2096352</v>
      </c>
      <c r="AD100">
        <v>5231907</v>
      </c>
      <c r="AE100">
        <v>15228425</v>
      </c>
      <c r="AF100">
        <v>8753946</v>
      </c>
      <c r="AG100">
        <v>2112126</v>
      </c>
      <c r="AH100">
        <v>2795111</v>
      </c>
      <c r="AI100">
        <v>1620361</v>
      </c>
      <c r="AJ100">
        <v>1569218</v>
      </c>
      <c r="AK100">
        <v>1673361</v>
      </c>
      <c r="AL100">
        <v>344422</v>
      </c>
      <c r="AM100">
        <v>321918</v>
      </c>
      <c r="AN100">
        <v>724751</v>
      </c>
      <c r="AO100">
        <v>109415</v>
      </c>
      <c r="AP100">
        <v>190960</v>
      </c>
      <c r="AQ100">
        <v>235352</v>
      </c>
      <c r="AR100">
        <v>14800</v>
      </c>
      <c r="AS100">
        <v>112748</v>
      </c>
      <c r="AT100">
        <v>0</v>
      </c>
      <c r="AU100">
        <v>0</v>
      </c>
    </row>
    <row r="101" spans="1:47" x14ac:dyDescent="0.25">
      <c r="A101" t="s">
        <v>450</v>
      </c>
      <c r="B101" t="s">
        <v>451</v>
      </c>
      <c r="F101">
        <v>-5473414</v>
      </c>
      <c r="G101">
        <v>4789488</v>
      </c>
      <c r="H101">
        <v>28902172</v>
      </c>
      <c r="I101">
        <v>10680459</v>
      </c>
      <c r="J101">
        <v>19358259</v>
      </c>
      <c r="K101">
        <v>5640694</v>
      </c>
      <c r="L101">
        <v>229900</v>
      </c>
      <c r="M101">
        <v>82695</v>
      </c>
      <c r="N101">
        <v>935223</v>
      </c>
      <c r="O101">
        <v>5442691</v>
      </c>
      <c r="P101">
        <v>105469</v>
      </c>
      <c r="Q101">
        <v>39371</v>
      </c>
      <c r="R101">
        <v>26732</v>
      </c>
      <c r="S101">
        <v>372071</v>
      </c>
      <c r="T101">
        <v>157171</v>
      </c>
      <c r="U101">
        <v>-59687</v>
      </c>
      <c r="V101">
        <v>228079</v>
      </c>
      <c r="W101">
        <v>30849</v>
      </c>
      <c r="X101">
        <v>258937</v>
      </c>
      <c r="Y101">
        <v>564584</v>
      </c>
      <c r="Z101">
        <v>78915</v>
      </c>
      <c r="AA101">
        <v>923469</v>
      </c>
      <c r="AB101">
        <v>708565</v>
      </c>
      <c r="AC101">
        <v>224658</v>
      </c>
      <c r="AD101">
        <v>-116139</v>
      </c>
      <c r="AE101">
        <v>187493</v>
      </c>
      <c r="AF101">
        <v>-12761</v>
      </c>
      <c r="AG101">
        <v>1234543</v>
      </c>
      <c r="AH101">
        <v>10624</v>
      </c>
      <c r="AI101">
        <v>493528</v>
      </c>
      <c r="AJ101">
        <v>594122</v>
      </c>
      <c r="AK101">
        <v>162108</v>
      </c>
      <c r="AL101">
        <v>73184</v>
      </c>
      <c r="AM101">
        <v>44524</v>
      </c>
      <c r="AN101">
        <v>-27227</v>
      </c>
      <c r="AO101">
        <v>7020</v>
      </c>
      <c r="AP101">
        <v>11232</v>
      </c>
      <c r="AQ101">
        <v>8688</v>
      </c>
      <c r="AR101">
        <v>8127</v>
      </c>
      <c r="AS101">
        <v>6457</v>
      </c>
      <c r="AT101">
        <v>10334</v>
      </c>
      <c r="AU101">
        <v>-12156</v>
      </c>
    </row>
    <row r="102" spans="1:47" x14ac:dyDescent="0.25">
      <c r="A102" t="s">
        <v>450</v>
      </c>
      <c r="B102" t="s">
        <v>331</v>
      </c>
      <c r="F102">
        <v>9198878</v>
      </c>
      <c r="G102">
        <v>2564034</v>
      </c>
      <c r="H102">
        <v>5813288</v>
      </c>
      <c r="I102">
        <v>8463098</v>
      </c>
      <c r="J102">
        <v>343424</v>
      </c>
      <c r="K102">
        <v>1285212</v>
      </c>
      <c r="L102">
        <v>80340</v>
      </c>
      <c r="M102">
        <v>32832</v>
      </c>
      <c r="N102">
        <v>209866</v>
      </c>
      <c r="O102">
        <v>2056230</v>
      </c>
      <c r="P102">
        <v>443795</v>
      </c>
      <c r="Q102">
        <v>396971</v>
      </c>
      <c r="R102">
        <v>81762</v>
      </c>
      <c r="S102">
        <v>195790</v>
      </c>
      <c r="T102">
        <v>311957</v>
      </c>
      <c r="U102">
        <v>919674</v>
      </c>
      <c r="V102">
        <v>312704</v>
      </c>
      <c r="W102">
        <v>33460</v>
      </c>
      <c r="X102">
        <v>125451</v>
      </c>
      <c r="Y102">
        <v>5933</v>
      </c>
      <c r="Z102">
        <v>130519</v>
      </c>
      <c r="AA102">
        <v>113957</v>
      </c>
      <c r="AB102">
        <v>37602</v>
      </c>
      <c r="AC102">
        <v>40349</v>
      </c>
      <c r="AD102">
        <v>213556</v>
      </c>
      <c r="AE102">
        <v>33618</v>
      </c>
      <c r="AF102">
        <v>71932</v>
      </c>
      <c r="AG102">
        <v>74328</v>
      </c>
      <c r="AH102">
        <v>32970</v>
      </c>
      <c r="AI102">
        <v>355387</v>
      </c>
      <c r="AJ102">
        <v>27275</v>
      </c>
      <c r="AK102">
        <v>30182</v>
      </c>
      <c r="AL102">
        <v>111</v>
      </c>
      <c r="AM102">
        <v>13027</v>
      </c>
      <c r="AN102">
        <v>32169</v>
      </c>
      <c r="AO102">
        <v>13</v>
      </c>
      <c r="AP102">
        <v>19393</v>
      </c>
      <c r="AQ102">
        <v>4960</v>
      </c>
      <c r="AR102">
        <v>43862</v>
      </c>
      <c r="AS102">
        <v>88</v>
      </c>
      <c r="AT102">
        <v>69803</v>
      </c>
      <c r="AU102">
        <v>16686</v>
      </c>
    </row>
    <row r="103" spans="1:47" x14ac:dyDescent="0.25">
      <c r="A103" t="s">
        <v>450</v>
      </c>
      <c r="B103" t="s">
        <v>739</v>
      </c>
      <c r="F103">
        <v>3725464</v>
      </c>
      <c r="G103">
        <v>7353522</v>
      </c>
      <c r="H103">
        <v>34715460</v>
      </c>
      <c r="I103">
        <v>19143557</v>
      </c>
      <c r="J103">
        <v>19701683</v>
      </c>
      <c r="K103">
        <v>6925906</v>
      </c>
      <c r="L103">
        <v>310240</v>
      </c>
      <c r="M103">
        <v>115527</v>
      </c>
      <c r="N103">
        <v>1145089</v>
      </c>
      <c r="O103">
        <v>7498921</v>
      </c>
      <c r="P103">
        <v>549264</v>
      </c>
      <c r="Q103">
        <v>436342</v>
      </c>
      <c r="R103">
        <v>108494</v>
      </c>
      <c r="S103">
        <v>567861</v>
      </c>
      <c r="T103">
        <v>469128</v>
      </c>
      <c r="U103">
        <v>859987</v>
      </c>
      <c r="V103">
        <v>540783</v>
      </c>
      <c r="W103">
        <v>64309</v>
      </c>
      <c r="X103">
        <v>384388</v>
      </c>
      <c r="Y103">
        <v>570517</v>
      </c>
      <c r="Z103">
        <v>209434</v>
      </c>
      <c r="AA103">
        <v>1037426</v>
      </c>
      <c r="AB103">
        <v>746167</v>
      </c>
      <c r="AC103">
        <v>265007</v>
      </c>
      <c r="AD103">
        <v>97417</v>
      </c>
      <c r="AE103">
        <v>221111</v>
      </c>
      <c r="AF103">
        <v>59171</v>
      </c>
      <c r="AG103">
        <v>1308871</v>
      </c>
      <c r="AH103">
        <v>43594</v>
      </c>
      <c r="AI103">
        <v>848915</v>
      </c>
      <c r="AJ103">
        <v>621397</v>
      </c>
      <c r="AK103">
        <v>192290</v>
      </c>
      <c r="AL103">
        <v>73295</v>
      </c>
      <c r="AM103">
        <v>57551</v>
      </c>
      <c r="AN103">
        <v>4942</v>
      </c>
      <c r="AO103">
        <v>7033</v>
      </c>
      <c r="AP103">
        <v>30625</v>
      </c>
      <c r="AQ103">
        <v>13648</v>
      </c>
      <c r="AR103">
        <v>51989</v>
      </c>
      <c r="AS103">
        <v>6545</v>
      </c>
      <c r="AT103">
        <v>80137</v>
      </c>
      <c r="AU103">
        <v>4530</v>
      </c>
    </row>
    <row r="104" spans="1:47" x14ac:dyDescent="0.25">
      <c r="A104" t="s">
        <v>738</v>
      </c>
      <c r="B104" t="s">
        <v>362</v>
      </c>
      <c r="F104">
        <v>-26.142346370811602</v>
      </c>
      <c r="G104">
        <v>-24.024920385326361</v>
      </c>
      <c r="H104">
        <v>-24.167709137427739</v>
      </c>
      <c r="I104">
        <v>-26.7</v>
      </c>
      <c r="J104">
        <v>-13.88007379309777</v>
      </c>
      <c r="K104">
        <v>-22.498070855434179</v>
      </c>
      <c r="L104">
        <v>-26.7</v>
      </c>
      <c r="M104">
        <v>-19.2</v>
      </c>
      <c r="N104" t="s">
        <v>818</v>
      </c>
      <c r="O104">
        <v>-23.295049402690861</v>
      </c>
      <c r="P104">
        <v>-20.61930755788913</v>
      </c>
      <c r="Q104">
        <v>-13.84252235754362</v>
      </c>
      <c r="R104">
        <v>-18.836874521146679</v>
      </c>
      <c r="S104">
        <v>2.2874694834283731</v>
      </c>
      <c r="T104">
        <v>-1.6</v>
      </c>
      <c r="U104">
        <v>-9.6</v>
      </c>
      <c r="V104">
        <v>-11.94653923539715</v>
      </c>
      <c r="W104">
        <v>-11.946517404430219</v>
      </c>
      <c r="X104">
        <v>-31.40867484558682</v>
      </c>
      <c r="Y104">
        <v>-31.214664906608</v>
      </c>
      <c r="Z104">
        <v>-11.52235590989843</v>
      </c>
      <c r="AA104">
        <v>-29.7</v>
      </c>
      <c r="AB104">
        <v>-17.926533384879932</v>
      </c>
      <c r="AC104">
        <v>-26.729481225809021</v>
      </c>
      <c r="AD104">
        <v>-4.5859608917924177</v>
      </c>
      <c r="AE104">
        <v>-26.023714461105779</v>
      </c>
      <c r="AF104">
        <v>-27.72134530973938</v>
      </c>
      <c r="AG104">
        <v>-0.55873289819379224</v>
      </c>
      <c r="AH104">
        <v>-11.28395238078668</v>
      </c>
      <c r="AI104">
        <v>-12.831907032983491</v>
      </c>
      <c r="AJ104">
        <v>-15.72073473661462</v>
      </c>
      <c r="AK104">
        <v>-3.3271053714142522</v>
      </c>
      <c r="AL104">
        <v>-26.7</v>
      </c>
      <c r="AM104">
        <v>-30.6</v>
      </c>
      <c r="AN104">
        <v>-28.35329151948498</v>
      </c>
      <c r="AO104">
        <v>-10.30545145148165</v>
      </c>
      <c r="AP104">
        <v>-4.9000000000000004</v>
      </c>
      <c r="AQ104">
        <v>1.891202323078889</v>
      </c>
      <c r="AR104">
        <v>-21.2</v>
      </c>
      <c r="AS104">
        <v>-25.5</v>
      </c>
      <c r="AT104">
        <v>-3.9</v>
      </c>
      <c r="AU104">
        <v>-8.9</v>
      </c>
    </row>
    <row r="105" spans="1:47" x14ac:dyDescent="0.25">
      <c r="A105" t="s">
        <v>738</v>
      </c>
      <c r="B105" t="s">
        <v>363</v>
      </c>
      <c r="F105">
        <v>0.4</v>
      </c>
      <c r="G105">
        <v>0.7</v>
      </c>
      <c r="H105">
        <v>2.2999999999999998</v>
      </c>
      <c r="I105">
        <v>2.1</v>
      </c>
      <c r="J105">
        <v>3.7</v>
      </c>
      <c r="K105">
        <v>0.7</v>
      </c>
      <c r="L105">
        <v>0.3</v>
      </c>
      <c r="M105">
        <v>-4.8</v>
      </c>
      <c r="N105" t="s">
        <v>818</v>
      </c>
      <c r="O105">
        <v>1.3</v>
      </c>
      <c r="P105">
        <v>1</v>
      </c>
      <c r="Q105">
        <v>3.6</v>
      </c>
      <c r="R105">
        <v>1.4</v>
      </c>
      <c r="S105">
        <v>4.2</v>
      </c>
      <c r="T105">
        <v>3.8</v>
      </c>
      <c r="U105">
        <v>4.0999999999999996</v>
      </c>
      <c r="V105">
        <v>1.7</v>
      </c>
      <c r="W105">
        <v>1.9</v>
      </c>
      <c r="X105">
        <v>-2.6</v>
      </c>
      <c r="Y105">
        <v>-1.9</v>
      </c>
      <c r="Z105">
        <v>4.7</v>
      </c>
      <c r="AA105">
        <v>0.1</v>
      </c>
      <c r="AB105">
        <v>0.7</v>
      </c>
      <c r="AC105">
        <v>-0.1</v>
      </c>
      <c r="AD105">
        <v>8.1999999999999993</v>
      </c>
      <c r="AE105">
        <v>-1.4</v>
      </c>
      <c r="AF105">
        <v>-0.5</v>
      </c>
      <c r="AG105">
        <v>6.2</v>
      </c>
      <c r="AH105">
        <v>-0.2</v>
      </c>
      <c r="AI105">
        <v>1.4</v>
      </c>
      <c r="AJ105">
        <v>2</v>
      </c>
      <c r="AK105">
        <v>4.5</v>
      </c>
      <c r="AL105">
        <v>-2.4</v>
      </c>
      <c r="AM105">
        <v>-2</v>
      </c>
      <c r="AN105">
        <v>-1.3</v>
      </c>
      <c r="AO105">
        <v>3.6</v>
      </c>
      <c r="AP105">
        <v>2.1</v>
      </c>
      <c r="AQ105">
        <v>2.7</v>
      </c>
      <c r="AR105">
        <v>-1.4</v>
      </c>
      <c r="AS105">
        <v>-2.2000000000000002</v>
      </c>
      <c r="AT105">
        <v>-158.19999999999999</v>
      </c>
      <c r="AU105">
        <v>0.9</v>
      </c>
    </row>
    <row r="106" spans="1:47" x14ac:dyDescent="0.25">
      <c r="A106" t="s">
        <v>738</v>
      </c>
      <c r="B106" t="s">
        <v>364</v>
      </c>
      <c r="F106">
        <v>34.700000000000003</v>
      </c>
      <c r="G106">
        <v>32.700000000000003</v>
      </c>
      <c r="H106">
        <v>35.1</v>
      </c>
      <c r="I106">
        <v>20.5</v>
      </c>
      <c r="J106">
        <v>32.200000000000003</v>
      </c>
      <c r="K106">
        <v>24.6</v>
      </c>
      <c r="L106">
        <v>49.8</v>
      </c>
      <c r="M106">
        <v>43.7</v>
      </c>
      <c r="N106">
        <v>54.6</v>
      </c>
      <c r="O106">
        <v>21.3</v>
      </c>
      <c r="P106">
        <v>45.5</v>
      </c>
      <c r="Q106">
        <v>27.7</v>
      </c>
      <c r="R106">
        <v>33</v>
      </c>
      <c r="S106">
        <v>2.4</v>
      </c>
      <c r="T106">
        <v>6.8</v>
      </c>
      <c r="U106">
        <v>26.3</v>
      </c>
      <c r="V106">
        <v>26.6</v>
      </c>
      <c r="W106">
        <v>26.6</v>
      </c>
      <c r="X106">
        <v>17.100000000000001</v>
      </c>
      <c r="Y106">
        <v>59.2</v>
      </c>
      <c r="Z106">
        <v>29.9</v>
      </c>
      <c r="AA106">
        <v>40</v>
      </c>
      <c r="AB106">
        <v>73.099999999999994</v>
      </c>
      <c r="AC106">
        <v>37.799999999999997</v>
      </c>
      <c r="AD106">
        <v>7.2</v>
      </c>
      <c r="AE106">
        <v>31.6</v>
      </c>
      <c r="AF106">
        <v>54.8</v>
      </c>
      <c r="AG106">
        <v>1.4</v>
      </c>
      <c r="AH106">
        <v>67.2</v>
      </c>
      <c r="AI106">
        <v>46.5</v>
      </c>
      <c r="AJ106">
        <v>58.5</v>
      </c>
      <c r="AK106">
        <v>81.2</v>
      </c>
      <c r="AL106">
        <v>80.099999999999994</v>
      </c>
      <c r="AM106">
        <v>26.4</v>
      </c>
      <c r="AN106">
        <v>45.2</v>
      </c>
      <c r="AO106">
        <v>0</v>
      </c>
      <c r="AP106">
        <v>28.6</v>
      </c>
      <c r="AQ106">
        <v>43.6</v>
      </c>
      <c r="AR106">
        <v>5.3</v>
      </c>
      <c r="AS106">
        <v>95.1</v>
      </c>
      <c r="AT106">
        <v>0</v>
      </c>
      <c r="AU106">
        <v>0</v>
      </c>
    </row>
    <row r="107" spans="1:47" x14ac:dyDescent="0.25">
      <c r="A107" t="s">
        <v>738</v>
      </c>
      <c r="B107" t="s">
        <v>365</v>
      </c>
      <c r="F107">
        <v>37.799999999999997</v>
      </c>
      <c r="G107">
        <v>40.4</v>
      </c>
      <c r="H107">
        <v>39.299999999999997</v>
      </c>
      <c r="I107">
        <v>52.2</v>
      </c>
      <c r="J107">
        <v>49.7</v>
      </c>
      <c r="K107">
        <v>49.5</v>
      </c>
      <c r="L107">
        <v>25.5</v>
      </c>
      <c r="M107">
        <v>36</v>
      </c>
      <c r="N107">
        <v>26.6</v>
      </c>
      <c r="O107">
        <v>42.6</v>
      </c>
      <c r="P107">
        <v>53.1</v>
      </c>
      <c r="Q107">
        <v>67.400000000000006</v>
      </c>
      <c r="R107">
        <v>53.5</v>
      </c>
      <c r="S107">
        <v>22.3</v>
      </c>
      <c r="T107">
        <v>61.6</v>
      </c>
      <c r="U107">
        <v>41.2</v>
      </c>
      <c r="V107">
        <v>39</v>
      </c>
      <c r="W107">
        <v>39</v>
      </c>
      <c r="X107">
        <v>38.200000000000003</v>
      </c>
      <c r="Y107">
        <v>21.5</v>
      </c>
      <c r="Z107">
        <v>54.1</v>
      </c>
      <c r="AA107">
        <v>52.2</v>
      </c>
      <c r="AB107">
        <v>15.8</v>
      </c>
      <c r="AC107">
        <v>42</v>
      </c>
      <c r="AD107">
        <v>86</v>
      </c>
      <c r="AE107">
        <v>12.1</v>
      </c>
      <c r="AF107">
        <v>16.899999999999999</v>
      </c>
      <c r="AG107">
        <v>82</v>
      </c>
      <c r="AH107">
        <v>31.5</v>
      </c>
      <c r="AI107">
        <v>26.6</v>
      </c>
      <c r="AJ107">
        <v>31.9</v>
      </c>
      <c r="AK107">
        <v>13</v>
      </c>
      <c r="AL107">
        <v>12.5</v>
      </c>
      <c r="AM107">
        <v>40.9</v>
      </c>
      <c r="AN107">
        <v>14.8</v>
      </c>
      <c r="AO107">
        <v>16.5</v>
      </c>
      <c r="AP107">
        <v>60.6</v>
      </c>
      <c r="AQ107">
        <v>41.3</v>
      </c>
      <c r="AR107">
        <v>93.6</v>
      </c>
      <c r="AS107">
        <v>1.4</v>
      </c>
      <c r="AT107">
        <v>0</v>
      </c>
      <c r="AU107">
        <v>0</v>
      </c>
    </row>
    <row r="108" spans="1:47" x14ac:dyDescent="0.25">
      <c r="A108" t="s">
        <v>738</v>
      </c>
      <c r="B108" t="s">
        <v>366</v>
      </c>
      <c r="F108">
        <v>3</v>
      </c>
      <c r="G108">
        <v>3.8</v>
      </c>
      <c r="H108">
        <v>5</v>
      </c>
      <c r="I108">
        <v>16.899999999999999</v>
      </c>
      <c r="J108">
        <v>7.1</v>
      </c>
      <c r="K108">
        <v>8.6999999999999993</v>
      </c>
      <c r="L108">
        <v>1</v>
      </c>
      <c r="M108">
        <v>0</v>
      </c>
      <c r="N108">
        <v>0.4</v>
      </c>
      <c r="O108">
        <v>13.2</v>
      </c>
      <c r="P108">
        <v>0.3</v>
      </c>
      <c r="Q108">
        <v>0</v>
      </c>
      <c r="R108">
        <v>6</v>
      </c>
      <c r="S108">
        <v>0.8</v>
      </c>
      <c r="T108">
        <v>0</v>
      </c>
      <c r="U108">
        <v>7.3</v>
      </c>
      <c r="V108">
        <v>6.1</v>
      </c>
      <c r="W108">
        <v>6.1</v>
      </c>
      <c r="X108">
        <v>5.8</v>
      </c>
      <c r="Y108">
        <v>10.199999999999999</v>
      </c>
      <c r="Z108">
        <v>8.3000000000000007</v>
      </c>
      <c r="AA108">
        <v>1.7</v>
      </c>
      <c r="AB108">
        <v>1.2</v>
      </c>
      <c r="AC108">
        <v>3.5</v>
      </c>
      <c r="AD108">
        <v>0</v>
      </c>
      <c r="AE108">
        <v>6.8</v>
      </c>
      <c r="AF108">
        <v>0.2</v>
      </c>
      <c r="AG108">
        <v>0</v>
      </c>
      <c r="AH108">
        <v>0</v>
      </c>
      <c r="AI108">
        <v>1.4</v>
      </c>
      <c r="AJ108">
        <v>0</v>
      </c>
      <c r="AK108">
        <v>3.8</v>
      </c>
      <c r="AL108">
        <v>7.4</v>
      </c>
      <c r="AM108">
        <v>1.1000000000000001</v>
      </c>
      <c r="AN108">
        <v>4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45</v>
      </c>
      <c r="AU108">
        <v>0</v>
      </c>
    </row>
    <row r="109" spans="1:47" x14ac:dyDescent="0.25">
      <c r="A109" t="s">
        <v>738</v>
      </c>
      <c r="B109" t="s">
        <v>367</v>
      </c>
      <c r="F109">
        <v>6.2</v>
      </c>
      <c r="G109">
        <v>3</v>
      </c>
      <c r="H109">
        <v>1.8</v>
      </c>
      <c r="I109">
        <v>3.3</v>
      </c>
      <c r="J109">
        <v>1.3</v>
      </c>
      <c r="K109">
        <v>2</v>
      </c>
      <c r="L109">
        <v>3.4</v>
      </c>
      <c r="M109">
        <v>1.6</v>
      </c>
      <c r="N109">
        <v>3.2</v>
      </c>
      <c r="O109">
        <v>1.4</v>
      </c>
      <c r="P109">
        <v>0.9</v>
      </c>
      <c r="Q109">
        <v>0.8</v>
      </c>
      <c r="R109">
        <v>3.3</v>
      </c>
      <c r="S109">
        <v>71.5</v>
      </c>
      <c r="T109">
        <v>9.1999999999999993</v>
      </c>
      <c r="U109">
        <v>0</v>
      </c>
      <c r="V109">
        <v>1.8</v>
      </c>
      <c r="W109">
        <v>1.8</v>
      </c>
      <c r="X109">
        <v>0.4</v>
      </c>
      <c r="Y109">
        <v>0.4</v>
      </c>
      <c r="Z109">
        <v>3.4</v>
      </c>
      <c r="AA109">
        <v>3.8</v>
      </c>
      <c r="AB109">
        <v>3</v>
      </c>
      <c r="AC109">
        <v>3.7</v>
      </c>
      <c r="AD109">
        <v>4.3</v>
      </c>
      <c r="AE109">
        <v>1.7</v>
      </c>
      <c r="AF109">
        <v>0.2</v>
      </c>
      <c r="AG109">
        <v>15.6</v>
      </c>
      <c r="AH109">
        <v>1.3</v>
      </c>
      <c r="AI109">
        <v>25.5</v>
      </c>
      <c r="AJ109">
        <v>2.8</v>
      </c>
      <c r="AK109">
        <v>0.9</v>
      </c>
      <c r="AL109">
        <v>0</v>
      </c>
      <c r="AM109">
        <v>13</v>
      </c>
      <c r="AN109">
        <v>2.2000000000000002</v>
      </c>
      <c r="AO109">
        <v>7.7</v>
      </c>
      <c r="AP109">
        <v>0.5</v>
      </c>
      <c r="AQ109">
        <v>0</v>
      </c>
      <c r="AR109">
        <v>0</v>
      </c>
      <c r="AS109">
        <v>0</v>
      </c>
      <c r="AT109">
        <v>0</v>
      </c>
      <c r="AU109">
        <v>61.8</v>
      </c>
    </row>
    <row r="110" spans="1:47" x14ac:dyDescent="0.25">
      <c r="A110" t="s">
        <v>738</v>
      </c>
      <c r="B110" t="s">
        <v>368</v>
      </c>
      <c r="F110">
        <v>18.3</v>
      </c>
      <c r="G110">
        <v>20.100000000000001</v>
      </c>
      <c r="H110">
        <v>18.600000000000001</v>
      </c>
      <c r="I110">
        <v>7.1</v>
      </c>
      <c r="J110">
        <v>1.6</v>
      </c>
      <c r="K110">
        <v>15.2</v>
      </c>
      <c r="L110">
        <v>20.3</v>
      </c>
      <c r="M110">
        <v>18.7</v>
      </c>
      <c r="N110">
        <v>15.2</v>
      </c>
      <c r="O110">
        <v>21</v>
      </c>
      <c r="P110">
        <v>0.2</v>
      </c>
      <c r="Q110">
        <v>4.0999999999999996</v>
      </c>
      <c r="R110">
        <v>3.6</v>
      </c>
      <c r="S110">
        <v>3</v>
      </c>
      <c r="T110">
        <v>4.3</v>
      </c>
      <c r="U110">
        <v>16.899999999999999</v>
      </c>
      <c r="V110">
        <v>19</v>
      </c>
      <c r="W110">
        <v>19</v>
      </c>
      <c r="X110">
        <v>26.1</v>
      </c>
      <c r="Y110">
        <v>0</v>
      </c>
      <c r="Z110">
        <v>0</v>
      </c>
      <c r="AA110">
        <v>2.2999999999999998</v>
      </c>
      <c r="AB110">
        <v>4.9000000000000004</v>
      </c>
      <c r="AC110">
        <v>13</v>
      </c>
      <c r="AD110">
        <v>2.5</v>
      </c>
      <c r="AE110">
        <v>18.600000000000001</v>
      </c>
      <c r="AF110">
        <v>0.7</v>
      </c>
      <c r="AG110">
        <v>1</v>
      </c>
      <c r="AH110">
        <v>0</v>
      </c>
      <c r="AI110">
        <v>0</v>
      </c>
      <c r="AJ110">
        <v>6.8</v>
      </c>
      <c r="AK110">
        <v>1.1000000000000001</v>
      </c>
      <c r="AL110">
        <v>0</v>
      </c>
      <c r="AM110">
        <v>18.600000000000001</v>
      </c>
      <c r="AN110">
        <v>2.9</v>
      </c>
      <c r="AO110">
        <v>1.6</v>
      </c>
      <c r="AP110">
        <v>0.8</v>
      </c>
      <c r="AQ110">
        <v>6.1</v>
      </c>
      <c r="AR110">
        <v>1.1000000000000001</v>
      </c>
      <c r="AS110">
        <v>3.5</v>
      </c>
      <c r="AT110">
        <v>55</v>
      </c>
      <c r="AU110">
        <v>38.200000000000003</v>
      </c>
    </row>
    <row r="111" spans="1:47" x14ac:dyDescent="0.25">
      <c r="A111" t="s">
        <v>738</v>
      </c>
      <c r="B111" t="s">
        <v>369</v>
      </c>
      <c r="F111">
        <v>0</v>
      </c>
      <c r="G111">
        <v>0</v>
      </c>
      <c r="H111">
        <v>0.2</v>
      </c>
      <c r="I111">
        <v>0</v>
      </c>
      <c r="J111">
        <v>8.1</v>
      </c>
      <c r="K111">
        <v>0</v>
      </c>
      <c r="L111">
        <v>0</v>
      </c>
      <c r="M111">
        <v>0</v>
      </c>
      <c r="N111">
        <v>0</v>
      </c>
      <c r="O111">
        <v>0.5</v>
      </c>
      <c r="P111">
        <v>0</v>
      </c>
      <c r="Q111">
        <v>0</v>
      </c>
      <c r="R111">
        <v>0.6</v>
      </c>
      <c r="S111">
        <v>0</v>
      </c>
      <c r="T111">
        <v>18.100000000000001</v>
      </c>
      <c r="U111">
        <v>8.3000000000000007</v>
      </c>
      <c r="V111">
        <v>7.5</v>
      </c>
      <c r="W111">
        <v>7.5</v>
      </c>
      <c r="X111">
        <v>12.4</v>
      </c>
      <c r="Y111">
        <v>8.6999999999999993</v>
      </c>
      <c r="Z111">
        <v>4.3</v>
      </c>
      <c r="AA111">
        <v>0</v>
      </c>
      <c r="AB111">
        <v>2</v>
      </c>
      <c r="AC111">
        <v>0</v>
      </c>
      <c r="AD111">
        <v>0</v>
      </c>
      <c r="AE111">
        <v>29.2</v>
      </c>
      <c r="AF111">
        <v>27.2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30.9</v>
      </c>
      <c r="AO111">
        <v>74.2</v>
      </c>
      <c r="AP111">
        <v>9.5</v>
      </c>
      <c r="AQ111">
        <v>9</v>
      </c>
      <c r="AR111">
        <v>0</v>
      </c>
      <c r="AS111">
        <v>0</v>
      </c>
      <c r="AT111">
        <v>0</v>
      </c>
      <c r="AU111">
        <v>0</v>
      </c>
    </row>
    <row r="112" spans="1:47" x14ac:dyDescent="0.25">
      <c r="A112" t="s">
        <v>738</v>
      </c>
      <c r="B112" t="s">
        <v>371</v>
      </c>
      <c r="F112">
        <v>62.1</v>
      </c>
      <c r="G112">
        <v>63.3</v>
      </c>
      <c r="H112">
        <v>61.5</v>
      </c>
      <c r="I112">
        <v>64.7</v>
      </c>
      <c r="J112">
        <v>68</v>
      </c>
      <c r="K112">
        <v>65.5</v>
      </c>
      <c r="L112">
        <v>71.900000000000006</v>
      </c>
      <c r="M112">
        <v>99.3</v>
      </c>
      <c r="N112">
        <v>70.099999999999994</v>
      </c>
      <c r="O112">
        <v>67.2</v>
      </c>
      <c r="P112">
        <v>69.8</v>
      </c>
      <c r="Q112">
        <v>75.599999999999994</v>
      </c>
      <c r="R112">
        <v>74.599999999999994</v>
      </c>
      <c r="S112">
        <v>99.6</v>
      </c>
      <c r="T112">
        <v>100</v>
      </c>
      <c r="U112">
        <v>83.2</v>
      </c>
      <c r="V112">
        <v>71.900000000000006</v>
      </c>
      <c r="W112">
        <v>71.900000000000006</v>
      </c>
      <c r="X112">
        <v>70.400000000000006</v>
      </c>
      <c r="Y112">
        <v>85</v>
      </c>
      <c r="Z112">
        <v>66</v>
      </c>
      <c r="AA112">
        <v>67.8</v>
      </c>
      <c r="AB112">
        <v>79.5</v>
      </c>
      <c r="AC112">
        <v>57.9</v>
      </c>
      <c r="AD112">
        <v>98.5</v>
      </c>
      <c r="AE112">
        <v>88.8</v>
      </c>
      <c r="AF112">
        <v>86.8</v>
      </c>
      <c r="AG112">
        <v>99</v>
      </c>
      <c r="AH112">
        <v>97.9</v>
      </c>
      <c r="AI112">
        <v>90</v>
      </c>
      <c r="AJ112">
        <v>35.200000000000003</v>
      </c>
      <c r="AK112">
        <v>87.5</v>
      </c>
      <c r="AL112">
        <v>83.9</v>
      </c>
      <c r="AM112">
        <v>74.3</v>
      </c>
      <c r="AN112">
        <v>85.7</v>
      </c>
      <c r="AO112">
        <v>100</v>
      </c>
      <c r="AP112">
        <v>100</v>
      </c>
      <c r="AQ112">
        <v>99.7</v>
      </c>
      <c r="AR112">
        <v>100</v>
      </c>
      <c r="AS112">
        <v>100</v>
      </c>
      <c r="AT112">
        <v>100</v>
      </c>
      <c r="AU112">
        <v>100</v>
      </c>
    </row>
    <row r="113" spans="1:47" x14ac:dyDescent="0.25">
      <c r="A113" t="s">
        <v>738</v>
      </c>
      <c r="B113" t="s">
        <v>372</v>
      </c>
      <c r="F113">
        <v>37.9</v>
      </c>
      <c r="G113">
        <v>36.700000000000003</v>
      </c>
      <c r="H113">
        <v>38.5</v>
      </c>
      <c r="I113">
        <v>35.299999999999997</v>
      </c>
      <c r="J113">
        <v>32</v>
      </c>
      <c r="K113">
        <v>34.5</v>
      </c>
      <c r="L113">
        <v>28.1</v>
      </c>
      <c r="M113">
        <v>0.7</v>
      </c>
      <c r="N113">
        <v>29.9</v>
      </c>
      <c r="O113">
        <v>32.799999999999997</v>
      </c>
      <c r="P113">
        <v>30.2</v>
      </c>
      <c r="Q113">
        <v>24.4</v>
      </c>
      <c r="R113">
        <v>25.4</v>
      </c>
      <c r="S113">
        <v>0.4</v>
      </c>
      <c r="T113">
        <v>0</v>
      </c>
      <c r="U113">
        <v>16.8</v>
      </c>
      <c r="V113">
        <v>28.1</v>
      </c>
      <c r="W113">
        <v>28.1</v>
      </c>
      <c r="X113">
        <v>29.6</v>
      </c>
      <c r="Y113">
        <v>15</v>
      </c>
      <c r="Z113">
        <v>34</v>
      </c>
      <c r="AA113">
        <v>32.200000000000003</v>
      </c>
      <c r="AB113">
        <v>20.5</v>
      </c>
      <c r="AC113">
        <v>42.1</v>
      </c>
      <c r="AD113">
        <v>1.5</v>
      </c>
      <c r="AE113">
        <v>11.2</v>
      </c>
      <c r="AF113">
        <v>13.2</v>
      </c>
      <c r="AG113">
        <v>1</v>
      </c>
      <c r="AH113">
        <v>2.1</v>
      </c>
      <c r="AI113">
        <v>10</v>
      </c>
      <c r="AJ113">
        <v>64.8</v>
      </c>
      <c r="AK113">
        <v>12.5</v>
      </c>
      <c r="AL113">
        <v>16.100000000000001</v>
      </c>
      <c r="AM113">
        <v>25.7</v>
      </c>
      <c r="AN113">
        <v>14.3</v>
      </c>
      <c r="AO113">
        <v>0</v>
      </c>
      <c r="AP113">
        <v>0</v>
      </c>
      <c r="AQ113">
        <v>0.3</v>
      </c>
      <c r="AR113">
        <v>0</v>
      </c>
      <c r="AS113">
        <v>0</v>
      </c>
      <c r="AT113">
        <v>0</v>
      </c>
      <c r="AU113">
        <v>0</v>
      </c>
    </row>
    <row r="114" spans="1:47" x14ac:dyDescent="0.25">
      <c r="A114" t="s">
        <v>738</v>
      </c>
      <c r="B114" t="s">
        <v>374</v>
      </c>
      <c r="F114">
        <v>6088</v>
      </c>
      <c r="G114">
        <v>22011</v>
      </c>
      <c r="H114">
        <v>33120</v>
      </c>
      <c r="I114">
        <v>26441</v>
      </c>
      <c r="J114">
        <v>12837</v>
      </c>
      <c r="K114">
        <v>12213</v>
      </c>
      <c r="L114">
        <v>5964</v>
      </c>
      <c r="M114">
        <v>0</v>
      </c>
      <c r="N114">
        <v>5964</v>
      </c>
      <c r="O114">
        <v>7416</v>
      </c>
      <c r="P114">
        <v>7605</v>
      </c>
      <c r="Q114">
        <v>7028</v>
      </c>
      <c r="R114">
        <v>10017</v>
      </c>
      <c r="S114">
        <v>919</v>
      </c>
      <c r="T114">
        <v>493</v>
      </c>
      <c r="U114">
        <v>2055</v>
      </c>
      <c r="V114">
        <v>9150</v>
      </c>
      <c r="W114">
        <v>2781</v>
      </c>
      <c r="X114">
        <v>2612</v>
      </c>
      <c r="Y114">
        <v>5582</v>
      </c>
      <c r="Z114">
        <v>1494</v>
      </c>
      <c r="AA114">
        <v>2976</v>
      </c>
      <c r="AB114">
        <v>2996</v>
      </c>
      <c r="AC114">
        <v>628</v>
      </c>
      <c r="AD114">
        <v>166</v>
      </c>
      <c r="AE114">
        <v>579</v>
      </c>
      <c r="AF114">
        <v>0</v>
      </c>
      <c r="AG114">
        <v>171</v>
      </c>
      <c r="AH114">
        <v>14</v>
      </c>
      <c r="AI114">
        <v>790</v>
      </c>
      <c r="AJ114">
        <v>155</v>
      </c>
      <c r="AK114">
        <v>61</v>
      </c>
      <c r="AL114">
        <v>265</v>
      </c>
      <c r="AM114">
        <v>167</v>
      </c>
      <c r="AN114">
        <v>71</v>
      </c>
      <c r="AO114">
        <v>3971</v>
      </c>
      <c r="AP114">
        <v>24</v>
      </c>
      <c r="AQ114">
        <v>12</v>
      </c>
      <c r="AR114">
        <v>0</v>
      </c>
      <c r="AS114">
        <v>0</v>
      </c>
      <c r="AT114">
        <v>45</v>
      </c>
      <c r="AU114">
        <v>0</v>
      </c>
    </row>
    <row r="115" spans="1:47" x14ac:dyDescent="0.25">
      <c r="A115" t="s">
        <v>738</v>
      </c>
      <c r="B115" t="s">
        <v>375</v>
      </c>
      <c r="F115">
        <v>10393</v>
      </c>
      <c r="G115">
        <v>1157</v>
      </c>
      <c r="H115">
        <v>8386</v>
      </c>
      <c r="I115">
        <v>12850</v>
      </c>
      <c r="J115">
        <v>6083</v>
      </c>
      <c r="K115">
        <v>4610</v>
      </c>
      <c r="L115">
        <v>108</v>
      </c>
      <c r="M115">
        <v>343</v>
      </c>
      <c r="N115">
        <v>0</v>
      </c>
      <c r="O115">
        <v>3659</v>
      </c>
      <c r="P115">
        <v>407</v>
      </c>
      <c r="Q115">
        <v>5113</v>
      </c>
      <c r="R115">
        <v>4245</v>
      </c>
      <c r="S115">
        <v>2553</v>
      </c>
      <c r="T115">
        <v>659</v>
      </c>
      <c r="U115">
        <v>58</v>
      </c>
      <c r="V115">
        <v>966</v>
      </c>
      <c r="W115">
        <v>144</v>
      </c>
      <c r="X115">
        <v>212</v>
      </c>
      <c r="Y115">
        <v>57</v>
      </c>
      <c r="Z115">
        <v>985</v>
      </c>
      <c r="AA115">
        <v>1469</v>
      </c>
      <c r="AB115">
        <v>3547</v>
      </c>
      <c r="AC115">
        <v>644</v>
      </c>
      <c r="AD115">
        <v>204</v>
      </c>
      <c r="AE115">
        <v>126</v>
      </c>
      <c r="AF115">
        <v>796</v>
      </c>
      <c r="AG115">
        <v>345</v>
      </c>
      <c r="AH115">
        <v>203</v>
      </c>
      <c r="AI115">
        <v>370</v>
      </c>
      <c r="AJ115">
        <v>224</v>
      </c>
      <c r="AK115">
        <v>138</v>
      </c>
      <c r="AL115">
        <v>8</v>
      </c>
      <c r="AM115">
        <v>245</v>
      </c>
      <c r="AN115">
        <v>202</v>
      </c>
      <c r="AO115">
        <v>198</v>
      </c>
      <c r="AP115">
        <v>75</v>
      </c>
      <c r="AQ115">
        <v>51</v>
      </c>
      <c r="AR115">
        <v>118</v>
      </c>
      <c r="AS115">
        <v>9</v>
      </c>
      <c r="AT115">
        <v>169</v>
      </c>
      <c r="AU115">
        <v>162</v>
      </c>
    </row>
    <row r="116" spans="1:47" x14ac:dyDescent="0.25">
      <c r="A116" t="s">
        <v>738</v>
      </c>
      <c r="B116" t="s">
        <v>376</v>
      </c>
      <c r="F116">
        <v>76.2</v>
      </c>
      <c r="G116">
        <v>22.6</v>
      </c>
      <c r="H116">
        <v>62.4</v>
      </c>
      <c r="I116">
        <v>58.8</v>
      </c>
      <c r="J116">
        <v>65.5</v>
      </c>
      <c r="K116">
        <v>67</v>
      </c>
      <c r="L116">
        <v>0</v>
      </c>
      <c r="M116">
        <v>100</v>
      </c>
      <c r="N116">
        <v>0</v>
      </c>
      <c r="O116">
        <v>70.2</v>
      </c>
      <c r="P116">
        <v>31.4</v>
      </c>
      <c r="Q116">
        <v>67.099999999999994</v>
      </c>
      <c r="R116">
        <v>57.9</v>
      </c>
      <c r="S116">
        <v>72.099999999999994</v>
      </c>
      <c r="T116">
        <v>81.900000000000006</v>
      </c>
      <c r="U116">
        <v>51.5</v>
      </c>
      <c r="V116">
        <v>54</v>
      </c>
      <c r="W116">
        <v>41.3</v>
      </c>
      <c r="X116">
        <v>78.2</v>
      </c>
      <c r="Y116">
        <v>3.4</v>
      </c>
      <c r="Z116">
        <v>51.7</v>
      </c>
      <c r="AA116">
        <v>54.3</v>
      </c>
      <c r="AB116">
        <v>80.3</v>
      </c>
      <c r="AC116">
        <v>86.7</v>
      </c>
      <c r="AD116">
        <v>83.7</v>
      </c>
      <c r="AE116">
        <v>83.3</v>
      </c>
      <c r="AF116">
        <v>71</v>
      </c>
      <c r="AG116">
        <v>77.400000000000006</v>
      </c>
      <c r="AH116">
        <v>82.3</v>
      </c>
      <c r="AI116">
        <v>76.2</v>
      </c>
      <c r="AJ116">
        <v>71</v>
      </c>
      <c r="AK116">
        <v>78.2</v>
      </c>
      <c r="AL116">
        <v>0</v>
      </c>
      <c r="AM116">
        <v>78.5</v>
      </c>
      <c r="AN116">
        <v>73.3</v>
      </c>
      <c r="AO116">
        <v>84.8</v>
      </c>
      <c r="AP116">
        <v>74.400000000000006</v>
      </c>
      <c r="AQ116">
        <v>73.2</v>
      </c>
      <c r="AR116">
        <v>76</v>
      </c>
      <c r="AS116">
        <v>90.3</v>
      </c>
      <c r="AT116">
        <v>56.5</v>
      </c>
      <c r="AU116">
        <v>71.5</v>
      </c>
    </row>
    <row r="117" spans="1:47" x14ac:dyDescent="0.25">
      <c r="A117" t="s">
        <v>738</v>
      </c>
      <c r="B117" t="s">
        <v>377</v>
      </c>
      <c r="F117">
        <v>4.0999999999999996</v>
      </c>
      <c r="G117">
        <v>65.5</v>
      </c>
      <c r="H117">
        <v>26.7</v>
      </c>
      <c r="I117">
        <v>32</v>
      </c>
      <c r="J117">
        <v>24.1</v>
      </c>
      <c r="K117">
        <v>18.399999999999999</v>
      </c>
      <c r="L117">
        <v>45.4</v>
      </c>
      <c r="M117">
        <v>0</v>
      </c>
      <c r="N117">
        <v>0</v>
      </c>
      <c r="O117">
        <v>14.9</v>
      </c>
      <c r="P117">
        <v>54.6</v>
      </c>
      <c r="Q117">
        <v>24</v>
      </c>
      <c r="R117">
        <v>33.700000000000003</v>
      </c>
      <c r="S117">
        <v>21.4</v>
      </c>
      <c r="T117">
        <v>6.3</v>
      </c>
      <c r="U117">
        <v>32.299999999999997</v>
      </c>
      <c r="V117">
        <v>35.4</v>
      </c>
      <c r="W117">
        <v>49</v>
      </c>
      <c r="X117">
        <v>7</v>
      </c>
      <c r="Y117">
        <v>86.8</v>
      </c>
      <c r="Z117">
        <v>37</v>
      </c>
      <c r="AA117">
        <v>32.700000000000003</v>
      </c>
      <c r="AB117">
        <v>10.7</v>
      </c>
      <c r="AC117">
        <v>10.199999999999999</v>
      </c>
      <c r="AD117">
        <v>3.4</v>
      </c>
      <c r="AE117">
        <v>6.9</v>
      </c>
      <c r="AF117">
        <v>21.8</v>
      </c>
      <c r="AG117">
        <v>4.9000000000000004</v>
      </c>
      <c r="AH117">
        <v>0.1</v>
      </c>
      <c r="AI117">
        <v>16.600000000000001</v>
      </c>
      <c r="AJ117">
        <v>10.7</v>
      </c>
      <c r="AK117">
        <v>4.9000000000000004</v>
      </c>
      <c r="AL117">
        <v>60.1</v>
      </c>
      <c r="AM117">
        <v>3.2</v>
      </c>
      <c r="AN117">
        <v>10.6</v>
      </c>
      <c r="AO117">
        <v>12.3</v>
      </c>
      <c r="AP117">
        <v>9.1999999999999993</v>
      </c>
      <c r="AQ117">
        <v>4</v>
      </c>
      <c r="AR117">
        <v>1</v>
      </c>
      <c r="AS117">
        <v>0</v>
      </c>
      <c r="AT117">
        <v>9.6</v>
      </c>
      <c r="AU117">
        <v>2.1</v>
      </c>
    </row>
    <row r="118" spans="1:47" x14ac:dyDescent="0.25">
      <c r="A118" t="s">
        <v>738</v>
      </c>
      <c r="B118" t="s">
        <v>378</v>
      </c>
      <c r="F118">
        <v>19.600000000000001</v>
      </c>
      <c r="G118">
        <v>3.8</v>
      </c>
      <c r="H118">
        <v>8.9</v>
      </c>
      <c r="I118">
        <v>7.8</v>
      </c>
      <c r="J118">
        <v>8.6</v>
      </c>
      <c r="K118">
        <v>12.6</v>
      </c>
      <c r="L118">
        <v>49.4</v>
      </c>
      <c r="M118">
        <v>0</v>
      </c>
      <c r="N118">
        <v>0</v>
      </c>
      <c r="O118">
        <v>14</v>
      </c>
      <c r="P118">
        <v>10</v>
      </c>
      <c r="Q118">
        <v>7.6</v>
      </c>
      <c r="R118">
        <v>6.5</v>
      </c>
      <c r="S118">
        <v>6.4</v>
      </c>
      <c r="T118">
        <v>11.7</v>
      </c>
      <c r="U118">
        <v>15</v>
      </c>
      <c r="V118">
        <v>4.8</v>
      </c>
      <c r="W118">
        <v>2.1</v>
      </c>
      <c r="X118">
        <v>13.3</v>
      </c>
      <c r="Y118">
        <v>9.8000000000000007</v>
      </c>
      <c r="Z118">
        <v>10.1</v>
      </c>
      <c r="AA118">
        <v>10.4</v>
      </c>
      <c r="AB118">
        <v>8.4</v>
      </c>
      <c r="AC118">
        <v>2.9</v>
      </c>
      <c r="AD118">
        <v>12.6</v>
      </c>
      <c r="AE118">
        <v>8.4</v>
      </c>
      <c r="AF118">
        <v>7.1</v>
      </c>
      <c r="AG118">
        <v>17.600000000000001</v>
      </c>
      <c r="AH118">
        <v>17.600000000000001</v>
      </c>
      <c r="AI118">
        <v>5.8</v>
      </c>
      <c r="AJ118">
        <v>18.3</v>
      </c>
      <c r="AK118">
        <v>16.8</v>
      </c>
      <c r="AL118">
        <v>39.9</v>
      </c>
      <c r="AM118">
        <v>18.2</v>
      </c>
      <c r="AN118">
        <v>16</v>
      </c>
      <c r="AO118">
        <v>2.9</v>
      </c>
      <c r="AP118">
        <v>15.8</v>
      </c>
      <c r="AQ118">
        <v>22.8</v>
      </c>
      <c r="AR118">
        <v>23</v>
      </c>
      <c r="AS118">
        <v>9.6999999999999993</v>
      </c>
      <c r="AT118">
        <v>33.299999999999997</v>
      </c>
      <c r="AU118">
        <v>26.3</v>
      </c>
    </row>
    <row r="119" spans="1:47" x14ac:dyDescent="0.25">
      <c r="A119" t="s">
        <v>738</v>
      </c>
      <c r="B119" t="s">
        <v>379</v>
      </c>
      <c r="F119">
        <v>0.1</v>
      </c>
      <c r="G119">
        <v>8.1</v>
      </c>
      <c r="H119">
        <v>2</v>
      </c>
      <c r="I119">
        <v>1.4</v>
      </c>
      <c r="J119">
        <v>1.8</v>
      </c>
      <c r="K119">
        <v>1.1000000000000001</v>
      </c>
      <c r="L119">
        <v>5.2</v>
      </c>
      <c r="M119">
        <v>0</v>
      </c>
      <c r="N119">
        <v>0</v>
      </c>
      <c r="O119">
        <v>0.9</v>
      </c>
      <c r="P119">
        <v>4</v>
      </c>
      <c r="Q119">
        <v>1.3</v>
      </c>
      <c r="R119">
        <v>1.9</v>
      </c>
      <c r="S119">
        <v>0.1</v>
      </c>
      <c r="T119">
        <v>0.1</v>
      </c>
      <c r="U119">
        <v>1.2</v>
      </c>
      <c r="V119">
        <v>5.8</v>
      </c>
      <c r="W119">
        <v>7.6</v>
      </c>
      <c r="X119">
        <v>1.5</v>
      </c>
      <c r="Y119">
        <v>0</v>
      </c>
      <c r="Z119">
        <v>1.2</v>
      </c>
      <c r="AA119">
        <v>2.6</v>
      </c>
      <c r="AB119">
        <v>0.6</v>
      </c>
      <c r="AC119">
        <v>0.2</v>
      </c>
      <c r="AD119">
        <v>0.1</v>
      </c>
      <c r="AE119">
        <v>1.4</v>
      </c>
      <c r="AF119">
        <v>0.1</v>
      </c>
      <c r="AG119">
        <v>0.1</v>
      </c>
      <c r="AH119">
        <v>0</v>
      </c>
      <c r="AI119">
        <v>1.4</v>
      </c>
      <c r="AJ119">
        <v>0</v>
      </c>
      <c r="AK119">
        <v>0.1</v>
      </c>
      <c r="AL119">
        <v>0</v>
      </c>
      <c r="AM119">
        <v>0.1</v>
      </c>
      <c r="AN119">
        <v>0.1</v>
      </c>
      <c r="AO119">
        <v>0</v>
      </c>
      <c r="AP119">
        <v>0.6</v>
      </c>
      <c r="AQ119">
        <v>0</v>
      </c>
      <c r="AR119">
        <v>0</v>
      </c>
      <c r="AS119">
        <v>0</v>
      </c>
      <c r="AT119">
        <v>0.6</v>
      </c>
      <c r="AU119">
        <v>0.1</v>
      </c>
    </row>
    <row r="120" spans="1:47" x14ac:dyDescent="0.25">
      <c r="A120" t="s">
        <v>738</v>
      </c>
      <c r="B120" t="s">
        <v>380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0.9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0.2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</row>
    <row r="121" spans="1:47" x14ac:dyDescent="0.25">
      <c r="A121" t="s">
        <v>738</v>
      </c>
      <c r="B121" t="s">
        <v>381</v>
      </c>
      <c r="F121">
        <v>0</v>
      </c>
      <c r="G121">
        <v>0</v>
      </c>
      <c r="H121">
        <v>28.1</v>
      </c>
      <c r="I121">
        <v>22</v>
      </c>
      <c r="J121">
        <v>10.3</v>
      </c>
      <c r="K121">
        <v>17</v>
      </c>
      <c r="L121">
        <v>0</v>
      </c>
      <c r="M121">
        <v>0</v>
      </c>
      <c r="N121">
        <v>0</v>
      </c>
      <c r="O121">
        <v>8.6</v>
      </c>
      <c r="P121">
        <v>0</v>
      </c>
      <c r="Q121">
        <v>9.6999999999999993</v>
      </c>
      <c r="R121">
        <v>9.6999999999999993</v>
      </c>
      <c r="S121">
        <v>0</v>
      </c>
      <c r="T121">
        <v>3</v>
      </c>
      <c r="U121">
        <v>3</v>
      </c>
      <c r="V121">
        <v>0</v>
      </c>
      <c r="W121">
        <v>0</v>
      </c>
      <c r="X121">
        <v>6</v>
      </c>
      <c r="Y121">
        <v>0</v>
      </c>
      <c r="Z121">
        <v>3</v>
      </c>
      <c r="AA121">
        <v>5</v>
      </c>
      <c r="AB121">
        <v>4.2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</v>
      </c>
      <c r="AJ121">
        <v>1</v>
      </c>
      <c r="AK121">
        <v>1</v>
      </c>
      <c r="AL121">
        <v>0</v>
      </c>
      <c r="AM121">
        <v>1</v>
      </c>
      <c r="AN121">
        <v>0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</row>
    <row r="122" spans="1:47" x14ac:dyDescent="0.25">
      <c r="A122" t="s">
        <v>738</v>
      </c>
      <c r="B122" t="s">
        <v>586</v>
      </c>
      <c r="F122">
        <v>0</v>
      </c>
      <c r="G122">
        <v>0</v>
      </c>
      <c r="H122">
        <v>29</v>
      </c>
      <c r="I122">
        <v>56</v>
      </c>
      <c r="J122">
        <v>44</v>
      </c>
      <c r="K122">
        <v>48</v>
      </c>
      <c r="L122">
        <v>167</v>
      </c>
      <c r="M122">
        <v>103</v>
      </c>
      <c r="N122">
        <v>0</v>
      </c>
      <c r="O122">
        <v>41</v>
      </c>
      <c r="P122">
        <v>8</v>
      </c>
      <c r="Q122">
        <v>27</v>
      </c>
      <c r="R122">
        <v>39</v>
      </c>
      <c r="S122">
        <v>1</v>
      </c>
      <c r="T122">
        <v>326</v>
      </c>
      <c r="U122">
        <v>3</v>
      </c>
      <c r="V122">
        <v>9</v>
      </c>
      <c r="W122">
        <v>2</v>
      </c>
      <c r="X122">
        <v>16</v>
      </c>
      <c r="Y122">
        <v>0</v>
      </c>
      <c r="Z122">
        <v>69</v>
      </c>
      <c r="AA122">
        <v>74</v>
      </c>
      <c r="AB122">
        <v>161</v>
      </c>
      <c r="AC122">
        <v>0</v>
      </c>
      <c r="AD122">
        <v>0</v>
      </c>
      <c r="AE122">
        <v>0</v>
      </c>
      <c r="AF122">
        <v>-91964</v>
      </c>
      <c r="AG122">
        <v>165</v>
      </c>
      <c r="AH122">
        <v>-24</v>
      </c>
      <c r="AI122">
        <v>46</v>
      </c>
      <c r="AJ122">
        <v>0</v>
      </c>
      <c r="AK122">
        <v>150</v>
      </c>
      <c r="AL122">
        <v>0</v>
      </c>
      <c r="AM122">
        <v>148</v>
      </c>
      <c r="AN122">
        <v>184</v>
      </c>
      <c r="AO122">
        <v>0</v>
      </c>
      <c r="AP122">
        <v>117</v>
      </c>
      <c r="AQ122">
        <v>165</v>
      </c>
      <c r="AR122">
        <v>0</v>
      </c>
      <c r="AS122">
        <v>0</v>
      </c>
      <c r="AT122">
        <v>91</v>
      </c>
      <c r="AU122">
        <v>100</v>
      </c>
    </row>
    <row r="123" spans="1:47" x14ac:dyDescent="0.25">
      <c r="A123" t="s">
        <v>738</v>
      </c>
      <c r="B123" t="s">
        <v>382</v>
      </c>
      <c r="F123">
        <v>-63</v>
      </c>
      <c r="G123">
        <v>-13.1</v>
      </c>
      <c r="H123">
        <v>-7.2</v>
      </c>
      <c r="I123">
        <v>-13</v>
      </c>
      <c r="J123">
        <v>-6.9</v>
      </c>
      <c r="K123">
        <v>-13</v>
      </c>
      <c r="L123">
        <v>-10.5</v>
      </c>
      <c r="M123">
        <v>-21.3</v>
      </c>
      <c r="N123">
        <v>0</v>
      </c>
      <c r="O123">
        <v>-13.1</v>
      </c>
      <c r="P123">
        <v>-4.8</v>
      </c>
      <c r="Q123">
        <v>-1.7</v>
      </c>
      <c r="R123">
        <v>-8</v>
      </c>
      <c r="S123">
        <v>-28.2</v>
      </c>
      <c r="T123">
        <v>-3</v>
      </c>
      <c r="U123">
        <v>-1.9</v>
      </c>
      <c r="V123">
        <v>-9.8000000000000007</v>
      </c>
      <c r="W123">
        <v>-3.6</v>
      </c>
      <c r="X123">
        <v>-16.8</v>
      </c>
      <c r="Y123">
        <v>-4.9000000000000004</v>
      </c>
      <c r="Z123">
        <v>-3.2</v>
      </c>
      <c r="AA123">
        <v>-15.3</v>
      </c>
      <c r="AB123">
        <v>-9.3000000000000007</v>
      </c>
      <c r="AC123">
        <v>-65</v>
      </c>
      <c r="AD123">
        <v>5.9</v>
      </c>
      <c r="AE123">
        <v>-14.9</v>
      </c>
      <c r="AF123">
        <v>-30.5</v>
      </c>
      <c r="AG123">
        <v>-38</v>
      </c>
      <c r="AH123">
        <v>10.199999999999999</v>
      </c>
      <c r="AI123">
        <v>-8.1</v>
      </c>
      <c r="AJ123">
        <v>-39.4</v>
      </c>
      <c r="AK123">
        <v>-52.6</v>
      </c>
      <c r="AL123">
        <v>-0.1</v>
      </c>
      <c r="AM123">
        <v>-80.099999999999994</v>
      </c>
      <c r="AN123">
        <v>-80.7</v>
      </c>
      <c r="AO123">
        <v>-4.7</v>
      </c>
      <c r="AP123">
        <v>-70.599999999999994</v>
      </c>
      <c r="AQ123">
        <v>-69</v>
      </c>
      <c r="AR123">
        <v>-36.700000000000003</v>
      </c>
      <c r="AS123">
        <v>-42.4</v>
      </c>
      <c r="AT123">
        <v>-94.7</v>
      </c>
      <c r="AU123">
        <v>-100</v>
      </c>
    </row>
    <row r="124" spans="1:47" x14ac:dyDescent="0.25">
      <c r="A124" t="s">
        <v>738</v>
      </c>
      <c r="B124" t="s">
        <v>383</v>
      </c>
      <c r="F124">
        <v>-63.6</v>
      </c>
      <c r="G124">
        <v>-4.4000000000000004</v>
      </c>
      <c r="H124">
        <v>-9.8000000000000007</v>
      </c>
      <c r="I124">
        <v>-20.3</v>
      </c>
      <c r="J124">
        <v>-7</v>
      </c>
      <c r="K124">
        <v>-20.3</v>
      </c>
      <c r="L124">
        <v>-22.1</v>
      </c>
      <c r="M124">
        <v>-21.3</v>
      </c>
      <c r="N124">
        <v>0</v>
      </c>
      <c r="O124">
        <v>-22.2</v>
      </c>
      <c r="P124">
        <v>-22.5</v>
      </c>
      <c r="Q124">
        <v>1.1000000000000001</v>
      </c>
      <c r="R124">
        <v>-10.8</v>
      </c>
      <c r="S124">
        <v>-22.8</v>
      </c>
      <c r="T124">
        <v>0.7</v>
      </c>
      <c r="U124">
        <v>-12.9</v>
      </c>
      <c r="V124">
        <v>-2.2000000000000002</v>
      </c>
      <c r="W124">
        <v>-2.1</v>
      </c>
      <c r="X124">
        <v>-34.700000000000003</v>
      </c>
      <c r="Y124">
        <v>-22.5</v>
      </c>
      <c r="Z124">
        <v>0.3</v>
      </c>
      <c r="AA124">
        <v>-20.3</v>
      </c>
      <c r="AB124">
        <v>-5.4</v>
      </c>
      <c r="AC124">
        <v>-64.599999999999994</v>
      </c>
      <c r="AD124">
        <v>9</v>
      </c>
      <c r="AE124">
        <v>-27.3</v>
      </c>
      <c r="AF124">
        <v>0</v>
      </c>
      <c r="AG124">
        <v>-34</v>
      </c>
      <c r="AH124">
        <v>10.199999999999999</v>
      </c>
      <c r="AI124">
        <v>-9.1999999999999993</v>
      </c>
      <c r="AJ124">
        <v>-39.5</v>
      </c>
      <c r="AK124">
        <v>-50.7</v>
      </c>
      <c r="AL124">
        <v>-8.4</v>
      </c>
      <c r="AM124">
        <v>-82.5</v>
      </c>
      <c r="AN124">
        <v>-82.3</v>
      </c>
      <c r="AO124">
        <v>-4.7</v>
      </c>
      <c r="AP124">
        <v>-71</v>
      </c>
      <c r="AQ124">
        <v>-69.5</v>
      </c>
      <c r="AR124">
        <v>0</v>
      </c>
      <c r="AS124">
        <v>0</v>
      </c>
      <c r="AT124">
        <v>-97.5</v>
      </c>
      <c r="AU124">
        <v>-100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A101"/>
  <sheetViews>
    <sheetView view="pageBreakPreview" zoomScaleNormal="100" zoomScaleSheetLayoutView="100" workbookViewId="0">
      <pane xSplit="2" ySplit="5" topLeftCell="AB6" activePane="bottomRight" state="frozen"/>
      <selection pane="topRight"/>
      <selection pane="bottomLeft"/>
      <selection pane="bottomRight" activeCell="K20" sqref="K20"/>
    </sheetView>
  </sheetViews>
  <sheetFormatPr defaultColWidth="9.140625" defaultRowHeight="11.25" x14ac:dyDescent="0.2"/>
  <cols>
    <col min="1" max="1" width="25.28515625" style="93" customWidth="1"/>
    <col min="2" max="2" width="2.85546875" style="93" customWidth="1"/>
    <col min="3" max="3" width="10.42578125" style="93" customWidth="1"/>
    <col min="4" max="4" width="10.7109375" style="93" customWidth="1"/>
    <col min="5" max="5" width="11.42578125" style="93" customWidth="1"/>
    <col min="6" max="6" width="10" style="93" customWidth="1"/>
    <col min="7" max="7" width="9.28515625" style="93" customWidth="1"/>
    <col min="8" max="8" width="11.42578125" style="93" customWidth="1"/>
    <col min="9" max="9" width="9.28515625" style="93" customWidth="1"/>
    <col min="10" max="10" width="11" style="93" customWidth="1"/>
    <col min="11" max="11" width="10.42578125" style="93" customWidth="1"/>
    <col min="12" max="12" width="9.85546875" style="93" customWidth="1"/>
    <col min="13" max="13" width="9.140625" style="93"/>
    <col min="14" max="15" width="9.42578125" style="93" customWidth="1"/>
    <col min="16" max="16" width="11.140625" style="93" customWidth="1"/>
    <col min="17" max="17" width="9.7109375" style="93" customWidth="1"/>
    <col min="18" max="18" width="8.85546875" style="93" customWidth="1"/>
    <col min="19" max="26" width="9.140625" style="93"/>
    <col min="27" max="27" width="11.42578125" style="93" customWidth="1"/>
    <col min="28" max="30" width="9.140625" style="93"/>
    <col min="31" max="31" width="10" style="93" customWidth="1"/>
    <col min="32" max="32" width="9.42578125" style="93" bestFit="1" customWidth="1"/>
    <col min="33" max="33" width="9.140625" style="93"/>
    <col min="34" max="34" width="10.28515625" style="93" customWidth="1"/>
    <col min="35" max="35" width="9.140625" style="93"/>
    <col min="36" max="36" width="10.7109375" style="93" customWidth="1"/>
    <col min="37" max="37" width="9.140625" style="93"/>
    <col min="38" max="38" width="10" style="93" customWidth="1"/>
    <col min="39" max="42" width="9.140625" style="93"/>
    <col min="43" max="44" width="11.140625" style="93" customWidth="1"/>
    <col min="45" max="45" width="3.7109375" style="93" customWidth="1"/>
    <col min="46" max="46" width="10.85546875" style="93" customWidth="1"/>
    <col min="47" max="47" width="2.42578125" style="93" customWidth="1"/>
    <col min="48" max="48" width="10.7109375" style="93" customWidth="1"/>
    <col min="49" max="49" width="12.85546875" style="93" customWidth="1"/>
    <col min="50" max="16384" width="9.140625" style="93"/>
  </cols>
  <sheetData>
    <row r="1" spans="1:53" ht="12.75" customHeight="1" x14ac:dyDescent="0.2">
      <c r="A1" s="128"/>
      <c r="B1" s="128"/>
      <c r="C1" s="576" t="s">
        <v>334</v>
      </c>
      <c r="D1" s="576"/>
      <c r="E1" s="577" t="s">
        <v>33</v>
      </c>
      <c r="F1" s="577" t="s">
        <v>100</v>
      </c>
      <c r="G1" s="577" t="s">
        <v>101</v>
      </c>
      <c r="H1" s="577" t="s">
        <v>102</v>
      </c>
      <c r="I1" s="575" t="s">
        <v>681</v>
      </c>
      <c r="J1" s="575"/>
      <c r="K1" s="575"/>
      <c r="L1" s="567" t="s">
        <v>104</v>
      </c>
      <c r="M1" s="515" t="s">
        <v>105</v>
      </c>
      <c r="N1" s="568" t="s">
        <v>106</v>
      </c>
      <c r="O1" s="568" t="s">
        <v>107</v>
      </c>
      <c r="P1" s="569" t="s">
        <v>302</v>
      </c>
      <c r="Q1" s="519" t="s">
        <v>18</v>
      </c>
      <c r="R1" s="519"/>
      <c r="S1" s="520" t="s">
        <v>335</v>
      </c>
      <c r="T1" s="520"/>
      <c r="U1" s="568" t="s">
        <v>336</v>
      </c>
      <c r="V1" s="570" t="s">
        <v>687</v>
      </c>
      <c r="W1" s="571" t="s">
        <v>111</v>
      </c>
      <c r="X1" s="572" t="s">
        <v>499</v>
      </c>
      <c r="Y1" s="566" t="s">
        <v>337</v>
      </c>
      <c r="Z1" s="564" t="s">
        <v>114</v>
      </c>
      <c r="AA1" s="565" t="s">
        <v>338</v>
      </c>
      <c r="AB1" s="562" t="s">
        <v>432</v>
      </c>
      <c r="AC1" s="562" t="s">
        <v>688</v>
      </c>
      <c r="AD1" s="562" t="s">
        <v>340</v>
      </c>
      <c r="AE1" s="562" t="s">
        <v>341</v>
      </c>
      <c r="AF1" s="562" t="s">
        <v>342</v>
      </c>
      <c r="AG1" s="562" t="s">
        <v>343</v>
      </c>
      <c r="AH1" s="562" t="s">
        <v>121</v>
      </c>
      <c r="AI1" s="562" t="s">
        <v>642</v>
      </c>
      <c r="AJ1" s="562" t="s">
        <v>345</v>
      </c>
      <c r="AK1" s="562" t="s">
        <v>124</v>
      </c>
      <c r="AL1" s="562" t="s">
        <v>125</v>
      </c>
      <c r="AM1" s="562" t="s">
        <v>346</v>
      </c>
      <c r="AN1" s="562" t="s">
        <v>127</v>
      </c>
      <c r="AO1" s="562" t="s">
        <v>128</v>
      </c>
      <c r="AP1" s="562" t="s">
        <v>347</v>
      </c>
      <c r="AQ1" s="562" t="s">
        <v>256</v>
      </c>
      <c r="AR1" s="562" t="s">
        <v>348</v>
      </c>
      <c r="AS1" s="128"/>
      <c r="AT1" s="129"/>
      <c r="AU1" s="130"/>
      <c r="AV1" s="129"/>
      <c r="AW1" s="129"/>
      <c r="AX1" s="128"/>
      <c r="AY1" s="128"/>
      <c r="AZ1" s="128"/>
      <c r="BA1" s="128"/>
    </row>
    <row r="2" spans="1:53" ht="12.75" customHeight="1" x14ac:dyDescent="0.2">
      <c r="A2" s="128"/>
      <c r="B2" s="128"/>
      <c r="C2" s="131"/>
      <c r="D2" s="131"/>
      <c r="E2" s="577"/>
      <c r="F2" s="577"/>
      <c r="G2" s="577"/>
      <c r="H2" s="577"/>
      <c r="I2" s="132"/>
      <c r="J2" s="133"/>
      <c r="K2" s="133"/>
      <c r="L2" s="567"/>
      <c r="M2" s="515"/>
      <c r="N2" s="568"/>
      <c r="O2" s="568"/>
      <c r="P2" s="569"/>
      <c r="Q2" s="519"/>
      <c r="R2" s="519"/>
      <c r="S2" s="520"/>
      <c r="T2" s="520"/>
      <c r="U2" s="568"/>
      <c r="V2" s="570"/>
      <c r="W2" s="571"/>
      <c r="X2" s="572"/>
      <c r="Y2" s="566"/>
      <c r="Z2" s="564"/>
      <c r="AA2" s="565"/>
      <c r="AB2" s="562"/>
      <c r="AC2" s="562"/>
      <c r="AD2" s="562"/>
      <c r="AE2" s="562"/>
      <c r="AF2" s="562"/>
      <c r="AG2" s="562"/>
      <c r="AH2" s="562"/>
      <c r="AI2" s="562"/>
      <c r="AJ2" s="562"/>
      <c r="AK2" s="562"/>
      <c r="AL2" s="562"/>
      <c r="AM2" s="562"/>
      <c r="AN2" s="562"/>
      <c r="AO2" s="562"/>
      <c r="AP2" s="562"/>
      <c r="AQ2" s="562"/>
      <c r="AR2" s="562"/>
      <c r="AS2" s="128"/>
      <c r="AT2" s="130" t="s">
        <v>154</v>
      </c>
      <c r="AU2" s="130"/>
      <c r="AV2" s="130" t="s">
        <v>349</v>
      </c>
      <c r="AW2" s="130" t="s">
        <v>349</v>
      </c>
      <c r="AX2" s="128"/>
      <c r="AY2" s="128"/>
      <c r="AZ2" s="128"/>
      <c r="BA2" s="128"/>
    </row>
    <row r="3" spans="1:53" ht="12.75" customHeight="1" x14ac:dyDescent="0.2">
      <c r="A3" s="128"/>
      <c r="B3" s="128"/>
      <c r="C3" s="134"/>
      <c r="D3" s="134"/>
      <c r="E3" s="577" t="s">
        <v>350</v>
      </c>
      <c r="F3" s="577" t="s">
        <v>350</v>
      </c>
      <c r="G3" s="577"/>
      <c r="H3" s="577"/>
      <c r="I3" s="135"/>
      <c r="J3" s="135"/>
      <c r="K3" s="135"/>
      <c r="L3" s="567" t="s">
        <v>350</v>
      </c>
      <c r="M3" s="515"/>
      <c r="N3" s="568" t="s">
        <v>350</v>
      </c>
      <c r="O3" s="568"/>
      <c r="P3" s="569" t="s">
        <v>350</v>
      </c>
      <c r="Q3" s="128"/>
      <c r="R3" s="128"/>
      <c r="S3" s="128"/>
      <c r="T3" s="128"/>
      <c r="U3" s="568" t="s">
        <v>350</v>
      </c>
      <c r="V3" s="570" t="s">
        <v>350</v>
      </c>
      <c r="W3" s="571" t="s">
        <v>350</v>
      </c>
      <c r="X3" s="572" t="s">
        <v>350</v>
      </c>
      <c r="Y3" s="566" t="s">
        <v>350</v>
      </c>
      <c r="Z3" s="564" t="s">
        <v>350</v>
      </c>
      <c r="AA3" s="565" t="s">
        <v>350</v>
      </c>
      <c r="AB3" s="562"/>
      <c r="AC3" s="562"/>
      <c r="AD3" s="562"/>
      <c r="AE3" s="562"/>
      <c r="AF3" s="562"/>
      <c r="AG3" s="562"/>
      <c r="AH3" s="562"/>
      <c r="AI3" s="562"/>
      <c r="AJ3" s="562"/>
      <c r="AK3" s="562"/>
      <c r="AL3" s="562"/>
      <c r="AM3" s="562"/>
      <c r="AN3" s="562"/>
      <c r="AO3" s="562"/>
      <c r="AP3" s="562"/>
      <c r="AQ3" s="562"/>
      <c r="AR3" s="562"/>
      <c r="AS3" s="128"/>
      <c r="AT3" s="130" t="s">
        <v>176</v>
      </c>
      <c r="AU3" s="130"/>
      <c r="AV3" s="130" t="s">
        <v>351</v>
      </c>
      <c r="AW3" s="130" t="s">
        <v>352</v>
      </c>
      <c r="AX3" s="128"/>
      <c r="AY3" s="128"/>
      <c r="AZ3" s="128"/>
      <c r="BA3" s="128"/>
    </row>
    <row r="4" spans="1:53" ht="12.75" customHeight="1" x14ac:dyDescent="0.2">
      <c r="A4" s="136"/>
      <c r="B4" s="128"/>
      <c r="C4" s="559" t="s">
        <v>177</v>
      </c>
      <c r="D4" s="559"/>
      <c r="E4" s="137" t="s">
        <v>178</v>
      </c>
      <c r="F4" s="137" t="s">
        <v>179</v>
      </c>
      <c r="G4" s="137" t="s">
        <v>180</v>
      </c>
      <c r="H4" s="137" t="s">
        <v>181</v>
      </c>
      <c r="I4" s="138"/>
      <c r="J4" s="139" t="s">
        <v>182</v>
      </c>
      <c r="K4" s="128"/>
      <c r="L4" s="139" t="s">
        <v>183</v>
      </c>
      <c r="M4" s="140" t="s">
        <v>184</v>
      </c>
      <c r="N4" s="140" t="s">
        <v>185</v>
      </c>
      <c r="O4" s="140" t="s">
        <v>186</v>
      </c>
      <c r="P4" s="141" t="s">
        <v>187</v>
      </c>
      <c r="Q4" s="560" t="s">
        <v>188</v>
      </c>
      <c r="R4" s="560"/>
      <c r="S4" s="561" t="s">
        <v>189</v>
      </c>
      <c r="T4" s="561"/>
      <c r="U4" s="142" t="s">
        <v>190</v>
      </c>
      <c r="V4" s="142" t="s">
        <v>191</v>
      </c>
      <c r="W4" s="143" t="s">
        <v>192</v>
      </c>
      <c r="X4" s="143" t="s">
        <v>193</v>
      </c>
      <c r="Y4" s="143" t="s">
        <v>194</v>
      </c>
      <c r="Z4" s="143" t="s">
        <v>195</v>
      </c>
      <c r="AA4" s="143" t="s">
        <v>196</v>
      </c>
      <c r="AB4" s="143" t="s">
        <v>197</v>
      </c>
      <c r="AC4" s="143" t="s">
        <v>198</v>
      </c>
      <c r="AD4" s="143" t="s">
        <v>199</v>
      </c>
      <c r="AE4" s="143" t="s">
        <v>200</v>
      </c>
      <c r="AF4" s="143" t="s">
        <v>201</v>
      </c>
      <c r="AG4" s="144" t="s">
        <v>202</v>
      </c>
      <c r="AH4" s="144" t="s">
        <v>203</v>
      </c>
      <c r="AI4" s="144" t="s">
        <v>204</v>
      </c>
      <c r="AJ4" s="144" t="s">
        <v>205</v>
      </c>
      <c r="AK4" s="144" t="s">
        <v>206</v>
      </c>
      <c r="AL4" s="144" t="s">
        <v>207</v>
      </c>
      <c r="AM4" s="144" t="s">
        <v>208</v>
      </c>
      <c r="AN4" s="144" t="s">
        <v>209</v>
      </c>
      <c r="AO4" s="144" t="s">
        <v>210</v>
      </c>
      <c r="AP4" s="144" t="s">
        <v>211</v>
      </c>
      <c r="AQ4" s="144" t="s">
        <v>212</v>
      </c>
      <c r="AR4" s="144" t="s">
        <v>213</v>
      </c>
      <c r="AS4" s="128"/>
      <c r="AT4" s="129"/>
      <c r="AU4" s="129"/>
      <c r="AV4" s="129"/>
      <c r="AW4" s="129"/>
      <c r="AX4" s="128"/>
      <c r="AY4" s="128"/>
      <c r="AZ4" s="128"/>
      <c r="BA4" s="128"/>
    </row>
    <row r="5" spans="1:53" ht="12.75" customHeight="1" x14ac:dyDescent="0.2">
      <c r="C5" s="176" t="s">
        <v>353</v>
      </c>
      <c r="D5" s="176" t="s">
        <v>354</v>
      </c>
      <c r="I5" s="93" t="s">
        <v>355</v>
      </c>
      <c r="J5" s="93" t="s">
        <v>356</v>
      </c>
      <c r="K5" s="93" t="s">
        <v>357</v>
      </c>
      <c r="Q5" s="93" t="s">
        <v>358</v>
      </c>
      <c r="R5" s="93" t="s">
        <v>359</v>
      </c>
      <c r="S5" s="93" t="s">
        <v>354</v>
      </c>
      <c r="T5" s="93" t="s">
        <v>360</v>
      </c>
      <c r="AT5" s="129" t="str">
        <f>CONCATENATE(AT60,"  deildir")</f>
        <v>42  deildir</v>
      </c>
      <c r="AU5" s="129"/>
      <c r="AV5" s="129" t="str">
        <f>CONCATENATE(AV60,"  deildir")</f>
        <v>13  deildir</v>
      </c>
      <c r="AW5" s="129" t="str">
        <f t="shared" ref="AW5" si="0">CONCATENATE(AW60,"  deildir")</f>
        <v>29  deildir</v>
      </c>
    </row>
    <row r="6" spans="1:53" ht="12.75" customHeight="1" x14ac:dyDescent="0.2">
      <c r="AT6" s="129"/>
      <c r="AU6" s="129"/>
      <c r="AV6" s="129"/>
      <c r="AW6" s="129"/>
    </row>
    <row r="7" spans="1:53" s="429" customFormat="1" ht="12.75" customHeight="1" x14ac:dyDescent="0.2">
      <c r="A7" s="436" t="s">
        <v>362</v>
      </c>
      <c r="B7" s="429">
        <v>1</v>
      </c>
      <c r="C7" s="437">
        <f>+C74</f>
        <v>-26.142346370811598</v>
      </c>
      <c r="D7" s="437">
        <f t="shared" ref="D7:AW7" si="1">+D74</f>
        <v>-24.024920385326364</v>
      </c>
      <c r="E7" s="437">
        <f t="shared" si="1"/>
        <v>-24.167709137427739</v>
      </c>
      <c r="F7" s="424">
        <v>-26.7</v>
      </c>
      <c r="G7" s="437">
        <f t="shared" si="1"/>
        <v>-13.880073793097768</v>
      </c>
      <c r="H7" s="437">
        <f t="shared" si="1"/>
        <v>-22.498070855434182</v>
      </c>
      <c r="I7" s="424">
        <v>-26.7</v>
      </c>
      <c r="J7" s="438">
        <v>-19.2</v>
      </c>
      <c r="K7" s="439"/>
      <c r="L7" s="437">
        <f t="shared" si="1"/>
        <v>-23.295049402690861</v>
      </c>
      <c r="M7" s="437">
        <f t="shared" si="1"/>
        <v>-20.619307557889133</v>
      </c>
      <c r="N7" s="437">
        <f t="shared" si="1"/>
        <v>-13.842522357543618</v>
      </c>
      <c r="O7" s="437">
        <f t="shared" si="1"/>
        <v>-18.836874521146683</v>
      </c>
      <c r="P7" s="437">
        <f t="shared" si="1"/>
        <v>2.2874694834283726</v>
      </c>
      <c r="Q7" s="424">
        <v>-1.6</v>
      </c>
      <c r="R7" s="424">
        <v>-9.6</v>
      </c>
      <c r="S7" s="437">
        <f t="shared" si="1"/>
        <v>-11.946539235397147</v>
      </c>
      <c r="T7" s="437">
        <f t="shared" si="1"/>
        <v>-11.946517404430224</v>
      </c>
      <c r="U7" s="437">
        <f t="shared" si="1"/>
        <v>-31.408674845586816</v>
      </c>
      <c r="V7" s="437">
        <f t="shared" si="1"/>
        <v>-31.214664906608004</v>
      </c>
      <c r="W7" s="437">
        <f t="shared" si="1"/>
        <v>-11.52235590989843</v>
      </c>
      <c r="X7" s="424">
        <v>-29.7</v>
      </c>
      <c r="Y7" s="437">
        <f t="shared" si="1"/>
        <v>-17.926533384879928</v>
      </c>
      <c r="Z7" s="437">
        <f t="shared" si="1"/>
        <v>-26.729481225809025</v>
      </c>
      <c r="AA7" s="437">
        <f t="shared" si="1"/>
        <v>-4.5859608917924177</v>
      </c>
      <c r="AB7" s="437">
        <f t="shared" si="1"/>
        <v>-26.023714461105783</v>
      </c>
      <c r="AC7" s="437">
        <f t="shared" si="1"/>
        <v>-27.721345309739377</v>
      </c>
      <c r="AD7" s="437">
        <f t="shared" si="1"/>
        <v>-0.55873289819379224</v>
      </c>
      <c r="AE7" s="437">
        <f t="shared" si="1"/>
        <v>-11.283952380786676</v>
      </c>
      <c r="AF7" s="437">
        <f t="shared" si="1"/>
        <v>-12.831907032983491</v>
      </c>
      <c r="AG7" s="437">
        <f t="shared" si="1"/>
        <v>-15.720734736614617</v>
      </c>
      <c r="AH7" s="437">
        <f t="shared" si="1"/>
        <v>-3.3271053714142518</v>
      </c>
      <c r="AI7" s="424">
        <v>-26.7</v>
      </c>
      <c r="AJ7" s="424">
        <v>-30.6</v>
      </c>
      <c r="AK7" s="437">
        <f t="shared" si="1"/>
        <v>-28.35329151948498</v>
      </c>
      <c r="AL7" s="437">
        <f t="shared" si="1"/>
        <v>-10.305451451481652</v>
      </c>
      <c r="AM7" s="424">
        <v>-4.9000000000000004</v>
      </c>
      <c r="AN7" s="437">
        <f t="shared" si="1"/>
        <v>1.8912023230788888</v>
      </c>
      <c r="AO7" s="424">
        <v>-21.2</v>
      </c>
      <c r="AP7" s="424">
        <v>-25.5</v>
      </c>
      <c r="AQ7" s="424">
        <v>-3.9</v>
      </c>
      <c r="AR7" s="424">
        <v>-8.9</v>
      </c>
      <c r="AS7" s="437"/>
      <c r="AT7" s="437">
        <f t="shared" si="1"/>
        <v>-21.783968051202962</v>
      </c>
      <c r="AU7" s="437"/>
      <c r="AV7" s="437">
        <f t="shared" si="1"/>
        <v>-21.29130626232898</v>
      </c>
      <c r="AW7" s="437">
        <f t="shared" si="1"/>
        <v>-21.892226764413437</v>
      </c>
    </row>
    <row r="8" spans="1:53" ht="12.75" customHeight="1" x14ac:dyDescent="0.2">
      <c r="A8" s="145" t="s">
        <v>363</v>
      </c>
      <c r="B8" s="93">
        <v>2</v>
      </c>
      <c r="C8" s="93">
        <v>0.4</v>
      </c>
      <c r="D8" s="93">
        <v>0.7</v>
      </c>
      <c r="E8" s="93">
        <v>2.2999999999999998</v>
      </c>
      <c r="F8" s="93">
        <v>2.1</v>
      </c>
      <c r="G8" s="93">
        <v>3.7</v>
      </c>
      <c r="H8" s="93">
        <v>0.7</v>
      </c>
      <c r="I8" s="93">
        <v>0.3</v>
      </c>
      <c r="J8" s="385" t="s">
        <v>641</v>
      </c>
      <c r="K8" s="385" t="s">
        <v>632</v>
      </c>
      <c r="L8" s="93">
        <v>1.3</v>
      </c>
      <c r="M8" s="93">
        <v>1</v>
      </c>
      <c r="N8" s="93">
        <v>3.6</v>
      </c>
      <c r="O8" s="93">
        <v>1.4</v>
      </c>
      <c r="P8" s="93">
        <v>4.2</v>
      </c>
      <c r="Q8" s="93">
        <v>3.8</v>
      </c>
      <c r="R8" s="93">
        <v>4.0999999999999996</v>
      </c>
      <c r="S8" s="93">
        <v>1.7</v>
      </c>
      <c r="T8" s="93">
        <v>1.9</v>
      </c>
      <c r="U8" s="93">
        <v>-2.6</v>
      </c>
      <c r="V8" s="93">
        <v>-1.9</v>
      </c>
      <c r="W8" s="93">
        <v>4.7</v>
      </c>
      <c r="X8" s="93">
        <v>0.1</v>
      </c>
      <c r="Y8" s="93">
        <v>0.7</v>
      </c>
      <c r="Z8" s="93">
        <v>-0.1</v>
      </c>
      <c r="AA8" s="93">
        <v>8.1999999999999993</v>
      </c>
      <c r="AB8" s="93">
        <v>-1.4</v>
      </c>
      <c r="AC8" s="93">
        <v>-0.5</v>
      </c>
      <c r="AD8" s="93">
        <v>6.2</v>
      </c>
      <c r="AE8" s="93">
        <v>-0.2</v>
      </c>
      <c r="AF8" s="93">
        <v>1.4</v>
      </c>
      <c r="AG8" s="93">
        <v>2</v>
      </c>
      <c r="AH8" s="93">
        <v>4.5</v>
      </c>
      <c r="AI8" s="93">
        <v>-2.4</v>
      </c>
      <c r="AJ8" s="93">
        <v>-2</v>
      </c>
      <c r="AK8" s="93">
        <v>-1.3</v>
      </c>
      <c r="AL8" s="93">
        <v>3.6</v>
      </c>
      <c r="AM8" s="93">
        <v>2.1</v>
      </c>
      <c r="AN8" s="93">
        <v>2.7</v>
      </c>
      <c r="AO8" s="93">
        <v>-1.4</v>
      </c>
      <c r="AP8" s="93">
        <v>-2.2000000000000002</v>
      </c>
      <c r="AQ8" s="93">
        <v>-158.19999999999999</v>
      </c>
      <c r="AR8" s="93">
        <v>0.9</v>
      </c>
      <c r="AT8" s="146"/>
      <c r="AV8" s="146"/>
      <c r="AW8" s="146"/>
    </row>
    <row r="9" spans="1:53" ht="12.75" customHeight="1" x14ac:dyDescent="0.2">
      <c r="A9" s="145"/>
    </row>
    <row r="10" spans="1:53" ht="12.75" customHeight="1" x14ac:dyDescent="0.2">
      <c r="A10" s="147" t="s">
        <v>364</v>
      </c>
      <c r="C10" s="93">
        <v>34.700000000000003</v>
      </c>
      <c r="D10" s="93">
        <v>32.700000000000003</v>
      </c>
      <c r="E10" s="93">
        <v>35.1</v>
      </c>
      <c r="F10" s="93">
        <v>20.5</v>
      </c>
      <c r="G10" s="93">
        <v>32.200000000000003</v>
      </c>
      <c r="H10" s="93">
        <v>24.6</v>
      </c>
      <c r="I10" s="93">
        <v>49.8</v>
      </c>
      <c r="J10" s="93">
        <v>43.7</v>
      </c>
      <c r="K10" s="93">
        <v>54.6</v>
      </c>
      <c r="L10" s="93">
        <v>21.3</v>
      </c>
      <c r="M10" s="93">
        <v>45.5</v>
      </c>
      <c r="N10" s="93">
        <v>27.7</v>
      </c>
      <c r="O10" s="93">
        <v>33</v>
      </c>
      <c r="P10" s="93">
        <v>2.4</v>
      </c>
      <c r="Q10" s="93">
        <v>6.8</v>
      </c>
      <c r="R10" s="93">
        <v>26.3</v>
      </c>
      <c r="S10" s="93">
        <v>26.6</v>
      </c>
      <c r="T10" s="93">
        <v>26.6</v>
      </c>
      <c r="U10" s="93">
        <v>17.100000000000001</v>
      </c>
      <c r="V10" s="93">
        <v>59.2</v>
      </c>
      <c r="W10" s="93">
        <v>29.9</v>
      </c>
      <c r="X10" s="93">
        <v>40</v>
      </c>
      <c r="Y10" s="93">
        <v>73.099999999999994</v>
      </c>
      <c r="Z10" s="93">
        <v>37.799999999999997</v>
      </c>
      <c r="AA10" s="93">
        <v>7.2</v>
      </c>
      <c r="AB10" s="93">
        <v>31.6</v>
      </c>
      <c r="AC10" s="93">
        <v>54.8</v>
      </c>
      <c r="AD10" s="93">
        <v>1.4</v>
      </c>
      <c r="AE10" s="93">
        <v>67.2</v>
      </c>
      <c r="AF10" s="93">
        <v>46.5</v>
      </c>
      <c r="AG10" s="93">
        <v>58.5</v>
      </c>
      <c r="AH10" s="93">
        <v>81.2</v>
      </c>
      <c r="AI10" s="93">
        <v>80.099999999999994</v>
      </c>
      <c r="AJ10" s="93">
        <v>26.4</v>
      </c>
      <c r="AK10" s="93">
        <v>45.2</v>
      </c>
      <c r="AL10" s="93">
        <v>0</v>
      </c>
      <c r="AM10" s="93">
        <v>28.6</v>
      </c>
      <c r="AN10" s="93">
        <v>43.6</v>
      </c>
      <c r="AO10" s="93">
        <v>5.3</v>
      </c>
      <c r="AP10" s="93">
        <v>95.1</v>
      </c>
      <c r="AQ10" s="93">
        <v>0</v>
      </c>
      <c r="AR10" s="93">
        <v>0</v>
      </c>
      <c r="AT10" s="148">
        <f t="shared" ref="AT10:AT15" si="2">+AT89/$AT$95*100</f>
        <v>29.815082383042313</v>
      </c>
      <c r="AV10" s="148">
        <f t="shared" ref="AV10:AV15" si="3">+AV89/$AV$95*100</f>
        <v>29.027871751739958</v>
      </c>
      <c r="AW10" s="148">
        <f t="shared" ref="AW10:AW15" si="4">+AW89/$AW$95*100</f>
        <v>30.000252753182039</v>
      </c>
    </row>
    <row r="11" spans="1:53" ht="12.75" customHeight="1" x14ac:dyDescent="0.2">
      <c r="A11" s="149" t="s">
        <v>365</v>
      </c>
      <c r="C11" s="93">
        <v>37.799999999999997</v>
      </c>
      <c r="D11" s="93">
        <v>40.4</v>
      </c>
      <c r="E11" s="93">
        <v>39.299999999999997</v>
      </c>
      <c r="F11" s="93">
        <v>52.2</v>
      </c>
      <c r="G11" s="93">
        <v>49.7</v>
      </c>
      <c r="H11" s="93">
        <v>49.5</v>
      </c>
      <c r="I11" s="93">
        <v>25.5</v>
      </c>
      <c r="J11" s="93">
        <v>36</v>
      </c>
      <c r="K11" s="93">
        <v>26.6</v>
      </c>
      <c r="L11" s="93">
        <v>42.6</v>
      </c>
      <c r="M11" s="93">
        <v>53.1</v>
      </c>
      <c r="N11" s="93">
        <v>67.400000000000006</v>
      </c>
      <c r="O11" s="93">
        <v>53.5</v>
      </c>
      <c r="P11" s="93">
        <v>22.3</v>
      </c>
      <c r="Q11" s="93">
        <v>61.6</v>
      </c>
      <c r="R11" s="93">
        <v>41.2</v>
      </c>
      <c r="S11" s="93">
        <v>39</v>
      </c>
      <c r="T11" s="93">
        <v>39</v>
      </c>
      <c r="U11" s="93">
        <v>38.200000000000003</v>
      </c>
      <c r="V11" s="93">
        <v>21.5</v>
      </c>
      <c r="W11" s="93">
        <v>54.1</v>
      </c>
      <c r="X11" s="93">
        <v>52.2</v>
      </c>
      <c r="Y11" s="93">
        <v>15.8</v>
      </c>
      <c r="Z11" s="93">
        <v>42</v>
      </c>
      <c r="AA11" s="93">
        <v>86</v>
      </c>
      <c r="AB11" s="93">
        <v>12.1</v>
      </c>
      <c r="AC11" s="93">
        <v>16.899999999999999</v>
      </c>
      <c r="AD11" s="93">
        <v>82</v>
      </c>
      <c r="AE11" s="93">
        <v>31.5</v>
      </c>
      <c r="AF11" s="93">
        <v>26.6</v>
      </c>
      <c r="AG11" s="93">
        <v>31.9</v>
      </c>
      <c r="AH11" s="93">
        <v>13</v>
      </c>
      <c r="AI11" s="93">
        <v>12.5</v>
      </c>
      <c r="AJ11" s="93">
        <v>40.9</v>
      </c>
      <c r="AK11" s="93">
        <v>14.8</v>
      </c>
      <c r="AL11" s="93">
        <v>16.5</v>
      </c>
      <c r="AM11" s="93">
        <v>60.6</v>
      </c>
      <c r="AN11" s="93">
        <v>41.3</v>
      </c>
      <c r="AO11" s="93">
        <v>93.6</v>
      </c>
      <c r="AP11" s="93">
        <v>1.4</v>
      </c>
      <c r="AQ11" s="93">
        <v>0</v>
      </c>
      <c r="AR11" s="93">
        <v>0</v>
      </c>
      <c r="AT11" s="148">
        <f t="shared" si="2"/>
        <v>44.00938378309003</v>
      </c>
      <c r="AV11" s="148">
        <f t="shared" si="3"/>
        <v>36.015889544220393</v>
      </c>
      <c r="AW11" s="148">
        <f t="shared" si="4"/>
        <v>45.889640766500527</v>
      </c>
    </row>
    <row r="12" spans="1:53" ht="12.75" customHeight="1" x14ac:dyDescent="0.2">
      <c r="A12" s="149" t="s">
        <v>366</v>
      </c>
      <c r="C12" s="93">
        <v>3</v>
      </c>
      <c r="D12" s="93">
        <v>3.8</v>
      </c>
      <c r="E12" s="93">
        <v>5</v>
      </c>
      <c r="F12" s="93">
        <v>16.899999999999999</v>
      </c>
      <c r="G12" s="93">
        <v>7.1</v>
      </c>
      <c r="H12" s="93">
        <v>8.6999999999999993</v>
      </c>
      <c r="I12" s="93">
        <v>1</v>
      </c>
      <c r="J12" s="93">
        <v>0</v>
      </c>
      <c r="K12" s="93">
        <v>0.4</v>
      </c>
      <c r="L12" s="93">
        <v>13.2</v>
      </c>
      <c r="M12" s="93">
        <v>0.3</v>
      </c>
      <c r="N12" s="93">
        <v>0</v>
      </c>
      <c r="O12" s="93">
        <v>6</v>
      </c>
      <c r="P12" s="93">
        <v>0.8</v>
      </c>
      <c r="Q12" s="93">
        <v>0</v>
      </c>
      <c r="R12" s="93">
        <v>7.3</v>
      </c>
      <c r="S12" s="93">
        <v>6.1</v>
      </c>
      <c r="T12" s="93">
        <v>6.1</v>
      </c>
      <c r="U12" s="93">
        <v>5.8</v>
      </c>
      <c r="V12" s="93">
        <v>10.199999999999999</v>
      </c>
      <c r="W12" s="93">
        <v>8.3000000000000007</v>
      </c>
      <c r="X12" s="93">
        <v>1.7</v>
      </c>
      <c r="Y12" s="93">
        <v>1.2</v>
      </c>
      <c r="Z12" s="93">
        <v>3.5</v>
      </c>
      <c r="AA12" s="93">
        <v>0</v>
      </c>
      <c r="AB12" s="93">
        <v>6.8</v>
      </c>
      <c r="AC12" s="93">
        <v>0.2</v>
      </c>
      <c r="AD12" s="93">
        <v>0</v>
      </c>
      <c r="AE12" s="93">
        <v>0</v>
      </c>
      <c r="AF12" s="93">
        <v>1.4</v>
      </c>
      <c r="AG12" s="93">
        <v>0</v>
      </c>
      <c r="AH12" s="93">
        <v>3.8</v>
      </c>
      <c r="AI12" s="93">
        <v>7.4</v>
      </c>
      <c r="AJ12" s="93">
        <v>1.1000000000000001</v>
      </c>
      <c r="AK12" s="93">
        <v>4</v>
      </c>
      <c r="AL12" s="93">
        <v>0</v>
      </c>
      <c r="AM12" s="93">
        <v>0</v>
      </c>
      <c r="AN12" s="93">
        <v>0</v>
      </c>
      <c r="AO12" s="93">
        <v>0</v>
      </c>
      <c r="AP12" s="93">
        <v>0</v>
      </c>
      <c r="AQ12" s="93">
        <v>45</v>
      </c>
      <c r="AR12" s="93">
        <v>0</v>
      </c>
      <c r="AT12" s="148">
        <f t="shared" si="2"/>
        <v>6.3082502548448049</v>
      </c>
      <c r="AV12" s="148">
        <f t="shared" si="3"/>
        <v>2.5451924975638058</v>
      </c>
      <c r="AW12" s="148">
        <f t="shared" si="4"/>
        <v>7.1934095375898721</v>
      </c>
    </row>
    <row r="13" spans="1:53" ht="12.75" customHeight="1" x14ac:dyDescent="0.2">
      <c r="A13" s="149" t="s">
        <v>367</v>
      </c>
      <c r="C13" s="93">
        <v>6.2</v>
      </c>
      <c r="D13" s="93">
        <v>3</v>
      </c>
      <c r="E13" s="93">
        <v>1.8</v>
      </c>
      <c r="F13" s="93">
        <v>3.3</v>
      </c>
      <c r="G13" s="93">
        <v>1.3</v>
      </c>
      <c r="H13" s="93">
        <v>2</v>
      </c>
      <c r="I13" s="93">
        <v>3.4</v>
      </c>
      <c r="J13" s="93">
        <v>1.6</v>
      </c>
      <c r="K13" s="93">
        <v>3.2</v>
      </c>
      <c r="L13" s="93">
        <v>1.4</v>
      </c>
      <c r="M13" s="93">
        <v>0.9</v>
      </c>
      <c r="N13" s="93">
        <v>0.8</v>
      </c>
      <c r="O13" s="93">
        <v>3.3</v>
      </c>
      <c r="P13" s="93">
        <v>71.5</v>
      </c>
      <c r="Q13" s="93">
        <v>9.1999999999999993</v>
      </c>
      <c r="R13" s="93">
        <v>0</v>
      </c>
      <c r="S13" s="93">
        <v>1.8</v>
      </c>
      <c r="T13" s="93">
        <v>1.8</v>
      </c>
      <c r="U13" s="93">
        <v>0.4</v>
      </c>
      <c r="V13" s="93">
        <v>0.4</v>
      </c>
      <c r="W13" s="93">
        <v>3.4</v>
      </c>
      <c r="X13" s="93">
        <v>3.8</v>
      </c>
      <c r="Y13" s="93">
        <v>3</v>
      </c>
      <c r="Z13" s="93">
        <v>3.7</v>
      </c>
      <c r="AA13" s="93">
        <v>4.3</v>
      </c>
      <c r="AB13" s="93">
        <v>1.7</v>
      </c>
      <c r="AC13" s="93">
        <v>0.2</v>
      </c>
      <c r="AD13" s="93">
        <v>15.6</v>
      </c>
      <c r="AE13" s="93">
        <v>1.3</v>
      </c>
      <c r="AF13" s="93">
        <v>25.5</v>
      </c>
      <c r="AG13" s="93">
        <v>2.8</v>
      </c>
      <c r="AH13" s="93">
        <v>0.9</v>
      </c>
      <c r="AI13" s="93">
        <v>0</v>
      </c>
      <c r="AJ13" s="93">
        <v>13</v>
      </c>
      <c r="AK13" s="93">
        <v>2.2000000000000002</v>
      </c>
      <c r="AL13" s="93">
        <v>7.7</v>
      </c>
      <c r="AM13" s="93">
        <v>0.5</v>
      </c>
      <c r="AN13" s="93">
        <v>0</v>
      </c>
      <c r="AO13" s="93">
        <v>0</v>
      </c>
      <c r="AP13" s="93">
        <v>0</v>
      </c>
      <c r="AQ13" s="93">
        <v>0</v>
      </c>
      <c r="AR13" s="93">
        <v>61.8</v>
      </c>
      <c r="AT13" s="148">
        <f t="shared" si="2"/>
        <v>5.4353809194909104</v>
      </c>
      <c r="AV13" s="148">
        <f t="shared" si="3"/>
        <v>17.847143963620173</v>
      </c>
      <c r="AW13" s="148">
        <f t="shared" si="4"/>
        <v>2.5158436754807663</v>
      </c>
    </row>
    <row r="14" spans="1:53" ht="12.75" customHeight="1" x14ac:dyDescent="0.2">
      <c r="A14" s="149" t="s">
        <v>368</v>
      </c>
      <c r="C14" s="93">
        <v>18.3</v>
      </c>
      <c r="D14" s="93">
        <v>20.100000000000001</v>
      </c>
      <c r="E14" s="93">
        <v>18.600000000000001</v>
      </c>
      <c r="F14" s="93">
        <v>7.1</v>
      </c>
      <c r="G14" s="93">
        <v>1.6</v>
      </c>
      <c r="H14" s="93">
        <v>15.2</v>
      </c>
      <c r="I14" s="93">
        <v>20.3</v>
      </c>
      <c r="J14" s="93">
        <v>18.7</v>
      </c>
      <c r="K14" s="93">
        <v>15.2</v>
      </c>
      <c r="L14" s="93">
        <v>21</v>
      </c>
      <c r="M14" s="93">
        <v>0.2</v>
      </c>
      <c r="N14" s="93">
        <v>4.0999999999999996</v>
      </c>
      <c r="O14" s="93">
        <v>3.6</v>
      </c>
      <c r="P14" s="93">
        <v>3</v>
      </c>
      <c r="Q14" s="93">
        <v>4.3</v>
      </c>
      <c r="R14" s="93">
        <v>16.899999999999999</v>
      </c>
      <c r="S14" s="93">
        <v>19</v>
      </c>
      <c r="T14" s="93">
        <v>19</v>
      </c>
      <c r="U14" s="93">
        <v>26.1</v>
      </c>
      <c r="V14" s="93">
        <v>0</v>
      </c>
      <c r="W14" s="93">
        <v>0</v>
      </c>
      <c r="X14" s="93">
        <v>2.2999999999999998</v>
      </c>
      <c r="Y14" s="93">
        <v>4.9000000000000004</v>
      </c>
      <c r="Z14" s="93">
        <v>13</v>
      </c>
      <c r="AA14" s="93">
        <v>2.5</v>
      </c>
      <c r="AB14" s="93">
        <v>18.600000000000001</v>
      </c>
      <c r="AC14" s="93">
        <v>0.7</v>
      </c>
      <c r="AD14" s="93">
        <v>1</v>
      </c>
      <c r="AE14" s="93">
        <v>0</v>
      </c>
      <c r="AF14" s="93">
        <v>0</v>
      </c>
      <c r="AG14" s="93">
        <v>6.8</v>
      </c>
      <c r="AH14" s="93">
        <v>1.1000000000000001</v>
      </c>
      <c r="AI14" s="93">
        <v>0</v>
      </c>
      <c r="AJ14" s="93">
        <v>18.600000000000001</v>
      </c>
      <c r="AK14" s="93">
        <v>2.9</v>
      </c>
      <c r="AL14" s="93">
        <v>1.6</v>
      </c>
      <c r="AM14" s="93">
        <v>0.8</v>
      </c>
      <c r="AN14" s="93">
        <v>6.1</v>
      </c>
      <c r="AO14" s="93">
        <v>1.1000000000000001</v>
      </c>
      <c r="AP14" s="93">
        <v>3.5</v>
      </c>
      <c r="AQ14" s="93">
        <v>55</v>
      </c>
      <c r="AR14" s="93">
        <v>38.200000000000003</v>
      </c>
      <c r="AT14" s="148">
        <f t="shared" si="2"/>
        <v>12.450810034687775</v>
      </c>
      <c r="AV14" s="148">
        <f t="shared" si="3"/>
        <v>14.424185197796952</v>
      </c>
      <c r="AW14" s="148">
        <f t="shared" si="4"/>
        <v>11.98662599696342</v>
      </c>
    </row>
    <row r="15" spans="1:53" ht="12.75" customHeight="1" x14ac:dyDescent="0.2">
      <c r="A15" s="149" t="s">
        <v>369</v>
      </c>
      <c r="C15" s="93">
        <v>0</v>
      </c>
      <c r="D15" s="93">
        <v>0</v>
      </c>
      <c r="E15" s="93">
        <v>0.2</v>
      </c>
      <c r="F15" s="93">
        <v>0</v>
      </c>
      <c r="G15" s="93">
        <v>8.1</v>
      </c>
      <c r="H15" s="93">
        <v>0</v>
      </c>
      <c r="I15" s="93">
        <v>0</v>
      </c>
      <c r="J15" s="93">
        <v>0</v>
      </c>
      <c r="K15" s="93">
        <v>0</v>
      </c>
      <c r="L15" s="93">
        <v>0.5</v>
      </c>
      <c r="M15" s="93">
        <v>0</v>
      </c>
      <c r="N15" s="93">
        <v>0</v>
      </c>
      <c r="O15" s="93">
        <v>0.6</v>
      </c>
      <c r="P15" s="93">
        <v>0</v>
      </c>
      <c r="Q15" s="93">
        <v>18.100000000000001</v>
      </c>
      <c r="R15" s="93">
        <v>8.3000000000000007</v>
      </c>
      <c r="S15" s="93">
        <v>7.5</v>
      </c>
      <c r="T15" s="93">
        <v>7.5</v>
      </c>
      <c r="U15" s="93">
        <v>12.4</v>
      </c>
      <c r="V15" s="93">
        <v>8.6999999999999993</v>
      </c>
      <c r="W15" s="93">
        <v>4.3</v>
      </c>
      <c r="X15" s="93">
        <v>0</v>
      </c>
      <c r="Y15" s="93">
        <v>2</v>
      </c>
      <c r="Z15" s="93">
        <v>0</v>
      </c>
      <c r="AA15" s="93">
        <v>0</v>
      </c>
      <c r="AB15" s="93">
        <v>29.2</v>
      </c>
      <c r="AC15" s="93">
        <v>27.2</v>
      </c>
      <c r="AD15" s="93">
        <v>0</v>
      </c>
      <c r="AE15" s="93">
        <v>0</v>
      </c>
      <c r="AF15" s="93">
        <v>0</v>
      </c>
      <c r="AG15" s="93">
        <v>0</v>
      </c>
      <c r="AH15" s="93">
        <v>0</v>
      </c>
      <c r="AI15" s="93">
        <v>0</v>
      </c>
      <c r="AJ15" s="93">
        <v>0</v>
      </c>
      <c r="AK15" s="93">
        <v>30.9</v>
      </c>
      <c r="AL15" s="93">
        <v>74.2</v>
      </c>
      <c r="AM15" s="93">
        <v>9.5</v>
      </c>
      <c r="AN15" s="93">
        <v>9</v>
      </c>
      <c r="AO15" s="93">
        <v>0</v>
      </c>
      <c r="AP15" s="93">
        <v>0</v>
      </c>
      <c r="AQ15" s="93">
        <v>0</v>
      </c>
      <c r="AR15" s="93">
        <v>0</v>
      </c>
      <c r="AT15" s="148">
        <f t="shared" si="2"/>
        <v>1.9810926248441612</v>
      </c>
      <c r="AV15" s="148">
        <f t="shared" si="3"/>
        <v>0.13971704505872132</v>
      </c>
      <c r="AW15" s="148">
        <f t="shared" si="4"/>
        <v>2.4142272702833667</v>
      </c>
    </row>
    <row r="16" spans="1:53" s="106" customFormat="1" ht="12.75" customHeight="1" x14ac:dyDescent="0.2">
      <c r="A16" s="150" t="s">
        <v>370</v>
      </c>
      <c r="B16" s="106">
        <v>3</v>
      </c>
      <c r="C16" s="106">
        <f>SUM(C10:C15)</f>
        <v>100</v>
      </c>
      <c r="D16" s="106">
        <f t="shared" ref="D16:AW16" si="5">SUM(D10:D15)</f>
        <v>100</v>
      </c>
      <c r="E16" s="106">
        <f t="shared" si="5"/>
        <v>100.00000000000001</v>
      </c>
      <c r="F16" s="106">
        <f t="shared" si="5"/>
        <v>99.999999999999986</v>
      </c>
      <c r="G16" s="106">
        <f t="shared" si="5"/>
        <v>99.999999999999986</v>
      </c>
      <c r="H16" s="106">
        <f t="shared" si="5"/>
        <v>100</v>
      </c>
      <c r="I16" s="106">
        <f t="shared" si="5"/>
        <v>100</v>
      </c>
      <c r="J16" s="106">
        <f t="shared" si="5"/>
        <v>100</v>
      </c>
      <c r="K16" s="106">
        <f t="shared" si="5"/>
        <v>100.00000000000001</v>
      </c>
      <c r="L16" s="106">
        <f t="shared" si="5"/>
        <v>100.00000000000001</v>
      </c>
      <c r="M16" s="106">
        <f t="shared" si="5"/>
        <v>100</v>
      </c>
      <c r="N16" s="106">
        <f t="shared" si="5"/>
        <v>100</v>
      </c>
      <c r="O16" s="106">
        <f t="shared" si="5"/>
        <v>99.999999999999986</v>
      </c>
      <c r="P16" s="106">
        <f t="shared" si="5"/>
        <v>100</v>
      </c>
      <c r="Q16" s="106">
        <f t="shared" si="5"/>
        <v>100</v>
      </c>
      <c r="R16" s="106">
        <f t="shared" si="5"/>
        <v>99.999999999999986</v>
      </c>
      <c r="S16" s="106">
        <f t="shared" si="5"/>
        <v>99.999999999999986</v>
      </c>
      <c r="T16" s="106">
        <f t="shared" si="5"/>
        <v>99.999999999999986</v>
      </c>
      <c r="U16" s="106">
        <f t="shared" si="5"/>
        <v>100</v>
      </c>
      <c r="V16" s="106">
        <f t="shared" si="5"/>
        <v>100.00000000000001</v>
      </c>
      <c r="W16" s="106">
        <f t="shared" si="5"/>
        <v>100</v>
      </c>
      <c r="X16" s="106">
        <f t="shared" si="5"/>
        <v>100</v>
      </c>
      <c r="Y16" s="106">
        <f t="shared" si="5"/>
        <v>100</v>
      </c>
      <c r="Z16" s="106">
        <f t="shared" si="5"/>
        <v>100</v>
      </c>
      <c r="AA16" s="106">
        <f t="shared" si="5"/>
        <v>100</v>
      </c>
      <c r="AB16" s="106">
        <f t="shared" si="5"/>
        <v>100.00000000000001</v>
      </c>
      <c r="AC16" s="106">
        <f t="shared" si="5"/>
        <v>100</v>
      </c>
      <c r="AD16" s="106">
        <f t="shared" si="5"/>
        <v>100</v>
      </c>
      <c r="AE16" s="106">
        <f t="shared" si="5"/>
        <v>100</v>
      </c>
      <c r="AF16" s="106">
        <f t="shared" si="5"/>
        <v>100</v>
      </c>
      <c r="AG16" s="106">
        <f t="shared" si="5"/>
        <v>100</v>
      </c>
      <c r="AH16" s="106">
        <f t="shared" si="5"/>
        <v>100</v>
      </c>
      <c r="AI16" s="106">
        <f t="shared" si="5"/>
        <v>100</v>
      </c>
      <c r="AJ16" s="106">
        <f t="shared" si="5"/>
        <v>100</v>
      </c>
      <c r="AK16" s="106">
        <f t="shared" si="5"/>
        <v>100</v>
      </c>
      <c r="AL16" s="106">
        <f t="shared" si="5"/>
        <v>100</v>
      </c>
      <c r="AM16" s="106">
        <f t="shared" si="5"/>
        <v>100</v>
      </c>
      <c r="AN16" s="106">
        <f t="shared" si="5"/>
        <v>100</v>
      </c>
      <c r="AO16" s="106">
        <f t="shared" si="5"/>
        <v>99.999999999999986</v>
      </c>
      <c r="AP16" s="106">
        <f t="shared" si="5"/>
        <v>100</v>
      </c>
      <c r="AQ16" s="106">
        <f t="shared" si="5"/>
        <v>100</v>
      </c>
      <c r="AR16" s="106">
        <f t="shared" si="5"/>
        <v>100</v>
      </c>
      <c r="AT16" s="106">
        <f t="shared" si="5"/>
        <v>100</v>
      </c>
      <c r="AV16" s="106">
        <f t="shared" si="5"/>
        <v>100</v>
      </c>
      <c r="AW16" s="106">
        <f t="shared" si="5"/>
        <v>100</v>
      </c>
    </row>
    <row r="17" spans="1:49" ht="12.75" customHeight="1" x14ac:dyDescent="0.2">
      <c r="A17" s="97"/>
    </row>
    <row r="18" spans="1:49" s="429" customFormat="1" ht="12.75" customHeight="1" x14ac:dyDescent="0.2">
      <c r="A18" s="429" t="s">
        <v>371</v>
      </c>
      <c r="C18" s="429">
        <v>62.1</v>
      </c>
      <c r="D18" s="429">
        <v>63.3</v>
      </c>
      <c r="E18" s="429">
        <v>61.5</v>
      </c>
      <c r="F18" s="429">
        <v>64.7</v>
      </c>
      <c r="G18" s="429">
        <v>68</v>
      </c>
      <c r="H18" s="429">
        <v>65.5</v>
      </c>
      <c r="I18" s="429">
        <v>71.900000000000006</v>
      </c>
      <c r="J18" s="429">
        <v>99.3</v>
      </c>
      <c r="K18" s="429">
        <v>70.099999999999994</v>
      </c>
      <c r="L18" s="429">
        <v>67.2</v>
      </c>
      <c r="M18" s="429">
        <v>69.8</v>
      </c>
      <c r="N18" s="429">
        <v>75.599999999999994</v>
      </c>
      <c r="O18" s="429">
        <v>74.599999999999994</v>
      </c>
      <c r="P18" s="429">
        <v>99.6</v>
      </c>
      <c r="Q18" s="429">
        <v>100</v>
      </c>
      <c r="R18" s="429">
        <v>83.2</v>
      </c>
      <c r="S18" s="429">
        <v>71.900000000000006</v>
      </c>
      <c r="T18" s="429">
        <v>71.900000000000006</v>
      </c>
      <c r="U18" s="429">
        <v>70.400000000000006</v>
      </c>
      <c r="V18" s="429">
        <v>85</v>
      </c>
      <c r="W18" s="429">
        <v>66</v>
      </c>
      <c r="X18" s="429">
        <v>67.8</v>
      </c>
      <c r="Y18" s="429">
        <v>79.5</v>
      </c>
      <c r="Z18" s="429">
        <v>57.9</v>
      </c>
      <c r="AA18" s="429">
        <v>98.5</v>
      </c>
      <c r="AB18" s="429">
        <v>88.8</v>
      </c>
      <c r="AC18" s="429">
        <v>86.8</v>
      </c>
      <c r="AD18" s="429">
        <v>99</v>
      </c>
      <c r="AE18" s="429">
        <v>97.9</v>
      </c>
      <c r="AF18" s="429">
        <v>90</v>
      </c>
      <c r="AG18" s="429">
        <v>35.200000000000003</v>
      </c>
      <c r="AH18" s="429">
        <v>87.5</v>
      </c>
      <c r="AI18" s="429">
        <v>83.9</v>
      </c>
      <c r="AJ18" s="429">
        <v>74.3</v>
      </c>
      <c r="AK18" s="429">
        <v>85.7</v>
      </c>
      <c r="AL18" s="429">
        <v>100</v>
      </c>
      <c r="AM18" s="429">
        <v>100</v>
      </c>
      <c r="AN18" s="429">
        <v>99.7</v>
      </c>
      <c r="AO18" s="429">
        <v>100</v>
      </c>
      <c r="AP18" s="429">
        <v>100</v>
      </c>
      <c r="AQ18" s="429">
        <v>100</v>
      </c>
      <c r="AR18" s="429">
        <v>100</v>
      </c>
      <c r="AT18" s="440">
        <f>+AT98/$AT$100*100</f>
        <v>68.902294754358664</v>
      </c>
      <c r="AV18" s="440">
        <f>+AV98/$AV$100*100</f>
        <v>69.631130264929411</v>
      </c>
      <c r="AW18" s="440">
        <f>+AW98/$AW$100*100</f>
        <v>68.730855579254936</v>
      </c>
    </row>
    <row r="19" spans="1:49" s="429" customFormat="1" ht="12.75" customHeight="1" x14ac:dyDescent="0.2">
      <c r="A19" s="429" t="s">
        <v>372</v>
      </c>
      <c r="C19" s="429">
        <v>37.9</v>
      </c>
      <c r="D19" s="429">
        <v>36.700000000000003</v>
      </c>
      <c r="E19" s="429">
        <v>38.5</v>
      </c>
      <c r="F19" s="429">
        <v>35.299999999999997</v>
      </c>
      <c r="G19" s="429">
        <v>32</v>
      </c>
      <c r="H19" s="429">
        <v>34.5</v>
      </c>
      <c r="I19" s="429">
        <v>28.1</v>
      </c>
      <c r="J19" s="429">
        <v>0.7</v>
      </c>
      <c r="K19" s="429">
        <v>29.9</v>
      </c>
      <c r="L19" s="429">
        <v>32.799999999999997</v>
      </c>
      <c r="M19" s="429">
        <v>30.2</v>
      </c>
      <c r="N19" s="429">
        <v>24.4</v>
      </c>
      <c r="O19" s="429">
        <v>25.4</v>
      </c>
      <c r="P19" s="429">
        <v>0.4</v>
      </c>
      <c r="Q19" s="429">
        <v>0</v>
      </c>
      <c r="R19" s="429">
        <v>16.8</v>
      </c>
      <c r="S19" s="429">
        <v>28.1</v>
      </c>
      <c r="T19" s="429">
        <v>28.1</v>
      </c>
      <c r="U19" s="429">
        <v>29.6</v>
      </c>
      <c r="V19" s="429">
        <v>15</v>
      </c>
      <c r="W19" s="429">
        <v>34</v>
      </c>
      <c r="X19" s="429">
        <v>32.200000000000003</v>
      </c>
      <c r="Y19" s="429">
        <v>20.5</v>
      </c>
      <c r="Z19" s="429">
        <v>42.1</v>
      </c>
      <c r="AA19" s="429">
        <v>1.5</v>
      </c>
      <c r="AB19" s="429">
        <v>11.2</v>
      </c>
      <c r="AC19" s="429">
        <v>13.2</v>
      </c>
      <c r="AD19" s="429">
        <v>1</v>
      </c>
      <c r="AE19" s="429">
        <v>2.1</v>
      </c>
      <c r="AF19" s="429">
        <v>10</v>
      </c>
      <c r="AG19" s="429">
        <v>64.8</v>
      </c>
      <c r="AH19" s="429">
        <v>12.5</v>
      </c>
      <c r="AI19" s="429">
        <v>16.100000000000001</v>
      </c>
      <c r="AJ19" s="429">
        <v>25.7</v>
      </c>
      <c r="AK19" s="429">
        <v>14.3</v>
      </c>
      <c r="AL19" s="429">
        <v>0</v>
      </c>
      <c r="AM19" s="429">
        <v>0</v>
      </c>
      <c r="AN19" s="429">
        <v>0.3</v>
      </c>
      <c r="AO19" s="429">
        <v>0</v>
      </c>
      <c r="AP19" s="429">
        <v>0</v>
      </c>
      <c r="AQ19" s="429">
        <v>0</v>
      </c>
      <c r="AR19" s="429">
        <v>0</v>
      </c>
      <c r="AT19" s="440">
        <f>+AT99/$AT$100*100</f>
        <v>31.09770524564134</v>
      </c>
      <c r="AV19" s="440">
        <f>+AV99/$AV$100*100</f>
        <v>30.368869735070582</v>
      </c>
      <c r="AW19" s="440">
        <f>+AW99/$AW$100*100</f>
        <v>31.269144420745064</v>
      </c>
    </row>
    <row r="20" spans="1:49" s="106" customFormat="1" ht="12.75" customHeight="1" x14ac:dyDescent="0.2">
      <c r="A20" s="151" t="s">
        <v>373</v>
      </c>
      <c r="B20" s="106">
        <v>4</v>
      </c>
      <c r="C20" s="106">
        <f>SUM(C18:C19)</f>
        <v>100</v>
      </c>
      <c r="D20" s="106">
        <f t="shared" ref="D20:AR20" si="6">SUM(D18:D19)</f>
        <v>100</v>
      </c>
      <c r="E20" s="106">
        <f t="shared" si="6"/>
        <v>100</v>
      </c>
      <c r="F20" s="106">
        <f t="shared" si="6"/>
        <v>100</v>
      </c>
      <c r="G20" s="106">
        <f t="shared" si="6"/>
        <v>100</v>
      </c>
      <c r="H20" s="106">
        <f t="shared" si="6"/>
        <v>100</v>
      </c>
      <c r="I20" s="106">
        <f t="shared" si="6"/>
        <v>100</v>
      </c>
      <c r="J20" s="106">
        <f t="shared" si="6"/>
        <v>100</v>
      </c>
      <c r="K20" s="106">
        <f t="shared" si="6"/>
        <v>100</v>
      </c>
      <c r="L20" s="106">
        <f t="shared" si="6"/>
        <v>100</v>
      </c>
      <c r="M20" s="106">
        <f t="shared" si="6"/>
        <v>100</v>
      </c>
      <c r="N20" s="106">
        <f t="shared" si="6"/>
        <v>100</v>
      </c>
      <c r="O20" s="106">
        <f t="shared" si="6"/>
        <v>100</v>
      </c>
      <c r="P20" s="106">
        <f t="shared" si="6"/>
        <v>100</v>
      </c>
      <c r="Q20" s="106">
        <f t="shared" si="6"/>
        <v>100</v>
      </c>
      <c r="R20" s="106">
        <f t="shared" si="6"/>
        <v>100</v>
      </c>
      <c r="S20" s="106">
        <f t="shared" si="6"/>
        <v>100</v>
      </c>
      <c r="T20" s="106">
        <f t="shared" si="6"/>
        <v>100</v>
      </c>
      <c r="U20" s="106">
        <f t="shared" si="6"/>
        <v>100</v>
      </c>
      <c r="V20" s="106">
        <f t="shared" si="6"/>
        <v>100</v>
      </c>
      <c r="W20" s="106">
        <f t="shared" si="6"/>
        <v>100</v>
      </c>
      <c r="X20" s="106">
        <f t="shared" si="6"/>
        <v>100</v>
      </c>
      <c r="Y20" s="106">
        <f t="shared" si="6"/>
        <v>100</v>
      </c>
      <c r="Z20" s="106">
        <f t="shared" si="6"/>
        <v>100</v>
      </c>
      <c r="AA20" s="106">
        <f t="shared" si="6"/>
        <v>100</v>
      </c>
      <c r="AB20" s="106">
        <f t="shared" si="6"/>
        <v>100</v>
      </c>
      <c r="AC20" s="106">
        <f t="shared" si="6"/>
        <v>100</v>
      </c>
      <c r="AD20" s="106">
        <f t="shared" si="6"/>
        <v>100</v>
      </c>
      <c r="AE20" s="106">
        <f t="shared" si="6"/>
        <v>100</v>
      </c>
      <c r="AF20" s="106">
        <f t="shared" si="6"/>
        <v>100</v>
      </c>
      <c r="AG20" s="106">
        <f t="shared" si="6"/>
        <v>100</v>
      </c>
      <c r="AH20" s="106">
        <f t="shared" si="6"/>
        <v>100</v>
      </c>
      <c r="AI20" s="106">
        <f t="shared" si="6"/>
        <v>100</v>
      </c>
      <c r="AJ20" s="106">
        <f t="shared" si="6"/>
        <v>100</v>
      </c>
      <c r="AK20" s="106">
        <f t="shared" si="6"/>
        <v>100</v>
      </c>
      <c r="AL20" s="106">
        <f t="shared" si="6"/>
        <v>100</v>
      </c>
      <c r="AM20" s="106">
        <f t="shared" si="6"/>
        <v>100</v>
      </c>
      <c r="AN20" s="106">
        <f t="shared" si="6"/>
        <v>100</v>
      </c>
      <c r="AO20" s="106">
        <f t="shared" si="6"/>
        <v>100</v>
      </c>
      <c r="AP20" s="106">
        <f t="shared" si="6"/>
        <v>100</v>
      </c>
      <c r="AQ20" s="106">
        <f t="shared" si="6"/>
        <v>100</v>
      </c>
      <c r="AR20" s="106">
        <f t="shared" si="6"/>
        <v>100</v>
      </c>
    </row>
    <row r="21" spans="1:49" ht="12.75" customHeight="1" x14ac:dyDescent="0.2">
      <c r="A21" s="97"/>
    </row>
    <row r="22" spans="1:49" ht="12.75" customHeight="1" x14ac:dyDescent="0.2">
      <c r="A22" s="93" t="s">
        <v>374</v>
      </c>
      <c r="B22" s="93">
        <v>5</v>
      </c>
      <c r="C22" s="106">
        <v>6088</v>
      </c>
      <c r="D22" s="106">
        <v>22011</v>
      </c>
      <c r="E22" s="106">
        <v>33120</v>
      </c>
      <c r="F22" s="106">
        <v>26441</v>
      </c>
      <c r="G22" s="106">
        <v>12837</v>
      </c>
      <c r="H22" s="106">
        <v>12213</v>
      </c>
      <c r="I22" s="106">
        <v>5964</v>
      </c>
      <c r="J22" s="106">
        <v>0</v>
      </c>
      <c r="K22" s="106">
        <v>5964</v>
      </c>
      <c r="L22" s="106">
        <v>7416</v>
      </c>
      <c r="M22" s="106">
        <v>7605</v>
      </c>
      <c r="N22" s="106">
        <v>7028</v>
      </c>
      <c r="O22" s="106">
        <v>10017</v>
      </c>
      <c r="P22" s="106">
        <v>919</v>
      </c>
      <c r="Q22" s="106">
        <v>493</v>
      </c>
      <c r="R22" s="106">
        <v>2055</v>
      </c>
      <c r="S22" s="106">
        <v>9150</v>
      </c>
      <c r="T22" s="106">
        <v>2781</v>
      </c>
      <c r="U22" s="106">
        <v>2612</v>
      </c>
      <c r="V22" s="106">
        <v>5582</v>
      </c>
      <c r="W22" s="106">
        <v>1494</v>
      </c>
      <c r="X22" s="106">
        <v>2976</v>
      </c>
      <c r="Y22" s="106">
        <v>2996</v>
      </c>
      <c r="Z22" s="106">
        <v>628</v>
      </c>
      <c r="AA22" s="106">
        <v>166</v>
      </c>
      <c r="AB22" s="106">
        <v>579</v>
      </c>
      <c r="AC22" s="106">
        <v>0</v>
      </c>
      <c r="AD22" s="106">
        <v>171</v>
      </c>
      <c r="AE22" s="106">
        <v>14</v>
      </c>
      <c r="AF22" s="106">
        <v>790</v>
      </c>
      <c r="AG22" s="106">
        <v>155</v>
      </c>
      <c r="AH22" s="106">
        <v>61</v>
      </c>
      <c r="AI22" s="106">
        <v>265</v>
      </c>
      <c r="AJ22" s="106">
        <v>167</v>
      </c>
      <c r="AK22" s="106">
        <v>71</v>
      </c>
      <c r="AL22" s="106">
        <v>3971</v>
      </c>
      <c r="AM22" s="106">
        <v>24</v>
      </c>
      <c r="AN22" s="106">
        <v>12</v>
      </c>
      <c r="AO22" s="106">
        <v>0</v>
      </c>
      <c r="AP22" s="106">
        <v>0</v>
      </c>
      <c r="AQ22" s="106">
        <v>45</v>
      </c>
      <c r="AR22" s="106">
        <v>0</v>
      </c>
      <c r="AT22" s="106">
        <f>SUM(C22:AR22)</f>
        <v>194881</v>
      </c>
      <c r="AV22" s="106">
        <f>SUMIF($C$60:$AR$60,"já",C22:AR22)</f>
        <v>8341</v>
      </c>
      <c r="AW22" s="106">
        <f>SUMIF($C$60:$AR$60,"nei",C22:AR22)</f>
        <v>186540</v>
      </c>
    </row>
    <row r="23" spans="1:49" ht="12.75" customHeight="1" x14ac:dyDescent="0.2">
      <c r="A23" s="93" t="s">
        <v>375</v>
      </c>
      <c r="B23" s="93">
        <v>6</v>
      </c>
      <c r="C23" s="106">
        <v>10393</v>
      </c>
      <c r="D23" s="106">
        <v>1157</v>
      </c>
      <c r="E23" s="106">
        <v>8386</v>
      </c>
      <c r="F23" s="106">
        <v>12850</v>
      </c>
      <c r="G23" s="106">
        <v>6083</v>
      </c>
      <c r="H23" s="106">
        <v>4610</v>
      </c>
      <c r="I23" s="106">
        <v>108</v>
      </c>
      <c r="J23" s="106">
        <v>343</v>
      </c>
      <c r="K23" s="106">
        <v>0</v>
      </c>
      <c r="L23" s="106">
        <v>3659</v>
      </c>
      <c r="M23" s="106">
        <v>407</v>
      </c>
      <c r="N23" s="106">
        <v>5113</v>
      </c>
      <c r="O23" s="106">
        <v>4245</v>
      </c>
      <c r="P23" s="106">
        <v>2553</v>
      </c>
      <c r="Q23" s="106">
        <v>659</v>
      </c>
      <c r="R23" s="106">
        <v>58</v>
      </c>
      <c r="S23" s="106">
        <v>966</v>
      </c>
      <c r="T23" s="106">
        <v>144</v>
      </c>
      <c r="U23" s="106">
        <v>212</v>
      </c>
      <c r="V23" s="106">
        <v>57</v>
      </c>
      <c r="W23" s="106">
        <v>985</v>
      </c>
      <c r="X23" s="106">
        <v>1469</v>
      </c>
      <c r="Y23" s="106">
        <v>3547</v>
      </c>
      <c r="Z23" s="106">
        <v>644</v>
      </c>
      <c r="AA23" s="106">
        <v>204</v>
      </c>
      <c r="AB23" s="106">
        <v>126</v>
      </c>
      <c r="AC23" s="106">
        <v>796</v>
      </c>
      <c r="AD23" s="106">
        <v>345</v>
      </c>
      <c r="AE23" s="106">
        <v>203</v>
      </c>
      <c r="AF23" s="106">
        <v>370</v>
      </c>
      <c r="AG23" s="106">
        <v>224</v>
      </c>
      <c r="AH23" s="106">
        <v>138</v>
      </c>
      <c r="AI23" s="106">
        <v>8</v>
      </c>
      <c r="AJ23" s="106">
        <v>245</v>
      </c>
      <c r="AK23" s="106">
        <v>202</v>
      </c>
      <c r="AL23" s="106">
        <v>198</v>
      </c>
      <c r="AM23" s="106">
        <v>75</v>
      </c>
      <c r="AN23" s="106">
        <v>51</v>
      </c>
      <c r="AO23" s="106">
        <v>118</v>
      </c>
      <c r="AP23" s="106">
        <v>9</v>
      </c>
      <c r="AQ23" s="106">
        <v>169</v>
      </c>
      <c r="AR23" s="106">
        <v>162</v>
      </c>
      <c r="AT23" s="106">
        <f>SUM(C23:AR23)</f>
        <v>72291</v>
      </c>
      <c r="AV23" s="106">
        <f>SUMIF($C$60:$AR$60,"já",C23:AR23)</f>
        <v>15210</v>
      </c>
      <c r="AW23" s="106">
        <f>SUMIF($C$60:$AR$60,"nei",C23:AR23)</f>
        <v>57081</v>
      </c>
    </row>
    <row r="24" spans="1:49" ht="12.75" customHeight="1" x14ac:dyDescent="0.2"/>
    <row r="25" spans="1:49" ht="12.75" customHeight="1" x14ac:dyDescent="0.2">
      <c r="A25" s="93" t="s">
        <v>376</v>
      </c>
      <c r="C25" s="93">
        <v>76.2</v>
      </c>
      <c r="D25" s="93">
        <v>22.6</v>
      </c>
      <c r="E25" s="93">
        <v>62.4</v>
      </c>
      <c r="F25" s="93">
        <v>58.8</v>
      </c>
      <c r="G25" s="93">
        <v>65.5</v>
      </c>
      <c r="H25" s="93">
        <v>67</v>
      </c>
      <c r="I25" s="93">
        <v>0</v>
      </c>
      <c r="J25" s="93">
        <v>100</v>
      </c>
      <c r="K25" s="93">
        <v>0</v>
      </c>
      <c r="L25" s="93">
        <v>70.2</v>
      </c>
      <c r="M25" s="93">
        <v>31.4</v>
      </c>
      <c r="N25" s="93">
        <v>67.099999999999994</v>
      </c>
      <c r="O25" s="93">
        <v>57.9</v>
      </c>
      <c r="P25" s="93">
        <v>72.099999999999994</v>
      </c>
      <c r="Q25" s="93">
        <v>81.900000000000006</v>
      </c>
      <c r="R25" s="93">
        <v>51.5</v>
      </c>
      <c r="S25" s="93">
        <v>54</v>
      </c>
      <c r="T25" s="93">
        <v>41.3</v>
      </c>
      <c r="U25" s="93">
        <v>78.2</v>
      </c>
      <c r="V25" s="93">
        <v>3.4</v>
      </c>
      <c r="W25" s="93">
        <v>51.7</v>
      </c>
      <c r="X25" s="93">
        <v>54.3</v>
      </c>
      <c r="Y25" s="93">
        <v>80.3</v>
      </c>
      <c r="Z25" s="93">
        <v>86.7</v>
      </c>
      <c r="AA25" s="93">
        <v>83.7</v>
      </c>
      <c r="AB25" s="93">
        <v>83.3</v>
      </c>
      <c r="AC25" s="93">
        <v>71</v>
      </c>
      <c r="AD25" s="93">
        <v>77.400000000000006</v>
      </c>
      <c r="AE25" s="93">
        <v>82.3</v>
      </c>
      <c r="AF25" s="93">
        <v>76.2</v>
      </c>
      <c r="AG25" s="93">
        <v>71</v>
      </c>
      <c r="AH25" s="93">
        <v>78.2</v>
      </c>
      <c r="AI25" s="93">
        <v>0</v>
      </c>
      <c r="AJ25" s="93">
        <v>78.5</v>
      </c>
      <c r="AK25" s="93">
        <v>73.3</v>
      </c>
      <c r="AL25" s="93">
        <v>84.8</v>
      </c>
      <c r="AM25" s="93">
        <v>74.400000000000006</v>
      </c>
      <c r="AN25" s="93">
        <v>73.2</v>
      </c>
      <c r="AO25" s="93">
        <v>76</v>
      </c>
      <c r="AP25" s="93">
        <v>90.3</v>
      </c>
      <c r="AQ25" s="93">
        <v>56.5</v>
      </c>
      <c r="AR25" s="93">
        <v>71.5</v>
      </c>
      <c r="AT25" s="148">
        <f>+AT79/$AT$84*100</f>
        <v>69.366413548379469</v>
      </c>
      <c r="AV25" s="148">
        <f>+AV79/$AV$84*100</f>
        <v>76.324152079647632</v>
      </c>
      <c r="AW25" s="148">
        <f>+AW79/$AW$84*100</f>
        <v>63.893513425706885</v>
      </c>
    </row>
    <row r="26" spans="1:49" ht="12.75" customHeight="1" x14ac:dyDescent="0.2">
      <c r="A26" s="93" t="s">
        <v>377</v>
      </c>
      <c r="C26" s="93">
        <v>4.0999999999999996</v>
      </c>
      <c r="D26" s="93">
        <v>65.5</v>
      </c>
      <c r="E26" s="93">
        <v>26.7</v>
      </c>
      <c r="F26" s="93">
        <v>32</v>
      </c>
      <c r="G26" s="93">
        <v>24.1</v>
      </c>
      <c r="H26" s="93">
        <v>18.399999999999999</v>
      </c>
      <c r="I26" s="93">
        <v>45.4</v>
      </c>
      <c r="J26" s="93">
        <v>0</v>
      </c>
      <c r="K26" s="93">
        <v>0</v>
      </c>
      <c r="L26" s="93">
        <v>14.9</v>
      </c>
      <c r="M26" s="93">
        <v>54.6</v>
      </c>
      <c r="N26" s="93">
        <v>24</v>
      </c>
      <c r="O26" s="93">
        <v>33.700000000000003</v>
      </c>
      <c r="P26" s="93">
        <v>21.4</v>
      </c>
      <c r="Q26" s="93">
        <v>6.3</v>
      </c>
      <c r="R26" s="93">
        <v>32.299999999999997</v>
      </c>
      <c r="S26" s="93">
        <v>35.4</v>
      </c>
      <c r="T26" s="93">
        <v>49</v>
      </c>
      <c r="U26" s="93">
        <v>7</v>
      </c>
      <c r="V26" s="93">
        <v>86.8</v>
      </c>
      <c r="W26" s="93">
        <v>37</v>
      </c>
      <c r="X26" s="93">
        <v>32.700000000000003</v>
      </c>
      <c r="Y26" s="93">
        <v>10.7</v>
      </c>
      <c r="Z26" s="93">
        <v>10.199999999999999</v>
      </c>
      <c r="AA26" s="93">
        <v>3.4</v>
      </c>
      <c r="AB26" s="93">
        <v>6.9</v>
      </c>
      <c r="AC26" s="93">
        <v>21.8</v>
      </c>
      <c r="AD26" s="93">
        <v>4.9000000000000004</v>
      </c>
      <c r="AE26" s="93">
        <v>0.1</v>
      </c>
      <c r="AF26" s="93">
        <v>16.600000000000001</v>
      </c>
      <c r="AG26" s="93">
        <v>10.7</v>
      </c>
      <c r="AH26" s="93">
        <v>4.9000000000000004</v>
      </c>
      <c r="AI26" s="93">
        <v>60.1</v>
      </c>
      <c r="AJ26" s="93">
        <v>3.2</v>
      </c>
      <c r="AK26" s="93">
        <v>10.6</v>
      </c>
      <c r="AL26" s="93">
        <v>12.3</v>
      </c>
      <c r="AM26" s="93">
        <v>9.1999999999999993</v>
      </c>
      <c r="AN26" s="93">
        <v>4</v>
      </c>
      <c r="AO26" s="93">
        <v>1</v>
      </c>
      <c r="AP26" s="93">
        <v>0</v>
      </c>
      <c r="AQ26" s="93">
        <v>9.6</v>
      </c>
      <c r="AR26" s="93">
        <v>2.1</v>
      </c>
      <c r="AT26" s="148">
        <f>+AT80/$AT$84*100</f>
        <v>16.739872632387385</v>
      </c>
      <c r="AV26" s="148">
        <f>+AV80/$AV$84*100</f>
        <v>6.2073465813694275</v>
      </c>
      <c r="AW26" s="148">
        <f>+AW80/$AW$84*100</f>
        <v>25.02467132920793</v>
      </c>
    </row>
    <row r="27" spans="1:49" ht="12.75" customHeight="1" x14ac:dyDescent="0.2">
      <c r="A27" s="93" t="s">
        <v>378</v>
      </c>
      <c r="C27" s="93">
        <v>19.600000000000001</v>
      </c>
      <c r="D27" s="93">
        <v>3.8</v>
      </c>
      <c r="E27" s="93">
        <v>8.9</v>
      </c>
      <c r="F27" s="93">
        <v>7.8</v>
      </c>
      <c r="G27" s="93">
        <v>8.6</v>
      </c>
      <c r="H27" s="93">
        <v>12.6</v>
      </c>
      <c r="I27" s="93">
        <v>49.4</v>
      </c>
      <c r="J27" s="93">
        <v>0</v>
      </c>
      <c r="K27" s="93">
        <v>0</v>
      </c>
      <c r="L27" s="93">
        <v>14</v>
      </c>
      <c r="M27" s="93">
        <v>10</v>
      </c>
      <c r="N27" s="93">
        <v>7.6</v>
      </c>
      <c r="O27" s="93">
        <v>6.5</v>
      </c>
      <c r="P27" s="93">
        <v>6.4</v>
      </c>
      <c r="Q27" s="93">
        <v>11.7</v>
      </c>
      <c r="R27" s="93">
        <v>15</v>
      </c>
      <c r="S27" s="93">
        <v>4.8</v>
      </c>
      <c r="T27" s="93">
        <v>2.1</v>
      </c>
      <c r="U27" s="93">
        <v>13.3</v>
      </c>
      <c r="V27" s="93">
        <v>9.8000000000000007</v>
      </c>
      <c r="W27" s="93">
        <v>10.1</v>
      </c>
      <c r="X27" s="93">
        <v>10.4</v>
      </c>
      <c r="Y27" s="93">
        <v>8.4</v>
      </c>
      <c r="Z27" s="93">
        <v>2.9</v>
      </c>
      <c r="AA27" s="93">
        <v>12.6</v>
      </c>
      <c r="AB27" s="93">
        <v>8.4</v>
      </c>
      <c r="AC27" s="93">
        <v>7.1</v>
      </c>
      <c r="AD27" s="93">
        <v>17.600000000000001</v>
      </c>
      <c r="AE27" s="93">
        <v>17.600000000000001</v>
      </c>
      <c r="AF27" s="93">
        <v>5.8</v>
      </c>
      <c r="AG27" s="93">
        <v>18.3</v>
      </c>
      <c r="AH27" s="93">
        <v>16.8</v>
      </c>
      <c r="AI27" s="93">
        <v>39.9</v>
      </c>
      <c r="AJ27" s="93">
        <v>18.2</v>
      </c>
      <c r="AK27" s="93">
        <v>16</v>
      </c>
      <c r="AL27" s="93">
        <v>2.9</v>
      </c>
      <c r="AM27" s="93">
        <v>15.8</v>
      </c>
      <c r="AN27" s="93">
        <v>22.8</v>
      </c>
      <c r="AO27" s="93">
        <v>23</v>
      </c>
      <c r="AP27" s="93">
        <v>9.6999999999999993</v>
      </c>
      <c r="AQ27" s="93">
        <v>33.299999999999997</v>
      </c>
      <c r="AR27" s="93">
        <v>26.3</v>
      </c>
      <c r="AT27" s="148">
        <f>+AT81/$AT$84*100</f>
        <v>12.883449157106547</v>
      </c>
      <c r="AV27" s="148">
        <f>+AV81/$AV$84*100</f>
        <v>17.360179281801678</v>
      </c>
      <c r="AW27" s="148">
        <f>+AW81/$AW$84*100</f>
        <v>9.3620899196891187</v>
      </c>
    </row>
    <row r="28" spans="1:49" ht="12.75" customHeight="1" x14ac:dyDescent="0.2">
      <c r="A28" s="93" t="s">
        <v>379</v>
      </c>
      <c r="C28" s="93">
        <v>0.1</v>
      </c>
      <c r="D28" s="93">
        <v>8.1</v>
      </c>
      <c r="E28" s="93">
        <v>2</v>
      </c>
      <c r="F28" s="93">
        <v>1.4</v>
      </c>
      <c r="G28" s="93">
        <v>1.8</v>
      </c>
      <c r="H28" s="93">
        <v>1.1000000000000001</v>
      </c>
      <c r="I28" s="93">
        <v>5.2</v>
      </c>
      <c r="J28" s="93">
        <v>0</v>
      </c>
      <c r="K28" s="93">
        <v>0</v>
      </c>
      <c r="L28" s="93">
        <v>0.9</v>
      </c>
      <c r="M28" s="93">
        <v>4</v>
      </c>
      <c r="N28" s="93">
        <v>1.3</v>
      </c>
      <c r="O28" s="93">
        <v>1.9</v>
      </c>
      <c r="P28" s="93">
        <v>0.1</v>
      </c>
      <c r="Q28" s="93">
        <v>0.1</v>
      </c>
      <c r="R28" s="93">
        <v>1.2</v>
      </c>
      <c r="S28" s="93">
        <v>5.8</v>
      </c>
      <c r="T28" s="93">
        <v>7.6</v>
      </c>
      <c r="U28" s="93">
        <v>1.5</v>
      </c>
      <c r="V28" s="93">
        <v>0</v>
      </c>
      <c r="W28" s="93">
        <v>1.2</v>
      </c>
      <c r="X28" s="93">
        <v>2.6</v>
      </c>
      <c r="Y28" s="93">
        <v>0.6</v>
      </c>
      <c r="Z28" s="93">
        <v>0.2</v>
      </c>
      <c r="AA28" s="93">
        <v>0.1</v>
      </c>
      <c r="AB28" s="93">
        <v>1.4</v>
      </c>
      <c r="AC28" s="93">
        <v>0.1</v>
      </c>
      <c r="AD28" s="93">
        <v>0.1</v>
      </c>
      <c r="AE28" s="93">
        <v>0</v>
      </c>
      <c r="AF28" s="93">
        <v>1.4</v>
      </c>
      <c r="AG28" s="93">
        <v>0</v>
      </c>
      <c r="AH28" s="93">
        <v>0.1</v>
      </c>
      <c r="AI28" s="93">
        <v>0</v>
      </c>
      <c r="AJ28" s="93">
        <v>0.1</v>
      </c>
      <c r="AK28" s="93">
        <v>0.1</v>
      </c>
      <c r="AL28" s="93">
        <v>0</v>
      </c>
      <c r="AM28" s="93">
        <v>0.6</v>
      </c>
      <c r="AN28" s="93">
        <v>0</v>
      </c>
      <c r="AO28" s="93">
        <v>0</v>
      </c>
      <c r="AP28" s="93">
        <v>0</v>
      </c>
      <c r="AQ28" s="93">
        <v>0.6</v>
      </c>
      <c r="AR28" s="93">
        <v>0.1</v>
      </c>
      <c r="AT28" s="148">
        <f>+AT82/$AT$84*100</f>
        <v>0.96027684771311672</v>
      </c>
      <c r="AV28" s="148">
        <f>+AV82/$AV$84*100</f>
        <v>0.10832205718127091</v>
      </c>
      <c r="AW28" s="148">
        <f>+AW82/$AW$84*100</f>
        <v>1.6304175057242201</v>
      </c>
    </row>
    <row r="29" spans="1:49" ht="12.75" customHeight="1" x14ac:dyDescent="0.2">
      <c r="A29" s="93" t="s">
        <v>380</v>
      </c>
      <c r="C29" s="93">
        <v>0</v>
      </c>
      <c r="D29" s="93">
        <v>0</v>
      </c>
      <c r="E29" s="93">
        <v>0</v>
      </c>
      <c r="F29" s="93">
        <v>0</v>
      </c>
      <c r="G29" s="93">
        <v>0</v>
      </c>
      <c r="H29" s="93">
        <v>0.9</v>
      </c>
      <c r="I29" s="93">
        <v>0</v>
      </c>
      <c r="J29" s="93">
        <v>0</v>
      </c>
      <c r="K29" s="93">
        <v>0</v>
      </c>
      <c r="L29" s="93">
        <v>0</v>
      </c>
      <c r="M29" s="93">
        <v>0</v>
      </c>
      <c r="N29" s="93">
        <v>0</v>
      </c>
      <c r="O29" s="93">
        <v>0</v>
      </c>
      <c r="P29" s="93">
        <v>0</v>
      </c>
      <c r="Q29" s="93">
        <v>0</v>
      </c>
      <c r="R29" s="93">
        <v>0</v>
      </c>
      <c r="S29" s="93">
        <v>0</v>
      </c>
      <c r="T29" s="93">
        <v>0</v>
      </c>
      <c r="U29" s="93">
        <v>0</v>
      </c>
      <c r="V29" s="93">
        <v>0</v>
      </c>
      <c r="W29" s="93">
        <v>0</v>
      </c>
      <c r="X29" s="93">
        <v>0</v>
      </c>
      <c r="Y29" s="93">
        <v>0</v>
      </c>
      <c r="Z29" s="93">
        <v>0</v>
      </c>
      <c r="AA29" s="93">
        <v>0.2</v>
      </c>
      <c r="AB29" s="93">
        <v>0</v>
      </c>
      <c r="AC29" s="93">
        <v>0</v>
      </c>
      <c r="AD29" s="93">
        <v>0</v>
      </c>
      <c r="AE29" s="93">
        <v>0</v>
      </c>
      <c r="AF29" s="93">
        <v>0</v>
      </c>
      <c r="AG29" s="93">
        <v>0</v>
      </c>
      <c r="AH29" s="93">
        <v>0</v>
      </c>
      <c r="AI29" s="93">
        <v>0</v>
      </c>
      <c r="AJ29" s="93">
        <v>0</v>
      </c>
      <c r="AK29" s="93">
        <v>0</v>
      </c>
      <c r="AL29" s="93">
        <v>0</v>
      </c>
      <c r="AM29" s="93">
        <v>0</v>
      </c>
      <c r="AN29" s="93">
        <v>0</v>
      </c>
      <c r="AO29" s="93">
        <v>0</v>
      </c>
      <c r="AP29" s="93">
        <v>0</v>
      </c>
      <c r="AQ29" s="93">
        <v>0</v>
      </c>
      <c r="AR29" s="93">
        <v>0</v>
      </c>
      <c r="AT29" s="148">
        <f>+AT83/$AT$84*100</f>
        <v>4.9987814413487673E-2</v>
      </c>
      <c r="AV29" s="148">
        <f>+AV83/$AV$84*100</f>
        <v>0</v>
      </c>
      <c r="AW29" s="148">
        <f>+AW83/$AW$84*100</f>
        <v>8.9307819671841079E-2</v>
      </c>
    </row>
    <row r="30" spans="1:49" s="106" customFormat="1" ht="12.75" customHeight="1" x14ac:dyDescent="0.2">
      <c r="A30" s="151" t="s">
        <v>373</v>
      </c>
      <c r="B30" s="106">
        <v>7</v>
      </c>
      <c r="C30" s="148">
        <f>SUM(C25:C29)</f>
        <v>100</v>
      </c>
      <c r="D30" s="106">
        <f t="shared" ref="D30:AT30" si="7">SUM(D25:D29)</f>
        <v>99.999999999999986</v>
      </c>
      <c r="E30" s="106">
        <f t="shared" si="7"/>
        <v>100</v>
      </c>
      <c r="F30" s="106">
        <f t="shared" si="7"/>
        <v>100</v>
      </c>
      <c r="G30" s="106">
        <f t="shared" si="7"/>
        <v>99.999999999999986</v>
      </c>
      <c r="H30" s="106">
        <f t="shared" si="7"/>
        <v>100</v>
      </c>
      <c r="I30" s="106">
        <f t="shared" si="7"/>
        <v>100</v>
      </c>
      <c r="J30" s="106">
        <f t="shared" si="7"/>
        <v>100</v>
      </c>
      <c r="K30" s="106">
        <f t="shared" si="7"/>
        <v>0</v>
      </c>
      <c r="L30" s="106">
        <f t="shared" si="7"/>
        <v>100.00000000000001</v>
      </c>
      <c r="M30" s="106">
        <f t="shared" si="7"/>
        <v>100</v>
      </c>
      <c r="N30" s="106">
        <f t="shared" si="7"/>
        <v>99.999999999999986</v>
      </c>
      <c r="O30" s="106">
        <f t="shared" si="7"/>
        <v>100</v>
      </c>
      <c r="P30" s="106">
        <f t="shared" si="7"/>
        <v>100</v>
      </c>
      <c r="Q30" s="148">
        <f t="shared" si="7"/>
        <v>100</v>
      </c>
      <c r="R30" s="106">
        <f t="shared" si="7"/>
        <v>100</v>
      </c>
      <c r="S30" s="106">
        <f t="shared" si="7"/>
        <v>100</v>
      </c>
      <c r="T30" s="106">
        <f t="shared" si="7"/>
        <v>99.999999999999986</v>
      </c>
      <c r="U30" s="106">
        <f t="shared" si="7"/>
        <v>100</v>
      </c>
      <c r="V30" s="106">
        <f t="shared" si="7"/>
        <v>100</v>
      </c>
      <c r="W30" s="106">
        <f t="shared" si="7"/>
        <v>100</v>
      </c>
      <c r="X30" s="106">
        <f t="shared" si="7"/>
        <v>100</v>
      </c>
      <c r="Y30" s="106">
        <f t="shared" si="7"/>
        <v>100</v>
      </c>
      <c r="Z30" s="106">
        <f t="shared" si="7"/>
        <v>100.00000000000001</v>
      </c>
      <c r="AA30" s="106">
        <f t="shared" si="7"/>
        <v>100</v>
      </c>
      <c r="AB30" s="106">
        <f t="shared" si="7"/>
        <v>100.00000000000001</v>
      </c>
      <c r="AC30" s="106">
        <f t="shared" si="7"/>
        <v>99.999999999999986</v>
      </c>
      <c r="AD30" s="106">
        <f t="shared" si="7"/>
        <v>100</v>
      </c>
      <c r="AE30" s="106">
        <f t="shared" si="7"/>
        <v>100</v>
      </c>
      <c r="AF30" s="106">
        <f t="shared" si="7"/>
        <v>100.00000000000001</v>
      </c>
      <c r="AG30" s="106">
        <f t="shared" si="7"/>
        <v>100</v>
      </c>
      <c r="AH30" s="106">
        <f t="shared" si="7"/>
        <v>100</v>
      </c>
      <c r="AI30" s="106">
        <f t="shared" si="7"/>
        <v>100</v>
      </c>
      <c r="AJ30" s="106">
        <f t="shared" si="7"/>
        <v>100</v>
      </c>
      <c r="AK30" s="106">
        <f t="shared" si="7"/>
        <v>99.999999999999986</v>
      </c>
      <c r="AL30" s="106">
        <f t="shared" si="7"/>
        <v>100</v>
      </c>
      <c r="AM30" s="106">
        <f t="shared" si="7"/>
        <v>100</v>
      </c>
      <c r="AN30" s="106">
        <f t="shared" si="7"/>
        <v>100</v>
      </c>
      <c r="AO30" s="106">
        <f t="shared" si="7"/>
        <v>100</v>
      </c>
      <c r="AP30" s="106">
        <f t="shared" si="7"/>
        <v>100</v>
      </c>
      <c r="AQ30" s="106">
        <f t="shared" si="7"/>
        <v>99.999999999999986</v>
      </c>
      <c r="AR30" s="106">
        <f t="shared" si="7"/>
        <v>99.999999999999986</v>
      </c>
      <c r="AT30" s="106">
        <f t="shared" si="7"/>
        <v>100.00000000000001</v>
      </c>
      <c r="AV30" s="106">
        <f>SUM(AV25:AV29)</f>
        <v>100</v>
      </c>
      <c r="AW30" s="106">
        <f>SUM(AW25:AW29)</f>
        <v>100</v>
      </c>
    </row>
    <row r="31" spans="1:49" ht="12.75" customHeight="1" x14ac:dyDescent="0.2">
      <c r="A31" s="97"/>
    </row>
    <row r="32" spans="1:49" ht="12.75" customHeight="1" x14ac:dyDescent="0.2">
      <c r="A32" s="93" t="s">
        <v>381</v>
      </c>
      <c r="B32" s="93">
        <v>8</v>
      </c>
      <c r="C32" s="93">
        <v>0</v>
      </c>
      <c r="D32" s="93">
        <v>0</v>
      </c>
      <c r="E32" s="93">
        <v>28.1</v>
      </c>
      <c r="F32" s="93">
        <v>22</v>
      </c>
      <c r="G32" s="93">
        <v>10.3</v>
      </c>
      <c r="H32" s="93">
        <v>17</v>
      </c>
      <c r="I32" s="93">
        <v>0</v>
      </c>
      <c r="J32" s="93">
        <v>0</v>
      </c>
      <c r="K32" s="93">
        <v>0</v>
      </c>
      <c r="L32" s="93">
        <v>8.6</v>
      </c>
      <c r="M32" s="93">
        <v>0</v>
      </c>
      <c r="N32" s="93">
        <v>9.6999999999999993</v>
      </c>
      <c r="O32" s="93">
        <v>9.6999999999999993</v>
      </c>
      <c r="P32" s="93">
        <v>0</v>
      </c>
      <c r="Q32" s="93">
        <v>3</v>
      </c>
      <c r="R32" s="93">
        <v>3</v>
      </c>
      <c r="S32" s="93">
        <v>0</v>
      </c>
      <c r="T32" s="93">
        <v>0</v>
      </c>
      <c r="U32" s="93">
        <v>6</v>
      </c>
      <c r="V32" s="93">
        <v>0</v>
      </c>
      <c r="W32" s="93">
        <v>3</v>
      </c>
      <c r="X32" s="93">
        <v>5</v>
      </c>
      <c r="Y32" s="93">
        <v>4.2</v>
      </c>
      <c r="Z32" s="93">
        <v>0</v>
      </c>
      <c r="AA32" s="93">
        <v>0</v>
      </c>
      <c r="AB32" s="93">
        <v>0</v>
      </c>
      <c r="AC32" s="93">
        <v>0</v>
      </c>
      <c r="AD32" s="93">
        <v>0</v>
      </c>
      <c r="AE32" s="93">
        <v>0</v>
      </c>
      <c r="AF32" s="93">
        <v>1</v>
      </c>
      <c r="AG32" s="93">
        <v>1</v>
      </c>
      <c r="AH32" s="93">
        <v>1</v>
      </c>
      <c r="AI32" s="93">
        <v>0</v>
      </c>
      <c r="AJ32" s="93">
        <v>1</v>
      </c>
      <c r="AK32" s="93">
        <v>0</v>
      </c>
      <c r="AL32" s="93">
        <v>1</v>
      </c>
      <c r="AM32" s="93">
        <v>0</v>
      </c>
      <c r="AN32" s="93">
        <v>0</v>
      </c>
      <c r="AO32" s="93">
        <v>0</v>
      </c>
      <c r="AP32" s="93">
        <v>0</v>
      </c>
      <c r="AQ32" s="93">
        <v>0</v>
      </c>
      <c r="AR32" s="93">
        <v>0</v>
      </c>
      <c r="AT32" s="93">
        <f>SUM(C32:AR32)</f>
        <v>134.6</v>
      </c>
      <c r="AV32" s="106">
        <f>SUMIF($C$60:$AR$60,"já",C32:AR32)</f>
        <v>3</v>
      </c>
      <c r="AW32" s="106">
        <f>SUMIF($C$60:$AR$60,"nei",C32:AR32)</f>
        <v>131.6</v>
      </c>
    </row>
    <row r="33" spans="1:49" s="429" customFormat="1" ht="12.75" customHeight="1" x14ac:dyDescent="0.2">
      <c r="A33" s="429" t="s">
        <v>586</v>
      </c>
      <c r="B33" s="429">
        <v>9</v>
      </c>
      <c r="C33" s="429">
        <v>0</v>
      </c>
      <c r="D33" s="429">
        <v>0</v>
      </c>
      <c r="E33" s="429">
        <v>29</v>
      </c>
      <c r="F33" s="429">
        <v>56</v>
      </c>
      <c r="G33" s="429">
        <v>44</v>
      </c>
      <c r="H33" s="429">
        <v>48</v>
      </c>
      <c r="I33" s="429">
        <v>167</v>
      </c>
      <c r="J33" s="429">
        <v>103</v>
      </c>
      <c r="K33" s="429">
        <v>0</v>
      </c>
      <c r="L33" s="429">
        <v>41</v>
      </c>
      <c r="M33" s="429">
        <v>8</v>
      </c>
      <c r="N33" s="429">
        <v>27</v>
      </c>
      <c r="O33" s="429">
        <v>39</v>
      </c>
      <c r="P33" s="429">
        <v>1</v>
      </c>
      <c r="Q33" s="429">
        <v>326</v>
      </c>
      <c r="R33" s="429">
        <v>3</v>
      </c>
      <c r="S33" s="429">
        <v>9</v>
      </c>
      <c r="T33" s="429">
        <v>2</v>
      </c>
      <c r="U33" s="429">
        <v>16</v>
      </c>
      <c r="V33" s="429">
        <v>0</v>
      </c>
      <c r="W33" s="429">
        <v>69</v>
      </c>
      <c r="X33" s="429">
        <v>74</v>
      </c>
      <c r="Y33" s="429">
        <v>161</v>
      </c>
      <c r="Z33" s="429">
        <v>0</v>
      </c>
      <c r="AA33" s="429">
        <v>0</v>
      </c>
      <c r="AB33" s="429">
        <v>0</v>
      </c>
      <c r="AC33" s="429">
        <v>-91964</v>
      </c>
      <c r="AD33" s="429">
        <v>165</v>
      </c>
      <c r="AE33" s="429">
        <v>-24</v>
      </c>
      <c r="AF33" s="429">
        <v>46</v>
      </c>
      <c r="AG33" s="429">
        <v>0</v>
      </c>
      <c r="AH33" s="429">
        <v>150</v>
      </c>
      <c r="AI33" s="429">
        <v>0</v>
      </c>
      <c r="AJ33" s="429">
        <v>148</v>
      </c>
      <c r="AK33" s="429">
        <v>184</v>
      </c>
      <c r="AL33" s="429">
        <v>0</v>
      </c>
      <c r="AM33" s="429">
        <v>117</v>
      </c>
      <c r="AN33" s="429">
        <v>165</v>
      </c>
      <c r="AO33" s="429">
        <v>0</v>
      </c>
      <c r="AP33" s="429">
        <v>0</v>
      </c>
      <c r="AQ33" s="429">
        <v>91</v>
      </c>
      <c r="AR33" s="429">
        <v>100</v>
      </c>
      <c r="AT33" s="437">
        <v>44.868939967859625</v>
      </c>
      <c r="AV33" s="437">
        <v>68.243400982998224</v>
      </c>
      <c r="AW33" s="437">
        <v>35.224480782993048</v>
      </c>
    </row>
    <row r="34" spans="1:49" ht="12.75" customHeight="1" x14ac:dyDescent="0.2"/>
    <row r="35" spans="1:49" s="429" customFormat="1" ht="12.75" customHeight="1" x14ac:dyDescent="0.2">
      <c r="A35" s="429" t="s">
        <v>382</v>
      </c>
      <c r="B35" s="429">
        <v>10</v>
      </c>
      <c r="C35" s="429">
        <v>-63</v>
      </c>
      <c r="D35" s="429">
        <v>-13.1</v>
      </c>
      <c r="E35" s="429">
        <v>-7.2</v>
      </c>
      <c r="F35" s="429">
        <v>-13</v>
      </c>
      <c r="G35" s="429">
        <v>-6.9</v>
      </c>
      <c r="H35" s="429">
        <v>-13</v>
      </c>
      <c r="I35" s="429">
        <v>-10.5</v>
      </c>
      <c r="J35" s="429">
        <v>-21.3</v>
      </c>
      <c r="K35" s="429">
        <v>0</v>
      </c>
      <c r="L35" s="429">
        <v>-13.1</v>
      </c>
      <c r="M35" s="429">
        <v>-4.8</v>
      </c>
      <c r="N35" s="429">
        <v>-1.7</v>
      </c>
      <c r="O35" s="429">
        <v>-8</v>
      </c>
      <c r="P35" s="429">
        <v>-28.2</v>
      </c>
      <c r="Q35" s="429">
        <v>-3</v>
      </c>
      <c r="R35" s="429">
        <v>-1.9</v>
      </c>
      <c r="S35" s="429">
        <v>-9.8000000000000007</v>
      </c>
      <c r="T35" s="429">
        <v>-3.6</v>
      </c>
      <c r="U35" s="429">
        <v>-16.8</v>
      </c>
      <c r="V35" s="429">
        <v>-4.9000000000000004</v>
      </c>
      <c r="W35" s="429">
        <v>-3.2</v>
      </c>
      <c r="X35" s="429">
        <v>-15.3</v>
      </c>
      <c r="Y35" s="429">
        <v>-9.3000000000000007</v>
      </c>
      <c r="Z35" s="429">
        <v>-65</v>
      </c>
      <c r="AA35" s="429">
        <v>5.9</v>
      </c>
      <c r="AB35" s="429">
        <v>-14.9</v>
      </c>
      <c r="AC35" s="429">
        <v>-30.5</v>
      </c>
      <c r="AD35" s="429">
        <v>-38</v>
      </c>
      <c r="AE35" s="429">
        <v>10.199999999999999</v>
      </c>
      <c r="AF35" s="429">
        <v>-8.1</v>
      </c>
      <c r="AG35" s="429">
        <v>-39.4</v>
      </c>
      <c r="AH35" s="429">
        <v>-52.6</v>
      </c>
      <c r="AI35" s="429">
        <v>-0.1</v>
      </c>
      <c r="AJ35" s="429">
        <v>-80.099999999999994</v>
      </c>
      <c r="AK35" s="429">
        <v>-80.7</v>
      </c>
      <c r="AL35" s="429">
        <v>-4.7</v>
      </c>
      <c r="AM35" s="429">
        <v>-70.599999999999994</v>
      </c>
      <c r="AN35" s="429">
        <v>-69</v>
      </c>
      <c r="AO35" s="429">
        <v>-36.700000000000003</v>
      </c>
      <c r="AP35" s="429">
        <v>-42.4</v>
      </c>
      <c r="AQ35" s="429">
        <v>-94.7</v>
      </c>
      <c r="AR35" s="429">
        <v>-100</v>
      </c>
    </row>
    <row r="36" spans="1:49" s="429" customFormat="1" ht="12.75" customHeight="1" x14ac:dyDescent="0.2">
      <c r="A36" s="429" t="s">
        <v>383</v>
      </c>
      <c r="B36" s="429">
        <v>11</v>
      </c>
      <c r="C36" s="429">
        <v>-63.6</v>
      </c>
      <c r="D36" s="429">
        <v>-4.4000000000000004</v>
      </c>
      <c r="E36" s="429">
        <v>-9.8000000000000007</v>
      </c>
      <c r="F36" s="429">
        <v>-20.3</v>
      </c>
      <c r="G36" s="429">
        <v>-7</v>
      </c>
      <c r="H36" s="429">
        <v>-20.3</v>
      </c>
      <c r="I36" s="429">
        <v>-22.1</v>
      </c>
      <c r="J36" s="429">
        <v>-21.3</v>
      </c>
      <c r="K36" s="429">
        <v>0</v>
      </c>
      <c r="L36" s="429">
        <v>-22.2</v>
      </c>
      <c r="M36" s="429">
        <v>-22.5</v>
      </c>
      <c r="N36" s="429">
        <v>1.1000000000000001</v>
      </c>
      <c r="O36" s="429">
        <v>-10.8</v>
      </c>
      <c r="P36" s="429">
        <v>-22.8</v>
      </c>
      <c r="Q36" s="429">
        <v>0.7</v>
      </c>
      <c r="R36" s="429">
        <v>-12.9</v>
      </c>
      <c r="S36" s="429">
        <v>-2.2000000000000002</v>
      </c>
      <c r="T36" s="429">
        <v>-2.1</v>
      </c>
      <c r="U36" s="429">
        <v>-34.700000000000003</v>
      </c>
      <c r="V36" s="429">
        <v>-22.5</v>
      </c>
      <c r="W36" s="429">
        <v>0.3</v>
      </c>
      <c r="X36" s="429">
        <v>-20.3</v>
      </c>
      <c r="Y36" s="429">
        <v>-5.4</v>
      </c>
      <c r="Z36" s="429">
        <v>-64.599999999999994</v>
      </c>
      <c r="AA36" s="429">
        <v>9</v>
      </c>
      <c r="AB36" s="429">
        <v>-27.3</v>
      </c>
      <c r="AC36" s="429">
        <v>0</v>
      </c>
      <c r="AD36" s="429">
        <v>-34</v>
      </c>
      <c r="AE36" s="429">
        <v>10.199999999999999</v>
      </c>
      <c r="AF36" s="429">
        <v>-9.1999999999999993</v>
      </c>
      <c r="AG36" s="429">
        <v>-39.5</v>
      </c>
      <c r="AH36" s="429">
        <v>-50.7</v>
      </c>
      <c r="AI36" s="429">
        <v>-8.4</v>
      </c>
      <c r="AJ36" s="429">
        <v>-82.5</v>
      </c>
      <c r="AK36" s="429">
        <v>-82.3</v>
      </c>
      <c r="AL36" s="429">
        <v>-4.7</v>
      </c>
      <c r="AM36" s="429">
        <v>-71</v>
      </c>
      <c r="AN36" s="429">
        <v>-69.5</v>
      </c>
      <c r="AO36" s="429">
        <v>0</v>
      </c>
      <c r="AP36" s="429">
        <v>0</v>
      </c>
      <c r="AQ36" s="429">
        <v>-97.5</v>
      </c>
      <c r="AR36" s="429">
        <v>-100</v>
      </c>
    </row>
    <row r="37" spans="1:49" ht="12.75" customHeight="1" x14ac:dyDescent="0.2"/>
    <row r="38" spans="1:49" ht="12.75" customHeight="1" x14ac:dyDescent="0.2"/>
    <row r="39" spans="1:49" ht="12.75" customHeight="1" x14ac:dyDescent="0.2">
      <c r="A39" s="152" t="s">
        <v>384</v>
      </c>
      <c r="H39" s="176" t="s">
        <v>629</v>
      </c>
      <c r="I39" s="563" t="s">
        <v>682</v>
      </c>
      <c r="J39" s="563"/>
      <c r="K39" s="563"/>
      <c r="V39" s="418" t="s">
        <v>686</v>
      </c>
      <c r="AC39" s="418" t="s">
        <v>686</v>
      </c>
    </row>
    <row r="40" spans="1:49" ht="12.75" customHeight="1" x14ac:dyDescent="0.2">
      <c r="H40" s="176" t="s">
        <v>626</v>
      </c>
      <c r="I40" s="573" t="s">
        <v>683</v>
      </c>
      <c r="J40" s="573"/>
      <c r="K40" s="416" t="s">
        <v>684</v>
      </c>
      <c r="V40" s="418" t="s">
        <v>685</v>
      </c>
      <c r="AC40" s="418" t="s">
        <v>685</v>
      </c>
    </row>
    <row r="41" spans="1:49" ht="12.75" customHeight="1" x14ac:dyDescent="0.2">
      <c r="H41" s="176" t="s">
        <v>627</v>
      </c>
      <c r="I41" s="574" t="s">
        <v>640</v>
      </c>
      <c r="J41" s="574"/>
      <c r="K41" s="416" t="s">
        <v>633</v>
      </c>
    </row>
    <row r="42" spans="1:49" ht="12.75" customHeight="1" x14ac:dyDescent="0.2">
      <c r="H42" s="176" t="s">
        <v>628</v>
      </c>
      <c r="K42" s="417" t="s">
        <v>634</v>
      </c>
    </row>
    <row r="43" spans="1:49" ht="12.75" customHeight="1" x14ac:dyDescent="0.2">
      <c r="J43" s="388"/>
    </row>
    <row r="44" spans="1:49" ht="12.75" customHeight="1" x14ac:dyDescent="0.2">
      <c r="C44" s="153" t="s">
        <v>385</v>
      </c>
      <c r="I44" s="153" t="s">
        <v>385</v>
      </c>
      <c r="P44" s="153" t="s">
        <v>385</v>
      </c>
      <c r="W44" s="153" t="s">
        <v>385</v>
      </c>
      <c r="AD44" s="153" t="s">
        <v>385</v>
      </c>
      <c r="AK44" s="153" t="s">
        <v>385</v>
      </c>
      <c r="AR44" s="153" t="s">
        <v>385</v>
      </c>
    </row>
    <row r="45" spans="1:49" ht="12.75" customHeight="1" x14ac:dyDescent="0.2">
      <c r="C45" s="154" t="s">
        <v>386</v>
      </c>
      <c r="I45" s="154" t="s">
        <v>386</v>
      </c>
      <c r="P45" s="154" t="s">
        <v>386</v>
      </c>
      <c r="W45" s="154" t="s">
        <v>386</v>
      </c>
      <c r="AD45" s="154" t="s">
        <v>386</v>
      </c>
      <c r="AK45" s="154" t="s">
        <v>386</v>
      </c>
      <c r="AR45" s="154" t="s">
        <v>386</v>
      </c>
    </row>
    <row r="46" spans="1:49" ht="12.75" customHeight="1" x14ac:dyDescent="0.2">
      <c r="C46" s="154" t="s">
        <v>387</v>
      </c>
      <c r="I46" s="154" t="s">
        <v>387</v>
      </c>
      <c r="P46" s="154" t="s">
        <v>387</v>
      </c>
      <c r="W46" s="154" t="s">
        <v>387</v>
      </c>
      <c r="AD46" s="154" t="s">
        <v>387</v>
      </c>
      <c r="AK46" s="154" t="s">
        <v>387</v>
      </c>
      <c r="AR46" s="154" t="s">
        <v>387</v>
      </c>
    </row>
    <row r="47" spans="1:49" ht="12.75" customHeight="1" x14ac:dyDescent="0.2">
      <c r="C47" s="154" t="s">
        <v>388</v>
      </c>
      <c r="I47" s="154" t="s">
        <v>388</v>
      </c>
      <c r="P47" s="154" t="s">
        <v>388</v>
      </c>
      <c r="W47" s="154" t="s">
        <v>388</v>
      </c>
      <c r="AD47" s="154" t="s">
        <v>388</v>
      </c>
      <c r="AK47" s="154" t="s">
        <v>388</v>
      </c>
      <c r="AR47" s="154" t="s">
        <v>388</v>
      </c>
    </row>
    <row r="48" spans="1:49" ht="12.75" customHeight="1" x14ac:dyDescent="0.2">
      <c r="C48" s="154" t="s">
        <v>389</v>
      </c>
      <c r="I48" s="154" t="s">
        <v>389</v>
      </c>
      <c r="P48" s="154" t="s">
        <v>389</v>
      </c>
      <c r="W48" s="154" t="s">
        <v>389</v>
      </c>
      <c r="AD48" s="154" t="s">
        <v>389</v>
      </c>
      <c r="AK48" s="154" t="s">
        <v>389</v>
      </c>
      <c r="AR48" s="154" t="s">
        <v>389</v>
      </c>
    </row>
    <row r="49" spans="1:53" ht="12.75" customHeight="1" x14ac:dyDescent="0.2">
      <c r="C49" s="154" t="s">
        <v>390</v>
      </c>
      <c r="I49" s="154" t="s">
        <v>390</v>
      </c>
      <c r="P49" s="154" t="s">
        <v>390</v>
      </c>
      <c r="W49" s="154" t="s">
        <v>390</v>
      </c>
      <c r="AD49" s="154" t="s">
        <v>390</v>
      </c>
      <c r="AK49" s="154" t="s">
        <v>390</v>
      </c>
      <c r="AR49" s="154" t="s">
        <v>390</v>
      </c>
    </row>
    <row r="50" spans="1:53" ht="12.75" customHeight="1" x14ac:dyDescent="0.2">
      <c r="C50" s="154" t="s">
        <v>391</v>
      </c>
      <c r="I50" s="154" t="s">
        <v>391</v>
      </c>
      <c r="P50" s="154" t="s">
        <v>391</v>
      </c>
      <c r="W50" s="154" t="s">
        <v>391</v>
      </c>
      <c r="AD50" s="154" t="s">
        <v>391</v>
      </c>
      <c r="AK50" s="154" t="s">
        <v>391</v>
      </c>
      <c r="AR50" s="154" t="s">
        <v>391</v>
      </c>
    </row>
    <row r="51" spans="1:53" ht="12.75" customHeight="1" x14ac:dyDescent="0.2">
      <c r="C51" s="154" t="s">
        <v>392</v>
      </c>
      <c r="I51" s="154" t="s">
        <v>392</v>
      </c>
      <c r="P51" s="154" t="s">
        <v>392</v>
      </c>
      <c r="W51" s="154" t="s">
        <v>392</v>
      </c>
      <c r="AD51" s="154" t="s">
        <v>392</v>
      </c>
      <c r="AK51" s="154" t="s">
        <v>392</v>
      </c>
      <c r="AR51" s="154" t="s">
        <v>392</v>
      </c>
    </row>
    <row r="52" spans="1:53" ht="12.75" customHeight="1" x14ac:dyDescent="0.2">
      <c r="C52" s="154" t="s">
        <v>393</v>
      </c>
      <c r="I52" s="154" t="s">
        <v>393</v>
      </c>
      <c r="P52" s="154" t="s">
        <v>393</v>
      </c>
      <c r="W52" s="154" t="s">
        <v>393</v>
      </c>
      <c r="AD52" s="154" t="s">
        <v>393</v>
      </c>
      <c r="AK52" s="154" t="s">
        <v>393</v>
      </c>
      <c r="AR52" s="154" t="s">
        <v>393</v>
      </c>
    </row>
    <row r="53" spans="1:53" ht="12.75" customHeight="1" x14ac:dyDescent="0.2">
      <c r="C53" s="154" t="s">
        <v>394</v>
      </c>
      <c r="I53" s="154" t="s">
        <v>394</v>
      </c>
      <c r="P53" s="154" t="s">
        <v>394</v>
      </c>
      <c r="W53" s="154" t="s">
        <v>394</v>
      </c>
      <c r="AD53" s="154" t="s">
        <v>394</v>
      </c>
      <c r="AK53" s="154" t="s">
        <v>394</v>
      </c>
      <c r="AR53" s="154" t="s">
        <v>394</v>
      </c>
    </row>
    <row r="54" spans="1:53" ht="12.75" customHeight="1" x14ac:dyDescent="0.2">
      <c r="C54" s="154" t="s">
        <v>395</v>
      </c>
      <c r="I54" s="154" t="s">
        <v>395</v>
      </c>
      <c r="P54" s="154" t="s">
        <v>395</v>
      </c>
      <c r="W54" s="154" t="s">
        <v>395</v>
      </c>
      <c r="AD54" s="154" t="s">
        <v>395</v>
      </c>
      <c r="AK54" s="154" t="s">
        <v>395</v>
      </c>
      <c r="AR54" s="154" t="s">
        <v>395</v>
      </c>
    </row>
    <row r="55" spans="1:53" ht="12.75" customHeight="1" x14ac:dyDescent="0.2">
      <c r="C55" s="154" t="s">
        <v>396</v>
      </c>
      <c r="I55" s="154" t="s">
        <v>396</v>
      </c>
      <c r="P55" s="154" t="s">
        <v>396</v>
      </c>
      <c r="W55" s="154" t="s">
        <v>396</v>
      </c>
      <c r="AD55" s="154" t="s">
        <v>396</v>
      </c>
      <c r="AK55" s="154" t="s">
        <v>396</v>
      </c>
      <c r="AR55" s="154" t="s">
        <v>396</v>
      </c>
    </row>
    <row r="56" spans="1:53" ht="12.75" customHeight="1" x14ac:dyDescent="0.2">
      <c r="C56" s="154" t="s">
        <v>397</v>
      </c>
      <c r="I56" s="154" t="s">
        <v>397</v>
      </c>
      <c r="P56" s="154" t="s">
        <v>397</v>
      </c>
      <c r="W56" s="154" t="s">
        <v>397</v>
      </c>
      <c r="AD56" s="154" t="s">
        <v>397</v>
      </c>
      <c r="AK56" s="154" t="s">
        <v>397</v>
      </c>
      <c r="AR56" s="154" t="s">
        <v>397</v>
      </c>
    </row>
    <row r="57" spans="1:53" ht="12.75" customHeight="1" x14ac:dyDescent="0.2">
      <c r="C57" s="154" t="s">
        <v>398</v>
      </c>
      <c r="I57" s="154" t="s">
        <v>398</v>
      </c>
      <c r="P57" s="154" t="s">
        <v>398</v>
      </c>
      <c r="W57" s="154" t="s">
        <v>398</v>
      </c>
      <c r="AD57" s="154" t="s">
        <v>398</v>
      </c>
      <c r="AK57" s="154" t="s">
        <v>398</v>
      </c>
      <c r="AR57" s="154" t="s">
        <v>398</v>
      </c>
    </row>
    <row r="58" spans="1:53" ht="12.75" customHeight="1" x14ac:dyDescent="0.2">
      <c r="C58" s="154" t="s">
        <v>399</v>
      </c>
      <c r="I58" s="154" t="s">
        <v>399</v>
      </c>
      <c r="P58" s="154" t="s">
        <v>399</v>
      </c>
      <c r="W58" s="154" t="s">
        <v>399</v>
      </c>
      <c r="AD58" s="154" t="s">
        <v>399</v>
      </c>
      <c r="AK58" s="154" t="s">
        <v>399</v>
      </c>
      <c r="AR58" s="154" t="s">
        <v>399</v>
      </c>
    </row>
    <row r="59" spans="1:53" ht="12.75" customHeight="1" x14ac:dyDescent="0.2"/>
    <row r="60" spans="1:53" ht="15" x14ac:dyDescent="0.25">
      <c r="A60" s="155" t="s">
        <v>400</v>
      </c>
      <c r="B60"/>
      <c r="C60" s="93" t="s">
        <v>401</v>
      </c>
      <c r="D60" s="93" t="s">
        <v>402</v>
      </c>
      <c r="E60" s="156" t="s">
        <v>402</v>
      </c>
      <c r="F60" s="156" t="s">
        <v>402</v>
      </c>
      <c r="G60" s="93" t="s">
        <v>402</v>
      </c>
      <c r="H60" s="93" t="s">
        <v>402</v>
      </c>
      <c r="I60" s="93" t="s">
        <v>402</v>
      </c>
      <c r="J60" s="93" t="s">
        <v>402</v>
      </c>
      <c r="K60" s="93" t="s">
        <v>402</v>
      </c>
      <c r="L60" s="93" t="s">
        <v>402</v>
      </c>
      <c r="M60" s="93" t="s">
        <v>402</v>
      </c>
      <c r="N60" s="93" t="s">
        <v>402</v>
      </c>
      <c r="O60" s="93" t="s">
        <v>402</v>
      </c>
      <c r="P60" s="93" t="s">
        <v>401</v>
      </c>
      <c r="Q60" s="93" t="s">
        <v>402</v>
      </c>
      <c r="R60" s="93" t="s">
        <v>402</v>
      </c>
      <c r="S60" s="93" t="s">
        <v>402</v>
      </c>
      <c r="T60" s="93" t="s">
        <v>402</v>
      </c>
      <c r="U60" s="93" t="s">
        <v>402</v>
      </c>
      <c r="V60" s="93" t="s">
        <v>402</v>
      </c>
      <c r="W60" s="93" t="s">
        <v>402</v>
      </c>
      <c r="X60" s="93" t="s">
        <v>402</v>
      </c>
      <c r="Y60" s="93" t="s">
        <v>402</v>
      </c>
      <c r="Z60" s="93" t="s">
        <v>401</v>
      </c>
      <c r="AA60" s="93" t="s">
        <v>402</v>
      </c>
      <c r="AB60" s="93" t="s">
        <v>402</v>
      </c>
      <c r="AC60" s="93" t="s">
        <v>402</v>
      </c>
      <c r="AD60" s="93" t="s">
        <v>401</v>
      </c>
      <c r="AE60" s="93" t="s">
        <v>402</v>
      </c>
      <c r="AF60" s="93" t="s">
        <v>402</v>
      </c>
      <c r="AG60" s="93" t="s">
        <v>401</v>
      </c>
      <c r="AH60" s="93" t="s">
        <v>401</v>
      </c>
      <c r="AI60" s="93" t="s">
        <v>402</v>
      </c>
      <c r="AJ60" s="93" t="s">
        <v>401</v>
      </c>
      <c r="AK60" s="93" t="s">
        <v>401</v>
      </c>
      <c r="AL60" s="93" t="s">
        <v>402</v>
      </c>
      <c r="AM60" s="93" t="s">
        <v>401</v>
      </c>
      <c r="AN60" s="93" t="s">
        <v>401</v>
      </c>
      <c r="AO60" s="93" t="s">
        <v>402</v>
      </c>
      <c r="AP60" s="93" t="s">
        <v>401</v>
      </c>
      <c r="AQ60" s="93" t="s">
        <v>401</v>
      </c>
      <c r="AR60" s="93" t="s">
        <v>401</v>
      </c>
      <c r="AS60"/>
      <c r="AT60" s="106">
        <f>COUNTIF(C60:AR60,"já") + COUNTIF(C60:AR60,"nei")</f>
        <v>42</v>
      </c>
      <c r="AU60"/>
      <c r="AV60" s="106">
        <f>COUNTIF(C60:AR60,"já")</f>
        <v>13</v>
      </c>
      <c r="AW60" s="106">
        <f>COUNTIF(C60:AR60,"nei")</f>
        <v>29</v>
      </c>
      <c r="AX60"/>
      <c r="AY60"/>
      <c r="AZ60"/>
      <c r="BA60"/>
    </row>
    <row r="61" spans="1:53" ht="12" thickBot="1" x14ac:dyDescent="0.25">
      <c r="A61" s="157"/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</row>
    <row r="62" spans="1:53" x14ac:dyDescent="0.2">
      <c r="A62" s="158" t="s">
        <v>403</v>
      </c>
    </row>
    <row r="63" spans="1:53" x14ac:dyDescent="0.2">
      <c r="A63" s="158" t="s">
        <v>404</v>
      </c>
    </row>
    <row r="64" spans="1:53" x14ac:dyDescent="0.2">
      <c r="A64" s="159" t="s">
        <v>405</v>
      </c>
      <c r="C64" s="106">
        <f>+'4.1 Samtyggingad.'!C33-'4.1 Samtyggingad.'!C41</f>
        <v>-28209739</v>
      </c>
      <c r="D64" s="106">
        <f>+'4.1 Samtyggingad.'!D33-'4.1 Samtyggingad.'!D41</f>
        <v>-13145049</v>
      </c>
      <c r="E64" s="106">
        <f>+'4.1 Samtyggingad.'!E33-'4.1 Samtyggingad.'!E41</f>
        <v>-31421729</v>
      </c>
      <c r="F64" s="106">
        <f>+'4.1 Samtyggingad.'!F33-'4.1 Samtyggingad.'!F41</f>
        <v>-34433364</v>
      </c>
      <c r="G64" s="106">
        <f>+'4.1 Samtyggingad.'!G33-'4.1 Samtyggingad.'!G41</f>
        <v>263662</v>
      </c>
      <c r="H64" s="106">
        <f>+'4.1 Samtyggingad.'!H33-'4.1 Samtyggingad.'!H41</f>
        <v>-9192519</v>
      </c>
      <c r="I64" s="106">
        <f>+'4.1 Samtyggingad.'!I33-'4.1 Samtyggingad.'!I41</f>
        <v>-1257820</v>
      </c>
      <c r="J64" s="106">
        <f>+'4.1 Samtyggingad.'!J33-'4.1 Samtyggingad.'!J41</f>
        <v>-224976</v>
      </c>
      <c r="K64" s="106">
        <f>+'4.1 Samtyggingad.'!K33-'4.1 Samtyggingad.'!K41</f>
        <v>-4664301</v>
      </c>
      <c r="L64" s="106">
        <f>+'4.1 Samtyggingad.'!L33-'4.1 Samtyggingad.'!L41</f>
        <v>-8505233</v>
      </c>
      <c r="M64" s="106">
        <f>+'4.1 Samtyggingad.'!M33-'4.1 Samtyggingad.'!M41</f>
        <v>-1008176</v>
      </c>
      <c r="N64" s="106">
        <f>+'4.1 Samtyggingad.'!N33-'4.1 Samtyggingad.'!N41</f>
        <v>221530</v>
      </c>
      <c r="O64" s="106">
        <f>+'4.1 Samtyggingad.'!O33-'4.1 Samtyggingad.'!O41</f>
        <v>-3065253</v>
      </c>
      <c r="P64" s="106">
        <f>+'4.1 Samtyggingad.'!P33-'4.1 Samtyggingad.'!P41</f>
        <v>7651724</v>
      </c>
      <c r="Q64" s="106">
        <f>+'4.1 Samtyggingad.'!Q33-'4.1 Samtyggingad.'!Q41</f>
        <v>3742692</v>
      </c>
      <c r="R64" s="106">
        <f>+'4.1 Samtyggingad.'!R33-'4.1 Samtyggingad.'!R41</f>
        <v>589740</v>
      </c>
      <c r="S64" s="106">
        <f>+'4.1 Samtyggingad.'!S33-'4.1 Samtyggingad.'!S41</f>
        <v>717091</v>
      </c>
      <c r="T64" s="106">
        <f>+'4.1 Samtyggingad.'!T33-'4.1 Samtyggingad.'!T41</f>
        <v>80957</v>
      </c>
      <c r="U64" s="106">
        <f>+'4.1 Samtyggingad.'!U33-'4.1 Samtyggingad.'!U41</f>
        <v>-5920763</v>
      </c>
      <c r="V64" s="106">
        <f>+'4.1 Samtyggingad.'!V33-'4.1 Samtyggingad.'!V41</f>
        <v>-543722</v>
      </c>
      <c r="W64" s="106">
        <f>+'4.1 Samtyggingad.'!W33-'4.1 Samtyggingad.'!W41</f>
        <v>720638</v>
      </c>
      <c r="X64" s="106">
        <f>+'4.1 Samtyggingad.'!X33-'4.1 Samtyggingad.'!X41</f>
        <v>-4951774</v>
      </c>
      <c r="Y64" s="106">
        <f>+'4.1 Samtyggingad.'!Y33-'4.1 Samtyggingad.'!Y41</f>
        <v>-924732</v>
      </c>
      <c r="Z64" s="106">
        <f>+'4.1 Samtyggingad.'!Z33-'4.1 Samtyggingad.'!Z41</f>
        <v>-3376197</v>
      </c>
      <c r="AA64" s="106">
        <f>+'4.1 Samtyggingad.'!AA33-'4.1 Samtyggingad.'!AA41</f>
        <v>1406455</v>
      </c>
      <c r="AB64" s="106">
        <f>+'4.1 Samtyggingad.'!AB33-'4.1 Samtyggingad.'!AB41</f>
        <v>-2185203</v>
      </c>
      <c r="AC64" s="106">
        <f>+'4.1 Samtyggingad.'!AC33-'4.1 Samtyggingad.'!AC41</f>
        <v>-1562012</v>
      </c>
      <c r="AD64" s="106">
        <f>+'4.1 Samtyggingad.'!AD33-'4.1 Samtyggingad.'!AD41</f>
        <v>934982</v>
      </c>
      <c r="AE64" s="106">
        <f>+'4.1 Samtyggingad.'!AE33-'4.1 Samtyggingad.'!AE41</f>
        <v>225775</v>
      </c>
      <c r="AF64" s="106">
        <f>+'4.1 Samtyggingad.'!AF33-'4.1 Samtyggingad.'!AF41</f>
        <v>98040</v>
      </c>
      <c r="AG64" s="106">
        <f>+'4.1 Samtyggingad.'!AG33-'4.1 Samtyggingad.'!AG41</f>
        <v>-51344</v>
      </c>
      <c r="AH64" s="106">
        <f>+'4.1 Samtyggingad.'!AH33-'4.1 Samtyggingad.'!AH41</f>
        <v>282138</v>
      </c>
      <c r="AI64" s="106">
        <f>+'4.1 Samtyggingad.'!AI33-'4.1 Samtyggingad.'!AI41</f>
        <v>-50166</v>
      </c>
      <c r="AJ64" s="106">
        <f>+'4.1 Samtyggingad.'!AJ33-'4.1 Samtyggingad.'!AJ41</f>
        <v>-437893</v>
      </c>
      <c r="AK64" s="106">
        <f>+'4.1 Samtyggingad.'!AK33-'4.1 Samtyggingad.'!AK41</f>
        <v>-179469</v>
      </c>
      <c r="AL64" s="106">
        <f>+'4.1 Samtyggingad.'!AL33-'4.1 Samtyggingad.'!AL41</f>
        <v>35386</v>
      </c>
      <c r="AM64" s="106">
        <f>+'4.1 Samtyggingad.'!AM33-'4.1 Samtyggingad.'!AM41</f>
        <v>57170</v>
      </c>
      <c r="AN64" s="106">
        <f>+'4.1 Samtyggingad.'!AN33-'4.1 Samtyggingad.'!AN41</f>
        <v>82944</v>
      </c>
      <c r="AO64" s="106">
        <f>+'4.1 Samtyggingad.'!AO33-'4.1 Samtyggingad.'!AO41</f>
        <v>-36412</v>
      </c>
      <c r="AP64" s="106">
        <f>+'4.1 Samtyggingad.'!AP33-'4.1 Samtyggingad.'!AP41</f>
        <v>-19817</v>
      </c>
      <c r="AQ64" s="106">
        <f>+'4.1 Samtyggingad.'!AQ33-'4.1 Samtyggingad.'!AQ41</f>
        <v>4931</v>
      </c>
      <c r="AR64" s="106">
        <f>+'4.1 Samtyggingad.'!AR33-'4.1 Samtyggingad.'!AR41</f>
        <v>5488</v>
      </c>
      <c r="AS64" s="106"/>
      <c r="AT64" s="106">
        <f>+'4.1 Samtyggingad.'!AT33-'4.1 Samtyggingad.'!AT41</f>
        <v>-138246320</v>
      </c>
      <c r="AU64" s="106"/>
      <c r="AV64" s="106">
        <f>+'4.1 Samtyggingad.'!AV33-'4.1 Samtyggingad.'!AV41</f>
        <v>-23255082</v>
      </c>
      <c r="AW64" s="106">
        <f>+'4.1 Samtyggingad.'!AW33-'4.1 Samtyggingad.'!AW41</f>
        <v>-114991238</v>
      </c>
    </row>
    <row r="65" spans="1:49" x14ac:dyDescent="0.2">
      <c r="A65" s="159" t="s">
        <v>406</v>
      </c>
      <c r="C65" s="106">
        <f>+'4.1 Samtyggingad.'!C46+'4.1 Samtyggingad.'!C50-'4.1 Samtyggingad.'!C48</f>
        <v>211518</v>
      </c>
      <c r="D65" s="106">
        <f>+'4.1 Samtyggingad.'!D46+'4.1 Samtyggingad.'!D50-'4.1 Samtyggingad.'!D48</f>
        <v>67040</v>
      </c>
      <c r="E65" s="106">
        <f>+'4.1 Samtyggingad.'!E46+'4.1 Samtyggingad.'!E50-'4.1 Samtyggingad.'!E48</f>
        <v>149319</v>
      </c>
      <c r="F65" s="106">
        <f>+'4.1 Samtyggingad.'!F46+'4.1 Samtyggingad.'!F50-'4.1 Samtyggingad.'!F48</f>
        <v>208265</v>
      </c>
      <c r="G65" s="106">
        <f>+'4.1 Samtyggingad.'!G46+'4.1 Samtyggingad.'!G50-'4.1 Samtyggingad.'!G48</f>
        <v>73911</v>
      </c>
      <c r="H65" s="106">
        <f>+'4.1 Samtyggingad.'!H46+'4.1 Samtyggingad.'!H50-'4.1 Samtyggingad.'!H48</f>
        <v>116502</v>
      </c>
      <c r="I65" s="106">
        <f>+'4.1 Samtyggingad.'!I46+'4.1 Samtyggingad.'!I50-'4.1 Samtyggingad.'!I48</f>
        <v>9157</v>
      </c>
      <c r="J65" s="106">
        <f>+'4.1 Samtyggingad.'!J46+'4.1 Samtyggingad.'!J50-'4.1 Samtyggingad.'!J48</f>
        <v>3475</v>
      </c>
      <c r="K65" s="106">
        <f>+'4.1 Samtyggingad.'!K46+'4.1 Samtyggingad.'!K50-'4.1 Samtyggingad.'!K48</f>
        <v>26703</v>
      </c>
      <c r="L65" s="106">
        <f>+'4.1 Samtyggingad.'!L46+'4.1 Samtyggingad.'!L50-'4.1 Samtyggingad.'!L48</f>
        <v>83055</v>
      </c>
      <c r="M65" s="106">
        <f>+'4.1 Samtyggingad.'!M46+'4.1 Samtyggingad.'!M50-'4.1 Samtyggingad.'!M48</f>
        <v>23420</v>
      </c>
      <c r="N65" s="106">
        <f>+'4.1 Samtyggingad.'!N46+'4.1 Samtyggingad.'!N50-'4.1 Samtyggingad.'!N48</f>
        <v>78338</v>
      </c>
      <c r="O65" s="106">
        <f>+'4.1 Samtyggingad.'!O46+'4.1 Samtyggingad.'!O50-'4.1 Samtyggingad.'!O48</f>
        <v>67327</v>
      </c>
      <c r="P65" s="106">
        <f>+'4.1 Samtyggingad.'!P46+'4.1 Samtyggingad.'!P50-'4.1 Samtyggingad.'!P48</f>
        <v>45570</v>
      </c>
      <c r="Q65" s="106">
        <f>+'4.1 Samtyggingad.'!Q46+'4.1 Samtyggingad.'!Q50-'4.1 Samtyggingad.'!Q48</f>
        <v>18668</v>
      </c>
      <c r="R65" s="106">
        <f>+'4.1 Samtyggingad.'!R46+'4.1 Samtyggingad.'!R50-'4.1 Samtyggingad.'!R48</f>
        <v>19052</v>
      </c>
      <c r="S65" s="106">
        <f>+'4.1 Samtyggingad.'!S46+'4.1 Samtyggingad.'!S50-'4.1 Samtyggingad.'!S48</f>
        <v>60005</v>
      </c>
      <c r="T65" s="106">
        <f>+'4.1 Samtyggingad.'!T46+'4.1 Samtyggingad.'!T50-'4.1 Samtyggingad.'!T48</f>
        <v>6421</v>
      </c>
      <c r="U65" s="106">
        <f>+'4.1 Samtyggingad.'!U46+'4.1 Samtyggingad.'!U50-'4.1 Samtyggingad.'!U48</f>
        <v>52344</v>
      </c>
      <c r="V65" s="106">
        <f>+'4.1 Samtyggingad.'!V46+'4.1 Samtyggingad.'!V50-'4.1 Samtyggingad.'!V48</f>
        <v>596</v>
      </c>
      <c r="W65" s="106">
        <f>+'4.1 Samtyggingad.'!W46+'4.1 Samtyggingad.'!W50-'4.1 Samtyggingad.'!W48</f>
        <v>31799</v>
      </c>
      <c r="X65" s="106">
        <f>+'4.1 Samtyggingad.'!X46+'4.1 Samtyggingad.'!X50-'4.1 Samtyggingad.'!X48</f>
        <v>58320</v>
      </c>
      <c r="Y65" s="106">
        <f>+'4.1 Samtyggingad.'!Y46+'4.1 Samtyggingad.'!Y50-'4.1 Samtyggingad.'!Y48</f>
        <v>40098</v>
      </c>
      <c r="Z65" s="106">
        <f>+'4.1 Samtyggingad.'!Z46+'4.1 Samtyggingad.'!Z50-'4.1 Samtyggingad.'!Z48</f>
        <v>26427</v>
      </c>
      <c r="AA65" s="106">
        <f>+'4.1 Samtyggingad.'!AA46+'4.1 Samtyggingad.'!AA50-'4.1 Samtyggingad.'!AA48</f>
        <v>0</v>
      </c>
      <c r="AB65" s="106">
        <f>+'4.1 Samtyggingad.'!AB46+'4.1 Samtyggingad.'!AB50-'4.1 Samtyggingad.'!AB48</f>
        <v>12331</v>
      </c>
      <c r="AC65" s="106">
        <f>+'4.1 Samtyggingad.'!AC46+'4.1 Samtyggingad.'!AC50-'4.1 Samtyggingad.'!AC48</f>
        <v>3317</v>
      </c>
      <c r="AD65" s="106">
        <f>+'4.1 Samtyggingad.'!AD46+'4.1 Samtyggingad.'!AD50-'4.1 Samtyggingad.'!AD48</f>
        <v>14199</v>
      </c>
      <c r="AE65" s="106">
        <f>+'4.1 Samtyggingad.'!AE46+'4.1 Samtyggingad.'!AE50-'4.1 Samtyggingad.'!AE48</f>
        <v>9365</v>
      </c>
      <c r="AF65" s="106">
        <f>+'4.1 Samtyggingad.'!AF46+'4.1 Samtyggingad.'!AF50-'4.1 Samtyggingad.'!AF48</f>
        <v>35944</v>
      </c>
      <c r="AG65" s="106">
        <f>+'4.1 Samtyggingad.'!AG46+'4.1 Samtyggingad.'!AG50-'4.1 Samtyggingad.'!AG48</f>
        <v>-3125</v>
      </c>
      <c r="AH65" s="106">
        <f>+'4.1 Samtyggingad.'!AH46+'4.1 Samtyggingad.'!AH50-'4.1 Samtyggingad.'!AH48</f>
        <v>5665</v>
      </c>
      <c r="AI65" s="106">
        <f>+'4.1 Samtyggingad.'!AI46+'4.1 Samtyggingad.'!AI50-'4.1 Samtyggingad.'!AI48</f>
        <v>0</v>
      </c>
      <c r="AJ65" s="106">
        <f>+'4.1 Samtyggingad.'!AJ46+'4.1 Samtyggingad.'!AJ50-'4.1 Samtyggingad.'!AJ48</f>
        <v>9449</v>
      </c>
      <c r="AK65" s="106">
        <f>+'4.1 Samtyggingad.'!AK46+'4.1 Samtyggingad.'!AK50-'4.1 Samtyggingad.'!AK48</f>
        <v>5135</v>
      </c>
      <c r="AL65" s="106">
        <f>+'4.1 Samtyggingad.'!AL46+'4.1 Samtyggingad.'!AL50-'4.1 Samtyggingad.'!AL48</f>
        <v>3070</v>
      </c>
      <c r="AM65" s="106">
        <f>+'4.1 Samtyggingad.'!AM46+'4.1 Samtyggingad.'!AM50-'4.1 Samtyggingad.'!AM48</f>
        <v>4094</v>
      </c>
      <c r="AN65" s="106">
        <f>+'4.1 Samtyggingad.'!AN46+'4.1 Samtyggingad.'!AN50-'4.1 Samtyggingad.'!AN48</f>
        <v>1933</v>
      </c>
      <c r="AO65" s="106">
        <f>+'4.1 Samtyggingad.'!AO46+'4.1 Samtyggingad.'!AO50-'4.1 Samtyggingad.'!AO48</f>
        <v>532</v>
      </c>
      <c r="AP65" s="106">
        <f>+'4.1 Samtyggingad.'!AP46+'4.1 Samtyggingad.'!AP50-'4.1 Samtyggingad.'!AP48</f>
        <v>938</v>
      </c>
      <c r="AQ65" s="106">
        <f>+'4.1 Samtyggingad.'!AQ46+'4.1 Samtyggingad.'!AQ50-'4.1 Samtyggingad.'!AQ48</f>
        <v>4502</v>
      </c>
      <c r="AR65" s="106">
        <f>+'4.1 Samtyggingad.'!AR46+'4.1 Samtyggingad.'!AR50-'4.1 Samtyggingad.'!AR48</f>
        <v>3720</v>
      </c>
      <c r="AS65" s="106"/>
      <c r="AT65" s="106">
        <f>+'4.1 Samtyggingad.'!AT46+'4.1 Samtyggingad.'!AT50-'4.1 Samtyggingad.'!AT48</f>
        <v>1588399</v>
      </c>
      <c r="AU65" s="106"/>
      <c r="AV65" s="106">
        <f>+'4.1 Samtyggingad.'!AV46+'4.1 Samtyggingad.'!AV50-'4.1 Samtyggingad.'!AV48</f>
        <v>330025</v>
      </c>
      <c r="AW65" s="106">
        <f>+'4.1 Samtyggingad.'!AW46+'4.1 Samtyggingad.'!AW50-'4.1 Samtyggingad.'!AW48</f>
        <v>1258374</v>
      </c>
    </row>
    <row r="66" spans="1:49" x14ac:dyDescent="0.2">
      <c r="A66" s="159" t="s">
        <v>407</v>
      </c>
      <c r="C66" s="106">
        <f>+'4.1 Samtyggingad.'!C63</f>
        <v>203013352</v>
      </c>
      <c r="D66" s="106">
        <f>+'4.1 Samtyggingad.'!D63</f>
        <v>107247847</v>
      </c>
      <c r="E66" s="106">
        <f>+'4.1 Samtyggingad.'!E63</f>
        <v>262609403</v>
      </c>
      <c r="F66" s="106">
        <f>+'4.1 Samtyggingad.'!F63</f>
        <v>235991776</v>
      </c>
      <c r="G66" s="106">
        <f>+'4.1 Samtyggingad.'!G63</f>
        <v>89383915</v>
      </c>
      <c r="H66" s="106">
        <f>+'4.1 Samtyggingad.'!H63</f>
        <v>93350740</v>
      </c>
      <c r="I66" s="106">
        <f>+'4.1 Samtyggingad.'!I63</f>
        <v>9471135</v>
      </c>
      <c r="J66" s="106">
        <f>+'4.1 Samtyggingad.'!J63</f>
        <v>4204889</v>
      </c>
      <c r="K66" s="106">
        <f>+'4.1 Samtyggingad.'!K63</f>
        <v>26212955</v>
      </c>
      <c r="L66" s="106">
        <f>+'4.1 Samtyggingad.'!L63</f>
        <v>78664226</v>
      </c>
      <c r="M66" s="106">
        <f>+'4.1 Samtyggingad.'!M63</f>
        <v>12640711</v>
      </c>
      <c r="N66" s="106">
        <f>+'4.1 Samtyggingad.'!N63</f>
        <v>55617100</v>
      </c>
      <c r="O66" s="106">
        <f>+'4.1 Samtyggingad.'!O63</f>
        <v>55164760</v>
      </c>
      <c r="P66" s="106">
        <f>+'4.1 Samtyggingad.'!P63</f>
        <v>40278978</v>
      </c>
      <c r="Q66" s="106">
        <f>+'4.1 Samtyggingad.'!Q63</f>
        <v>25968301</v>
      </c>
      <c r="R66" s="106">
        <f>+'4.1 Samtyggingad.'!R63</f>
        <v>12090304</v>
      </c>
      <c r="S66" s="106">
        <f>+'4.1 Samtyggingad.'!S63</f>
        <v>24908749</v>
      </c>
      <c r="T66" s="106">
        <f>+'4.1 Samtyggingad.'!T63</f>
        <v>2665329</v>
      </c>
      <c r="U66" s="106">
        <f>+'4.1 Samtyggingad.'!U63</f>
        <v>28633811</v>
      </c>
      <c r="V66" s="106">
        <f>+'4.1 Samtyggingad.'!V63</f>
        <v>2421865</v>
      </c>
      <c r="W66" s="106">
        <f>+'4.1 Samtyggingad.'!W63</f>
        <v>23192729</v>
      </c>
      <c r="X66" s="106">
        <f>+'4.1 Samtyggingad.'!X63</f>
        <v>27258890</v>
      </c>
      <c r="Y66" s="106">
        <f>+'4.1 Samtyggingad.'!Y63</f>
        <v>21603252</v>
      </c>
      <c r="Z66" s="106">
        <f>+'4.1 Samtyggingad.'!Z63</f>
        <v>23132282</v>
      </c>
      <c r="AA66" s="106">
        <f>+'4.1 Samtyggingad.'!AA63</f>
        <v>12954380</v>
      </c>
      <c r="AB66" s="106">
        <f>+'4.1 Samtyggingad.'!AB63</f>
        <v>15607556</v>
      </c>
      <c r="AC66" s="106">
        <f>+'4.1 Samtyggingad.'!AC63</f>
        <v>10123620</v>
      </c>
      <c r="AD66" s="106">
        <f>+'4.1 Samtyggingad.'!AD63</f>
        <v>5921817</v>
      </c>
      <c r="AE66" s="106">
        <f>+'4.1 Samtyggingad.'!AE63</f>
        <v>7223000</v>
      </c>
      <c r="AF66" s="106">
        <f>+'4.1 Samtyggingad.'!AF63</f>
        <v>4276550</v>
      </c>
      <c r="AG66" s="106">
        <f>+'4.1 Samtyggingad.'!AG63</f>
        <v>2505080</v>
      </c>
      <c r="AH66" s="106">
        <f>+'4.1 Samtyggingad.'!AH63</f>
        <v>2235587</v>
      </c>
      <c r="AI66" s="106">
        <f>+'4.1 Samtyggingad.'!AI63</f>
        <v>305939</v>
      </c>
      <c r="AJ66" s="106">
        <f>+'4.1 Samtyggingad.'!AJ63</f>
        <v>2261717</v>
      </c>
      <c r="AK66" s="106">
        <f>+'4.1 Samtyggingad.'!AK63</f>
        <v>1146206</v>
      </c>
      <c r="AL66" s="106">
        <f>+'4.1 Samtyggingad.'!AL63</f>
        <v>761711</v>
      </c>
      <c r="AM66" s="106">
        <f>+'4.1 Samtyggingad.'!AM63</f>
        <v>481478</v>
      </c>
      <c r="AN66" s="106">
        <f>+'4.1 Samtyggingad.'!AN63</f>
        <v>449568</v>
      </c>
      <c r="AO66" s="106">
        <f>+'4.1 Samtyggingad.'!AO63</f>
        <v>472544</v>
      </c>
      <c r="AP66" s="106">
        <f>+'4.1 Samtyggingad.'!AP63</f>
        <v>172493</v>
      </c>
      <c r="AQ66" s="106">
        <f>+'4.1 Samtyggingad.'!AQ63</f>
        <v>71180</v>
      </c>
      <c r="AR66" s="106">
        <f>+'4.1 Samtyggingad.'!AR63</f>
        <v>5688</v>
      </c>
      <c r="AS66" s="106"/>
      <c r="AT66" s="106">
        <f>+'4.1 Samtyggingad.'!AT63</f>
        <v>1532703413</v>
      </c>
      <c r="AU66" s="106"/>
      <c r="AV66" s="106">
        <f>+'4.1 Samtyggingad.'!AV63</f>
        <v>281675426</v>
      </c>
      <c r="AW66" s="106">
        <f>+'4.1 Samtyggingad.'!AW63</f>
        <v>1251027987</v>
      </c>
    </row>
    <row r="67" spans="1:49" x14ac:dyDescent="0.2">
      <c r="A67" s="159" t="s">
        <v>408</v>
      </c>
      <c r="C67" s="106">
        <f>+'4.1 Samtyggingad.'!C65</f>
        <v>172872717</v>
      </c>
      <c r="D67" s="106">
        <f>+'4.1 Samtyggingad.'!D65</f>
        <v>107425122</v>
      </c>
      <c r="E67" s="106">
        <f>+'4.1 Samtyggingad.'!E65</f>
        <v>242671542</v>
      </c>
      <c r="F67" s="106">
        <f>+'4.1 Samtyggingad.'!F65</f>
        <v>206454247</v>
      </c>
      <c r="G67" s="106">
        <f>+'4.1 Samtyggingad.'!G65</f>
        <v>92258867</v>
      </c>
      <c r="H67" s="106">
        <f>+'4.1 Samtyggingad.'!H65</f>
        <v>86957370</v>
      </c>
      <c r="I67" s="106">
        <f>+'4.1 Samtyggingad.'!I65</f>
        <v>8123595</v>
      </c>
      <c r="J67" s="106">
        <f>+'4.1 Samtyggingad.'!J65</f>
        <v>3957712</v>
      </c>
      <c r="K67" s="106">
        <f>+'4.1 Samtyggingad.'!K65</f>
        <v>23948216</v>
      </c>
      <c r="L67" s="106">
        <f>+'4.1 Samtyggingad.'!L65</f>
        <v>72587287</v>
      </c>
      <c r="M67" s="106">
        <f>+'4.1 Samtyggingad.'!M65</f>
        <v>13358913</v>
      </c>
      <c r="N67" s="106">
        <f>+'4.1 Samtyggingad.'!N65</f>
        <v>57792539</v>
      </c>
      <c r="O67" s="106">
        <f>+'4.1 Samtyggingad.'!O65</f>
        <v>54414034</v>
      </c>
      <c r="P67" s="106">
        <f>+'4.1 Samtyggingad.'!P65</f>
        <v>47300619</v>
      </c>
      <c r="Q67" s="106">
        <f>+'4.1 Samtyggingad.'!Q65</f>
        <v>28909041</v>
      </c>
      <c r="R67" s="106">
        <f>+'4.1 Samtyggingad.'!R65</f>
        <v>10230682</v>
      </c>
      <c r="S67" s="106">
        <f>+'4.1 Samtyggingad.'!S65</f>
        <v>29191537</v>
      </c>
      <c r="T67" s="106">
        <f>+'4.1 Samtyggingad.'!T65</f>
        <v>3471429</v>
      </c>
      <c r="U67" s="106">
        <f>+'4.1 Samtyggingad.'!U65</f>
        <v>24570447</v>
      </c>
      <c r="V67" s="106">
        <f>+'4.1 Samtyggingad.'!V65</f>
        <v>2487527</v>
      </c>
      <c r="W67" s="106">
        <f>+'4.1 Samtyggingad.'!W65</f>
        <v>24156146</v>
      </c>
      <c r="X67" s="106">
        <f>+'4.1 Samtyggingad.'!X65</f>
        <v>22464729</v>
      </c>
      <c r="Y67" s="106">
        <f>+'4.1 Samtyggingad.'!Y65</f>
        <v>20319787</v>
      </c>
      <c r="Z67" s="106">
        <f>+'4.1 Samtyggingad.'!Z65</f>
        <v>19626077</v>
      </c>
      <c r="AA67" s="106">
        <f>+'4.1 Samtyggingad.'!AA65</f>
        <v>13968831</v>
      </c>
      <c r="AB67" s="106">
        <f>+'4.1 Samtyggingad.'!AB65</f>
        <v>13765966</v>
      </c>
      <c r="AC67" s="106">
        <f>+'4.1 Samtyggingad.'!AC65</f>
        <v>8004988</v>
      </c>
      <c r="AD67" s="106">
        <f>+'4.1 Samtyggingad.'!AD65</f>
        <v>6721325</v>
      </c>
      <c r="AE67" s="106">
        <f>+'4.1 Samtyggingad.'!AE65</f>
        <v>6393439</v>
      </c>
      <c r="AF67" s="106">
        <f>+'4.1 Samtyggingad.'!AF65</f>
        <v>4477638</v>
      </c>
      <c r="AG67" s="106">
        <f>+'4.1 Samtyggingad.'!AG65</f>
        <v>2436645</v>
      </c>
      <c r="AH67" s="106">
        <f>+'4.1 Samtyggingad.'!AH65</f>
        <v>2468499</v>
      </c>
      <c r="AI67" s="106">
        <f>+'4.1 Samtyggingad.'!AI65</f>
        <v>290527</v>
      </c>
      <c r="AJ67" s="106">
        <f>+'4.1 Samtyggingad.'!AJ65</f>
        <v>1773547</v>
      </c>
      <c r="AK67" s="106">
        <f>+'4.1 Samtyggingad.'!AK65</f>
        <v>889070</v>
      </c>
      <c r="AL67" s="106">
        <f>+'4.1 Samtyggingad.'!AL65</f>
        <v>750080</v>
      </c>
      <c r="AM67" s="106">
        <f>+'4.1 Samtyggingad.'!AM65</f>
        <v>526499</v>
      </c>
      <c r="AN67" s="106">
        <f>+'4.1 Samtyggingad.'!AN65</f>
        <v>504378</v>
      </c>
      <c r="AO67" s="106">
        <f>+'4.1 Samtyggingad.'!AO65</f>
        <v>389420</v>
      </c>
      <c r="AP67" s="106">
        <f>+'4.1 Samtyggingad.'!AP65</f>
        <v>115563</v>
      </c>
      <c r="AQ67" s="106">
        <f>+'4.1 Samtyggingad.'!AQ65</f>
        <v>80873</v>
      </c>
      <c r="AR67" s="106">
        <f>+'4.1 Samtyggingad.'!AR65</f>
        <v>1888</v>
      </c>
      <c r="AS67" s="106"/>
      <c r="AT67" s="106">
        <f>+'4.1 Samtyggingad.'!AT65</f>
        <v>1439109358</v>
      </c>
      <c r="AU67" s="106"/>
      <c r="AV67" s="106">
        <f>+'4.1 Samtyggingad.'!AV65</f>
        <v>255317700</v>
      </c>
      <c r="AW67" s="106">
        <f>+'4.1 Samtyggingad.'!AW65</f>
        <v>1183791658</v>
      </c>
    </row>
    <row r="68" spans="1:49" x14ac:dyDescent="0.2">
      <c r="A68" s="161"/>
      <c r="AV68" s="145"/>
      <c r="AW68" s="145"/>
    </row>
    <row r="69" spans="1:49" x14ac:dyDescent="0.2">
      <c r="A69" s="159" t="s">
        <v>409</v>
      </c>
      <c r="AV69" s="145"/>
      <c r="AW69" s="145"/>
    </row>
    <row r="70" spans="1:49" x14ac:dyDescent="0.2">
      <c r="A70" s="159" t="s">
        <v>410</v>
      </c>
      <c r="C70" s="106">
        <f>+(C66+C67-(C64-C65))</f>
        <v>404307326</v>
      </c>
      <c r="D70" s="106">
        <f t="shared" ref="D70:AW70" si="8">+(D66+D67-(D64-D65))</f>
        <v>227885058</v>
      </c>
      <c r="E70" s="106">
        <f t="shared" si="8"/>
        <v>536851993</v>
      </c>
      <c r="F70" s="106">
        <f t="shared" si="8"/>
        <v>477087652</v>
      </c>
      <c r="G70" s="106">
        <f t="shared" si="8"/>
        <v>181453031</v>
      </c>
      <c r="H70" s="106">
        <f t="shared" si="8"/>
        <v>189617131</v>
      </c>
      <c r="I70" s="106">
        <f t="shared" si="8"/>
        <v>18861707</v>
      </c>
      <c r="J70" s="106">
        <f t="shared" si="8"/>
        <v>8391052</v>
      </c>
      <c r="K70" s="106">
        <f t="shared" si="8"/>
        <v>54852175</v>
      </c>
      <c r="L70" s="106">
        <f t="shared" si="8"/>
        <v>159839801</v>
      </c>
      <c r="M70" s="106">
        <f t="shared" si="8"/>
        <v>27031220</v>
      </c>
      <c r="N70" s="106">
        <f t="shared" si="8"/>
        <v>113266447</v>
      </c>
      <c r="O70" s="106">
        <f t="shared" si="8"/>
        <v>112711374</v>
      </c>
      <c r="P70" s="106">
        <f t="shared" si="8"/>
        <v>79973443</v>
      </c>
      <c r="Q70" s="106">
        <f t="shared" si="8"/>
        <v>51153318</v>
      </c>
      <c r="R70" s="106">
        <f t="shared" si="8"/>
        <v>21750298</v>
      </c>
      <c r="S70" s="106">
        <f t="shared" si="8"/>
        <v>53443200</v>
      </c>
      <c r="T70" s="106">
        <f t="shared" si="8"/>
        <v>6062222</v>
      </c>
      <c r="U70" s="106">
        <f t="shared" si="8"/>
        <v>59177365</v>
      </c>
      <c r="V70" s="106">
        <f t="shared" si="8"/>
        <v>5453710</v>
      </c>
      <c r="W70" s="106">
        <f t="shared" si="8"/>
        <v>46660036</v>
      </c>
      <c r="X70" s="106">
        <f t="shared" si="8"/>
        <v>54733713</v>
      </c>
      <c r="Y70" s="106">
        <f t="shared" si="8"/>
        <v>42887869</v>
      </c>
      <c r="Z70" s="106">
        <f t="shared" si="8"/>
        <v>46160983</v>
      </c>
      <c r="AA70" s="106">
        <f t="shared" si="8"/>
        <v>25516756</v>
      </c>
      <c r="AB70" s="106">
        <f t="shared" si="8"/>
        <v>31571056</v>
      </c>
      <c r="AC70" s="106">
        <f t="shared" si="8"/>
        <v>19693937</v>
      </c>
      <c r="AD70" s="106">
        <f t="shared" si="8"/>
        <v>11722359</v>
      </c>
      <c r="AE70" s="106">
        <f t="shared" si="8"/>
        <v>13400029</v>
      </c>
      <c r="AF70" s="106">
        <f t="shared" si="8"/>
        <v>8692092</v>
      </c>
      <c r="AG70" s="106">
        <f t="shared" si="8"/>
        <v>4989944</v>
      </c>
      <c r="AH70" s="106">
        <f t="shared" si="8"/>
        <v>4427613</v>
      </c>
      <c r="AI70" s="106">
        <f t="shared" si="8"/>
        <v>646632</v>
      </c>
      <c r="AJ70" s="106">
        <f t="shared" si="8"/>
        <v>4482606</v>
      </c>
      <c r="AK70" s="106">
        <f t="shared" si="8"/>
        <v>2219880</v>
      </c>
      <c r="AL70" s="106">
        <f t="shared" si="8"/>
        <v>1479475</v>
      </c>
      <c r="AM70" s="106">
        <f t="shared" si="8"/>
        <v>954901</v>
      </c>
      <c r="AN70" s="106">
        <f t="shared" si="8"/>
        <v>872935</v>
      </c>
      <c r="AO70" s="106">
        <f t="shared" si="8"/>
        <v>898908</v>
      </c>
      <c r="AP70" s="106">
        <f t="shared" si="8"/>
        <v>308811</v>
      </c>
      <c r="AQ70" s="106">
        <f t="shared" si="8"/>
        <v>151624</v>
      </c>
      <c r="AR70" s="106">
        <f t="shared" si="8"/>
        <v>5808</v>
      </c>
      <c r="AS70" s="106"/>
      <c r="AT70" s="106">
        <f t="shared" si="8"/>
        <v>3111647490</v>
      </c>
      <c r="AU70" s="106"/>
      <c r="AV70" s="160">
        <f t="shared" si="8"/>
        <v>560578233</v>
      </c>
      <c r="AW70" s="160">
        <f t="shared" si="8"/>
        <v>2551069257</v>
      </c>
    </row>
    <row r="71" spans="1:49" x14ac:dyDescent="0.2">
      <c r="A71" s="159" t="s">
        <v>411</v>
      </c>
      <c r="C71" s="162">
        <f>+(2*(C64-C65))/C70</f>
        <v>-0.14059234237076376</v>
      </c>
      <c r="D71" s="162">
        <f t="shared" ref="D71:AR71" si="9">+(2*(D64-D65))/D70</f>
        <v>-0.11595397360365768</v>
      </c>
      <c r="E71" s="162">
        <f t="shared" si="9"/>
        <v>-0.11761546352310924</v>
      </c>
      <c r="F71" s="162">
        <f t="shared" si="9"/>
        <v>-0.14522123494405595</v>
      </c>
      <c r="G71" s="162">
        <f t="shared" si="9"/>
        <v>2.0914613435142893E-3</v>
      </c>
      <c r="H71" s="162">
        <f t="shared" si="9"/>
        <v>-9.8187552473832124E-2</v>
      </c>
      <c r="I71" s="162">
        <f t="shared" si="9"/>
        <v>-0.13434383218867729</v>
      </c>
      <c r="J71" s="162">
        <f t="shared" si="9"/>
        <v>-5.4451098622675678E-2</v>
      </c>
      <c r="K71" s="162">
        <f t="shared" si="9"/>
        <v>-0.17104167701645376</v>
      </c>
      <c r="L71" s="162">
        <f t="shared" si="9"/>
        <v>-0.10746119484971081</v>
      </c>
      <c r="M71" s="162">
        <f t="shared" si="9"/>
        <v>-7.6326262743597953E-2</v>
      </c>
      <c r="N71" s="162">
        <f t="shared" si="9"/>
        <v>2.5284098476223943E-3</v>
      </c>
      <c r="O71" s="162">
        <f t="shared" si="9"/>
        <v>-5.5585871928062913E-2</v>
      </c>
      <c r="P71" s="162">
        <f t="shared" si="9"/>
        <v>0.19021699490917254</v>
      </c>
      <c r="Q71" s="162">
        <f t="shared" si="9"/>
        <v>0.14560244166370595</v>
      </c>
      <c r="R71" s="162">
        <f t="shared" si="9"/>
        <v>5.2476338485109492E-2</v>
      </c>
      <c r="S71" s="162">
        <f t="shared" si="9"/>
        <v>2.4590069456918748E-2</v>
      </c>
      <c r="T71" s="162">
        <f t="shared" si="9"/>
        <v>2.4590323482049981E-2</v>
      </c>
      <c r="U71" s="162">
        <f t="shared" si="9"/>
        <v>-0.20187134050324815</v>
      </c>
      <c r="V71" s="162">
        <f t="shared" si="9"/>
        <v>-0.1996138408532907</v>
      </c>
      <c r="W71" s="162">
        <f t="shared" si="9"/>
        <v>2.95258666324218E-2</v>
      </c>
      <c r="X71" s="162">
        <f t="shared" si="9"/>
        <v>-0.18307159245710225</v>
      </c>
      <c r="Y71" s="162">
        <f t="shared" si="9"/>
        <v>-4.4993142466462951E-2</v>
      </c>
      <c r="Z71" s="162">
        <f t="shared" si="9"/>
        <v>-0.1474242435435138</v>
      </c>
      <c r="AA71" s="162">
        <f t="shared" si="9"/>
        <v>0.11023775906310347</v>
      </c>
      <c r="AB71" s="162">
        <f t="shared" si="9"/>
        <v>-0.13921194146942692</v>
      </c>
      <c r="AC71" s="162">
        <f t="shared" si="9"/>
        <v>-0.15896557402412734</v>
      </c>
      <c r="AD71" s="162">
        <f t="shared" si="9"/>
        <v>0.15709858399661705</v>
      </c>
      <c r="AE71" s="162">
        <f t="shared" si="9"/>
        <v>3.229993009716621E-2</v>
      </c>
      <c r="AF71" s="162">
        <f t="shared" si="9"/>
        <v>1.4287929764204061E-2</v>
      </c>
      <c r="AG71" s="162">
        <f t="shared" si="9"/>
        <v>-1.9326469395247722E-2</v>
      </c>
      <c r="AH71" s="162">
        <f t="shared" si="9"/>
        <v>0.12488580189822372</v>
      </c>
      <c r="AI71" s="162">
        <f t="shared" si="9"/>
        <v>-0.15516089522324908</v>
      </c>
      <c r="AJ71" s="162">
        <f t="shared" si="9"/>
        <v>-0.19959014912307707</v>
      </c>
      <c r="AK71" s="162">
        <f t="shared" si="9"/>
        <v>-0.16631890012072725</v>
      </c>
      <c r="AL71" s="162">
        <f t="shared" si="9"/>
        <v>4.368576691055949E-2</v>
      </c>
      <c r="AM71" s="162">
        <f t="shared" si="9"/>
        <v>0.111165450659283</v>
      </c>
      <c r="AN71" s="162">
        <f t="shared" si="9"/>
        <v>0.18560603023134598</v>
      </c>
      <c r="AO71" s="162">
        <f t="shared" si="9"/>
        <v>-8.2197510757496872E-2</v>
      </c>
      <c r="AP71" s="162">
        <f t="shared" si="9"/>
        <v>-0.13441878689554451</v>
      </c>
      <c r="AQ71" s="162">
        <f t="shared" si="9"/>
        <v>5.6587347649448639E-3</v>
      </c>
      <c r="AR71" s="162">
        <f t="shared" si="9"/>
        <v>0.60881542699724522</v>
      </c>
      <c r="AS71" s="162"/>
      <c r="AT71" s="162">
        <f>+(2*(AT64-AT65))/AT70</f>
        <v>-8.987825224379771E-2</v>
      </c>
      <c r="AU71" s="162"/>
      <c r="AV71" s="163">
        <f>+(2*(AV64-AV65))/AV70</f>
        <v>-8.4145639668459976E-2</v>
      </c>
      <c r="AW71" s="163">
        <f>+(2*(AW64-AW65))/AW70</f>
        <v>-9.1137950630714684E-2</v>
      </c>
    </row>
    <row r="72" spans="1:49" x14ac:dyDescent="0.2">
      <c r="A72" s="164" t="s">
        <v>412</v>
      </c>
      <c r="C72" s="165">
        <v>0.1636</v>
      </c>
      <c r="D72" s="165">
        <v>0.1636</v>
      </c>
      <c r="E72" s="165">
        <v>0.1636</v>
      </c>
      <c r="F72" s="165">
        <v>0.1636</v>
      </c>
      <c r="G72" s="165">
        <v>0.1636</v>
      </c>
      <c r="H72" s="165">
        <v>0.1636</v>
      </c>
      <c r="I72" s="165">
        <v>0.1636</v>
      </c>
      <c r="J72" s="165">
        <v>0.1636</v>
      </c>
      <c r="K72" s="165">
        <v>0.1636</v>
      </c>
      <c r="L72" s="165">
        <v>0.1636</v>
      </c>
      <c r="M72" s="165">
        <v>0.1636</v>
      </c>
      <c r="N72" s="165">
        <v>0.1636</v>
      </c>
      <c r="O72" s="165">
        <v>0.1636</v>
      </c>
      <c r="P72" s="165">
        <v>0.1636</v>
      </c>
      <c r="Q72" s="165">
        <v>0.1636</v>
      </c>
      <c r="R72" s="165">
        <v>0.1636</v>
      </c>
      <c r="S72" s="165">
        <v>0.1636</v>
      </c>
      <c r="T72" s="165">
        <v>0.1636</v>
      </c>
      <c r="U72" s="165">
        <v>0.1636</v>
      </c>
      <c r="V72" s="165">
        <v>0.1636</v>
      </c>
      <c r="W72" s="165">
        <v>0.1636</v>
      </c>
      <c r="X72" s="165">
        <v>0.1636</v>
      </c>
      <c r="Y72" s="165">
        <v>0.1636</v>
      </c>
      <c r="Z72" s="165">
        <v>0.1636</v>
      </c>
      <c r="AA72" s="165">
        <v>0.1636</v>
      </c>
      <c r="AB72" s="165">
        <v>0.1636</v>
      </c>
      <c r="AC72" s="165">
        <v>0.1636</v>
      </c>
      <c r="AD72" s="165">
        <v>0.1636</v>
      </c>
      <c r="AE72" s="165">
        <v>0.1636</v>
      </c>
      <c r="AF72" s="165">
        <v>0.1636</v>
      </c>
      <c r="AG72" s="165">
        <v>0.1636</v>
      </c>
      <c r="AH72" s="165">
        <v>0.1636</v>
      </c>
      <c r="AI72" s="165">
        <v>0.1636</v>
      </c>
      <c r="AJ72" s="165">
        <v>0.1636</v>
      </c>
      <c r="AK72" s="165">
        <v>0.1636</v>
      </c>
      <c r="AL72" s="165">
        <v>0.1636</v>
      </c>
      <c r="AM72" s="165">
        <v>0.1636</v>
      </c>
      <c r="AN72" s="165">
        <v>0.1636</v>
      </c>
      <c r="AO72" s="165">
        <v>0.1636</v>
      </c>
      <c r="AP72" s="165">
        <v>0.1636</v>
      </c>
      <c r="AQ72" s="165">
        <v>0.1636</v>
      </c>
      <c r="AR72" s="165">
        <v>0.1636</v>
      </c>
      <c r="AS72" s="165"/>
      <c r="AT72" s="165">
        <v>0.1636</v>
      </c>
      <c r="AU72" s="165"/>
      <c r="AV72" s="166">
        <v>0.1636</v>
      </c>
      <c r="AW72" s="166">
        <v>0.1636</v>
      </c>
    </row>
    <row r="73" spans="1:49" x14ac:dyDescent="0.2">
      <c r="A73" s="161"/>
      <c r="AV73" s="145"/>
      <c r="AW73" s="145"/>
    </row>
    <row r="74" spans="1:49" x14ac:dyDescent="0.2">
      <c r="A74" s="167" t="s">
        <v>413</v>
      </c>
      <c r="C74" s="146">
        <f>((1+C71)/(1+C72)-1)*100</f>
        <v>-26.142346370811598</v>
      </c>
      <c r="D74" s="146">
        <f t="shared" ref="D74:AW74" si="10">((1+D71)/(1+D72)-1)*100</f>
        <v>-24.024920385326364</v>
      </c>
      <c r="E74" s="146">
        <f t="shared" si="10"/>
        <v>-24.167709137427739</v>
      </c>
      <c r="F74" s="146">
        <f t="shared" si="10"/>
        <v>-26.540154257825364</v>
      </c>
      <c r="G74" s="146">
        <f t="shared" si="10"/>
        <v>-13.880073793097768</v>
      </c>
      <c r="H74" s="146">
        <f t="shared" si="10"/>
        <v>-22.498070855434182</v>
      </c>
      <c r="I74" s="146">
        <f t="shared" si="10"/>
        <v>-25.605348245847136</v>
      </c>
      <c r="J74" s="146">
        <f t="shared" si="10"/>
        <v>-18.73935189263284</v>
      </c>
      <c r="K74" s="146">
        <f t="shared" si="10"/>
        <v>-28.759167842596579</v>
      </c>
      <c r="L74" s="146">
        <f t="shared" si="10"/>
        <v>-23.295049402690861</v>
      </c>
      <c r="M74" s="146">
        <f t="shared" si="10"/>
        <v>-20.619307557889133</v>
      </c>
      <c r="N74" s="146">
        <f t="shared" si="10"/>
        <v>-13.842522357543618</v>
      </c>
      <c r="O74" s="146">
        <f t="shared" si="10"/>
        <v>-18.836874521146683</v>
      </c>
      <c r="P74" s="146">
        <f t="shared" si="10"/>
        <v>2.2874694834283726</v>
      </c>
      <c r="Q74" s="146">
        <f t="shared" si="10"/>
        <v>-1.5467135043222835</v>
      </c>
      <c r="R74" s="146">
        <f t="shared" si="10"/>
        <v>-9.549988098563988</v>
      </c>
      <c r="S74" s="146">
        <f t="shared" si="10"/>
        <v>-11.946539235397147</v>
      </c>
      <c r="T74" s="146">
        <f t="shared" si="10"/>
        <v>-11.946517404430224</v>
      </c>
      <c r="U74" s="146">
        <f t="shared" si="10"/>
        <v>-31.408674845586816</v>
      </c>
      <c r="V74" s="146">
        <f t="shared" si="10"/>
        <v>-31.214664906608004</v>
      </c>
      <c r="W74" s="146">
        <f t="shared" si="10"/>
        <v>-11.52235590989843</v>
      </c>
      <c r="X74" s="146">
        <f t="shared" si="10"/>
        <v>-29.793021008688747</v>
      </c>
      <c r="Y74" s="146">
        <f t="shared" si="10"/>
        <v>-17.926533384879928</v>
      </c>
      <c r="Z74" s="146">
        <f t="shared" si="10"/>
        <v>-26.729481225809025</v>
      </c>
      <c r="AA74" s="146">
        <f t="shared" si="10"/>
        <v>-4.5859608917924177</v>
      </c>
      <c r="AB74" s="146">
        <f t="shared" si="10"/>
        <v>-26.023714461105783</v>
      </c>
      <c r="AC74" s="146">
        <f t="shared" si="10"/>
        <v>-27.721345309739377</v>
      </c>
      <c r="AD74" s="146">
        <f t="shared" si="10"/>
        <v>-0.55873289819379224</v>
      </c>
      <c r="AE74" s="146">
        <f t="shared" si="10"/>
        <v>-11.283952380786676</v>
      </c>
      <c r="AF74" s="146">
        <f t="shared" si="10"/>
        <v>-12.831907032983491</v>
      </c>
      <c r="AG74" s="146">
        <f t="shared" si="10"/>
        <v>-15.720734736614617</v>
      </c>
      <c r="AH74" s="146">
        <f t="shared" si="10"/>
        <v>-3.3271053714142518</v>
      </c>
      <c r="AI74" s="146">
        <f t="shared" si="10"/>
        <v>-27.394370507326315</v>
      </c>
      <c r="AJ74" s="146">
        <f t="shared" si="10"/>
        <v>-31.212628834915524</v>
      </c>
      <c r="AK74" s="146">
        <f t="shared" si="10"/>
        <v>-28.35329151948498</v>
      </c>
      <c r="AL74" s="146">
        <f t="shared" si="10"/>
        <v>-10.305451451481652</v>
      </c>
      <c r="AM74" s="146">
        <f t="shared" si="10"/>
        <v>-4.5062349038086147</v>
      </c>
      <c r="AN74" s="146">
        <f t="shared" si="10"/>
        <v>1.8912023230788888</v>
      </c>
      <c r="AO74" s="146">
        <f t="shared" si="10"/>
        <v>-21.123883702088076</v>
      </c>
      <c r="AP74" s="146">
        <f t="shared" si="10"/>
        <v>-25.611789867269209</v>
      </c>
      <c r="AQ74" s="146">
        <f t="shared" si="10"/>
        <v>-13.573501653064213</v>
      </c>
      <c r="AR74" s="146">
        <f t="shared" si="10"/>
        <v>38.261896441839568</v>
      </c>
      <c r="AS74" s="146"/>
      <c r="AT74" s="146">
        <f t="shared" si="10"/>
        <v>-21.783968051202962</v>
      </c>
      <c r="AU74" s="146"/>
      <c r="AV74" s="168">
        <f t="shared" si="10"/>
        <v>-21.29130626232898</v>
      </c>
      <c r="AW74" s="168">
        <f t="shared" si="10"/>
        <v>-21.892226764413437</v>
      </c>
    </row>
    <row r="75" spans="1:49" ht="12" thickBot="1" x14ac:dyDescent="0.25">
      <c r="A75" s="169"/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69"/>
      <c r="Z75" s="169"/>
      <c r="AA75" s="169"/>
      <c r="AB75" s="169"/>
      <c r="AC75" s="169"/>
      <c r="AD75" s="169"/>
      <c r="AE75" s="169"/>
      <c r="AF75" s="169"/>
      <c r="AG75" s="169"/>
      <c r="AH75" s="169"/>
      <c r="AI75" s="169"/>
      <c r="AJ75" s="169"/>
      <c r="AK75" s="169"/>
      <c r="AL75" s="169"/>
      <c r="AM75" s="169"/>
      <c r="AN75" s="169"/>
      <c r="AO75" s="169"/>
      <c r="AP75" s="169"/>
      <c r="AQ75" s="169"/>
      <c r="AR75" s="169"/>
      <c r="AS75" s="169"/>
      <c r="AT75" s="169"/>
      <c r="AU75" s="169"/>
      <c r="AV75" s="169"/>
      <c r="AW75" s="169"/>
    </row>
    <row r="76" spans="1:49" x14ac:dyDescent="0.2">
      <c r="A76" s="158" t="s">
        <v>263</v>
      </c>
    </row>
    <row r="77" spans="1:49" x14ac:dyDescent="0.2">
      <c r="A77" s="170" t="s">
        <v>414</v>
      </c>
      <c r="C77" s="106">
        <f>'4.1 Samtyggingad.'!C21</f>
        <v>17384889</v>
      </c>
      <c r="D77" s="106">
        <f>'4.1 Samtyggingad.'!D21</f>
        <v>719659</v>
      </c>
      <c r="E77" s="106">
        <f>'4.1 Samtyggingad.'!E21</f>
        <v>4841166</v>
      </c>
      <c r="F77" s="106">
        <f>'4.1 Samtyggingad.'!F21</f>
        <v>6603413</v>
      </c>
      <c r="G77" s="106">
        <f>'4.1 Samtyggingad.'!G21</f>
        <v>2333175</v>
      </c>
      <c r="H77" s="106">
        <f>'4.1 Samtyggingad.'!H21</f>
        <v>2689744</v>
      </c>
      <c r="I77" s="106">
        <f>'4.1 Samtyggingad.'!I21</f>
        <v>200589</v>
      </c>
      <c r="J77" s="106">
        <f>'4.1 Samtyggingad.'!J21</f>
        <v>569830</v>
      </c>
      <c r="K77" s="106">
        <f>'4.1 Samtyggingad.'!K21</f>
        <v>0</v>
      </c>
      <c r="L77" s="106">
        <f>'4.1 Samtyggingad.'!L21</f>
        <v>1739047</v>
      </c>
      <c r="M77" s="106">
        <f>'4.1 Samtyggingad.'!M21</f>
        <v>147157</v>
      </c>
      <c r="N77" s="106">
        <f>'4.1 Samtyggingad.'!N21</f>
        <v>753462</v>
      </c>
      <c r="O77" s="106">
        <f>'4.1 Samtyggingad.'!O21</f>
        <v>1512996</v>
      </c>
      <c r="P77" s="106">
        <f>'4.1 Samtyggingad.'!P21</f>
        <v>2064295</v>
      </c>
      <c r="Q77" s="106">
        <f>'4.1 Samtyggingad.'!Q21</f>
        <v>1130156</v>
      </c>
      <c r="R77" s="106">
        <f>'4.1 Samtyggingad.'!R21</f>
        <v>49238</v>
      </c>
      <c r="S77" s="106">
        <f>'4.1 Samtyggingad.'!S21</f>
        <v>359762</v>
      </c>
      <c r="T77" s="106">
        <f>'4.1 Samtyggingad.'!T21</f>
        <v>14339</v>
      </c>
      <c r="U77" s="106">
        <f>'4.1 Samtyggingad.'!U21</f>
        <v>358858</v>
      </c>
      <c r="V77" s="106">
        <f>'4.1 Samtyggingad.'!V21</f>
        <v>14877</v>
      </c>
      <c r="W77" s="106">
        <f>'4.1 Samtyggingad.'!W21</f>
        <v>595308</v>
      </c>
      <c r="X77" s="106">
        <f>'4.1 Samtyggingad.'!X21</f>
        <v>697189</v>
      </c>
      <c r="Y77" s="106">
        <f>'4.1 Samtyggingad.'!Y21</f>
        <v>841952</v>
      </c>
      <c r="Z77" s="106">
        <f>'4.1 Samtyggingad.'!Z21</f>
        <v>1365782</v>
      </c>
      <c r="AA77" s="106">
        <f>'4.1 Samtyggingad.'!AA21</f>
        <v>488906</v>
      </c>
      <c r="AB77" s="106">
        <f>'4.1 Samtyggingad.'!AB21</f>
        <v>582813</v>
      </c>
      <c r="AC77" s="106">
        <f>'4.1 Samtyggingad.'!AC21</f>
        <v>552702</v>
      </c>
      <c r="AD77" s="106">
        <f>'4.1 Samtyggingad.'!AD21</f>
        <v>308905</v>
      </c>
      <c r="AE77" s="106">
        <f>'4.1 Samtyggingad.'!AE21</f>
        <v>200396</v>
      </c>
      <c r="AF77" s="106">
        <f>'4.1 Samtyggingad.'!AF21</f>
        <v>110667</v>
      </c>
      <c r="AG77" s="106">
        <f>'4.1 Samtyggingad.'!AG21</f>
        <v>179508</v>
      </c>
      <c r="AH77" s="106">
        <f>'4.1 Samtyggingad.'!AH21</f>
        <v>131368</v>
      </c>
      <c r="AI77" s="106">
        <f>'4.1 Samtyggingad.'!AI21</f>
        <v>3399</v>
      </c>
      <c r="AJ77" s="106">
        <f>'4.1 Samtyggingad.'!AJ21</f>
        <v>126220</v>
      </c>
      <c r="AK77" s="106">
        <f>'4.1 Samtyggingad.'!AK21</f>
        <v>159010</v>
      </c>
      <c r="AL77" s="106">
        <f>'4.1 Samtyggingad.'!AL21</f>
        <v>43807</v>
      </c>
      <c r="AM77" s="106">
        <f>'4.1 Samtyggingad.'!AM21</f>
        <v>56738</v>
      </c>
      <c r="AN77" s="106">
        <f>'4.1 Samtyggingad.'!AN21</f>
        <v>66333</v>
      </c>
      <c r="AO77" s="106">
        <f>'4.1 Samtyggingad.'!AO21</f>
        <v>46180</v>
      </c>
      <c r="AP77" s="106">
        <f>'4.1 Samtyggingad.'!AP21</f>
        <v>36175</v>
      </c>
      <c r="AQ77" s="106">
        <f>'4.1 Samtyggingad.'!AQ21</f>
        <v>95717</v>
      </c>
      <c r="AR77" s="106">
        <f>'4.1 Samtyggingad.'!AR21</f>
        <v>207568</v>
      </c>
    </row>
    <row r="78" spans="1:49" x14ac:dyDescent="0.2">
      <c r="A78" s="170"/>
    </row>
    <row r="79" spans="1:49" x14ac:dyDescent="0.2">
      <c r="A79" s="159" t="s">
        <v>415</v>
      </c>
      <c r="C79" s="106">
        <f t="shared" ref="C79:AR79" si="11">C$77*C25%</f>
        <v>13247285.418</v>
      </c>
      <c r="D79" s="106">
        <f t="shared" si="11"/>
        <v>162642.93400000001</v>
      </c>
      <c r="E79" s="106">
        <f t="shared" si="11"/>
        <v>3020887.5839999998</v>
      </c>
      <c r="F79" s="106">
        <f t="shared" si="11"/>
        <v>3882806.8439999996</v>
      </c>
      <c r="G79" s="106">
        <f t="shared" si="11"/>
        <v>1528229.625</v>
      </c>
      <c r="H79" s="106">
        <f t="shared" si="11"/>
        <v>1802128.4800000002</v>
      </c>
      <c r="I79" s="106">
        <f t="shared" si="11"/>
        <v>0</v>
      </c>
      <c r="J79" s="106">
        <f t="shared" si="11"/>
        <v>569830</v>
      </c>
      <c r="K79" s="106">
        <f t="shared" si="11"/>
        <v>0</v>
      </c>
      <c r="L79" s="106">
        <f t="shared" si="11"/>
        <v>1220810.9940000002</v>
      </c>
      <c r="M79" s="106">
        <f t="shared" si="11"/>
        <v>46207.298000000003</v>
      </c>
      <c r="N79" s="106">
        <f t="shared" si="11"/>
        <v>505573.00199999992</v>
      </c>
      <c r="O79" s="106">
        <f t="shared" si="11"/>
        <v>876024.68399999989</v>
      </c>
      <c r="P79" s="106">
        <f t="shared" si="11"/>
        <v>1488356.6949999998</v>
      </c>
      <c r="Q79" s="106">
        <f t="shared" si="11"/>
        <v>925597.76400000008</v>
      </c>
      <c r="R79" s="106">
        <f t="shared" si="11"/>
        <v>25357.57</v>
      </c>
      <c r="S79" s="106">
        <f t="shared" si="11"/>
        <v>194271.48</v>
      </c>
      <c r="T79" s="106">
        <f t="shared" si="11"/>
        <v>5922.0069999999996</v>
      </c>
      <c r="U79" s="106">
        <f t="shared" si="11"/>
        <v>280626.95600000001</v>
      </c>
      <c r="V79" s="106">
        <f t="shared" si="11"/>
        <v>505.81800000000004</v>
      </c>
      <c r="W79" s="106">
        <f t="shared" si="11"/>
        <v>307774.23600000003</v>
      </c>
      <c r="X79" s="106">
        <f t="shared" si="11"/>
        <v>378573.62699999992</v>
      </c>
      <c r="Y79" s="106">
        <f t="shared" si="11"/>
        <v>676087.45599999989</v>
      </c>
      <c r="Z79" s="106">
        <f t="shared" si="11"/>
        <v>1184132.9939999999</v>
      </c>
      <c r="AA79" s="106">
        <f t="shared" si="11"/>
        <v>409214.32200000004</v>
      </c>
      <c r="AB79" s="106">
        <f t="shared" si="11"/>
        <v>485483.22899999999</v>
      </c>
      <c r="AC79" s="106">
        <f t="shared" si="11"/>
        <v>392418.42</v>
      </c>
      <c r="AD79" s="106">
        <f t="shared" si="11"/>
        <v>239092.47</v>
      </c>
      <c r="AE79" s="106">
        <f t="shared" si="11"/>
        <v>164925.908</v>
      </c>
      <c r="AF79" s="106">
        <f t="shared" si="11"/>
        <v>84328.254000000001</v>
      </c>
      <c r="AG79" s="106">
        <f t="shared" si="11"/>
        <v>127450.68</v>
      </c>
      <c r="AH79" s="106">
        <f t="shared" si="11"/>
        <v>102729.776</v>
      </c>
      <c r="AI79" s="106">
        <f t="shared" si="11"/>
        <v>0</v>
      </c>
      <c r="AJ79" s="106">
        <f t="shared" si="11"/>
        <v>99082.7</v>
      </c>
      <c r="AK79" s="106">
        <f t="shared" si="11"/>
        <v>116554.33</v>
      </c>
      <c r="AL79" s="106">
        <f t="shared" si="11"/>
        <v>37148.335999999996</v>
      </c>
      <c r="AM79" s="106">
        <f t="shared" si="11"/>
        <v>42213.072000000007</v>
      </c>
      <c r="AN79" s="106">
        <f t="shared" si="11"/>
        <v>48555.756000000001</v>
      </c>
      <c r="AO79" s="106">
        <f t="shared" si="11"/>
        <v>35096.800000000003</v>
      </c>
      <c r="AP79" s="106">
        <f t="shared" si="11"/>
        <v>32666.025000000001</v>
      </c>
      <c r="AQ79" s="106">
        <f t="shared" si="11"/>
        <v>54080.104999999996</v>
      </c>
      <c r="AR79" s="106">
        <f t="shared" si="11"/>
        <v>148411.12</v>
      </c>
      <c r="AT79" s="106">
        <f>SUM(C79:AR79)</f>
        <v>34949084.768999986</v>
      </c>
      <c r="AV79" s="106">
        <f>SUMIF($C$60:$AR$60,"já",C79:AR79)</f>
        <v>16930611.141000003</v>
      </c>
      <c r="AW79" s="106">
        <f>SUMIF($C$60:$AR$60,"nei",C79:AR79)</f>
        <v>18018473.628000002</v>
      </c>
    </row>
    <row r="80" spans="1:49" x14ac:dyDescent="0.2">
      <c r="A80" s="159" t="s">
        <v>416</v>
      </c>
      <c r="C80" s="106">
        <f t="shared" ref="C80:AR83" si="12">+C$77*C26%</f>
        <v>712780.44899999991</v>
      </c>
      <c r="D80" s="106">
        <f t="shared" si="12"/>
        <v>471376.64500000002</v>
      </c>
      <c r="E80" s="106">
        <f t="shared" si="12"/>
        <v>1292591.3220000002</v>
      </c>
      <c r="F80" s="106">
        <f t="shared" si="12"/>
        <v>2113092.16</v>
      </c>
      <c r="G80" s="106">
        <f t="shared" si="12"/>
        <v>562295.17500000005</v>
      </c>
      <c r="H80" s="106">
        <f t="shared" si="12"/>
        <v>494912.89600000001</v>
      </c>
      <c r="I80" s="106">
        <f t="shared" si="12"/>
        <v>91067.405999999988</v>
      </c>
      <c r="J80" s="106">
        <f t="shared" si="12"/>
        <v>0</v>
      </c>
      <c r="K80" s="106">
        <f t="shared" si="12"/>
        <v>0</v>
      </c>
      <c r="L80" s="106">
        <f t="shared" si="12"/>
        <v>259118.003</v>
      </c>
      <c r="M80" s="106">
        <f t="shared" si="12"/>
        <v>80347.722000000009</v>
      </c>
      <c r="N80" s="106">
        <f t="shared" si="12"/>
        <v>180830.88</v>
      </c>
      <c r="O80" s="106">
        <f t="shared" si="12"/>
        <v>509879.65200000006</v>
      </c>
      <c r="P80" s="106">
        <f t="shared" si="12"/>
        <v>441759.13</v>
      </c>
      <c r="Q80" s="106">
        <f t="shared" si="12"/>
        <v>71199.827999999994</v>
      </c>
      <c r="R80" s="106">
        <f t="shared" si="12"/>
        <v>15903.873999999998</v>
      </c>
      <c r="S80" s="106">
        <f t="shared" si="12"/>
        <v>127355.74799999999</v>
      </c>
      <c r="T80" s="106">
        <f t="shared" si="12"/>
        <v>7026.11</v>
      </c>
      <c r="U80" s="106">
        <f t="shared" si="12"/>
        <v>25120.06</v>
      </c>
      <c r="V80" s="106">
        <f t="shared" si="12"/>
        <v>12913.236000000001</v>
      </c>
      <c r="W80" s="106">
        <f t="shared" si="12"/>
        <v>220263.96</v>
      </c>
      <c r="X80" s="106">
        <f t="shared" si="12"/>
        <v>227980.80300000001</v>
      </c>
      <c r="Y80" s="106">
        <f t="shared" si="12"/>
        <v>90088.864000000001</v>
      </c>
      <c r="Z80" s="106">
        <f t="shared" si="12"/>
        <v>139309.764</v>
      </c>
      <c r="AA80" s="106">
        <f t="shared" si="12"/>
        <v>16622.804</v>
      </c>
      <c r="AB80" s="106">
        <f t="shared" si="12"/>
        <v>40214.097000000002</v>
      </c>
      <c r="AC80" s="106">
        <f t="shared" si="12"/>
        <v>120489.03599999999</v>
      </c>
      <c r="AD80" s="106">
        <f t="shared" si="12"/>
        <v>15136.345000000001</v>
      </c>
      <c r="AE80" s="106">
        <f t="shared" si="12"/>
        <v>200.39600000000002</v>
      </c>
      <c r="AF80" s="106">
        <f t="shared" si="12"/>
        <v>18370.722000000002</v>
      </c>
      <c r="AG80" s="106">
        <f t="shared" si="12"/>
        <v>19207.356</v>
      </c>
      <c r="AH80" s="106">
        <f t="shared" si="12"/>
        <v>6437.0320000000002</v>
      </c>
      <c r="AI80" s="106">
        <f t="shared" si="12"/>
        <v>2042.799</v>
      </c>
      <c r="AJ80" s="106">
        <f t="shared" si="12"/>
        <v>4039.04</v>
      </c>
      <c r="AK80" s="106">
        <f t="shared" si="12"/>
        <v>16855.060000000001</v>
      </c>
      <c r="AL80" s="106">
        <f t="shared" si="12"/>
        <v>5388.2610000000004</v>
      </c>
      <c r="AM80" s="106">
        <f t="shared" si="12"/>
        <v>5219.8959999999997</v>
      </c>
      <c r="AN80" s="106">
        <f t="shared" si="12"/>
        <v>2653.32</v>
      </c>
      <c r="AO80" s="106">
        <f t="shared" si="12"/>
        <v>461.8</v>
      </c>
      <c r="AP80" s="106">
        <f t="shared" si="12"/>
        <v>0</v>
      </c>
      <c r="AQ80" s="106">
        <f t="shared" si="12"/>
        <v>9188.8320000000003</v>
      </c>
      <c r="AR80" s="106">
        <f t="shared" si="12"/>
        <v>4358.9279999999999</v>
      </c>
      <c r="AT80" s="106">
        <f>SUM(C80:AR80)</f>
        <v>8434099.4109999985</v>
      </c>
      <c r="AV80" s="106">
        <f>SUMIF($C$60:$AR$60,"já",C80:AR80)</f>
        <v>1376945.1519999998</v>
      </c>
      <c r="AW80" s="106">
        <f>SUMIF($C$60:$AR$60,"nei",C80:AR80)</f>
        <v>7057154.2589999977</v>
      </c>
    </row>
    <row r="81" spans="1:49" x14ac:dyDescent="0.2">
      <c r="A81" s="159" t="s">
        <v>417</v>
      </c>
      <c r="C81" s="106">
        <f>+C$77*C27%</f>
        <v>3407438.2439999999</v>
      </c>
      <c r="D81" s="106">
        <f t="shared" si="12"/>
        <v>27347.041999999998</v>
      </c>
      <c r="E81" s="106">
        <f t="shared" si="12"/>
        <v>430863.77400000003</v>
      </c>
      <c r="F81" s="106">
        <f t="shared" si="12"/>
        <v>515066.21399999998</v>
      </c>
      <c r="G81" s="106">
        <f t="shared" si="12"/>
        <v>200653.05</v>
      </c>
      <c r="H81" s="106">
        <f t="shared" si="12"/>
        <v>338907.74400000001</v>
      </c>
      <c r="I81" s="106">
        <f t="shared" si="12"/>
        <v>99090.966</v>
      </c>
      <c r="J81" s="106">
        <f t="shared" si="12"/>
        <v>0</v>
      </c>
      <c r="K81" s="106">
        <f t="shared" si="12"/>
        <v>0</v>
      </c>
      <c r="L81" s="106">
        <f t="shared" si="12"/>
        <v>243466.58000000002</v>
      </c>
      <c r="M81" s="106">
        <f t="shared" si="12"/>
        <v>14715.7</v>
      </c>
      <c r="N81" s="106">
        <f t="shared" si="12"/>
        <v>57263.112000000001</v>
      </c>
      <c r="O81" s="106">
        <f t="shared" si="12"/>
        <v>98344.74</v>
      </c>
      <c r="P81" s="106">
        <f t="shared" si="12"/>
        <v>132114.88</v>
      </c>
      <c r="Q81" s="106">
        <f t="shared" si="12"/>
        <v>132228.25199999998</v>
      </c>
      <c r="R81" s="106">
        <f t="shared" si="12"/>
        <v>7385.7</v>
      </c>
      <c r="S81" s="106">
        <f t="shared" si="12"/>
        <v>17268.576000000001</v>
      </c>
      <c r="T81" s="106">
        <f t="shared" si="12"/>
        <v>301.11900000000003</v>
      </c>
      <c r="U81" s="106">
        <f t="shared" si="12"/>
        <v>47728.114000000001</v>
      </c>
      <c r="V81" s="106">
        <f t="shared" si="12"/>
        <v>1457.9460000000001</v>
      </c>
      <c r="W81" s="106">
        <f t="shared" si="12"/>
        <v>60126.107999999993</v>
      </c>
      <c r="X81" s="106">
        <f t="shared" si="12"/>
        <v>72507.656000000003</v>
      </c>
      <c r="Y81" s="106">
        <f t="shared" si="12"/>
        <v>70723.968000000008</v>
      </c>
      <c r="Z81" s="106">
        <f t="shared" si="12"/>
        <v>39607.678</v>
      </c>
      <c r="AA81" s="106">
        <f t="shared" si="12"/>
        <v>61602.156000000003</v>
      </c>
      <c r="AB81" s="106">
        <f t="shared" si="12"/>
        <v>48956.292000000001</v>
      </c>
      <c r="AC81" s="106">
        <f t="shared" si="12"/>
        <v>39241.841999999997</v>
      </c>
      <c r="AD81" s="106">
        <f t="shared" si="12"/>
        <v>54367.280000000006</v>
      </c>
      <c r="AE81" s="106">
        <f t="shared" si="12"/>
        <v>35269.696000000004</v>
      </c>
      <c r="AF81" s="106">
        <f t="shared" si="12"/>
        <v>6418.6859999999997</v>
      </c>
      <c r="AG81" s="106">
        <f t="shared" si="12"/>
        <v>32849.964</v>
      </c>
      <c r="AH81" s="106">
        <f t="shared" si="12"/>
        <v>22069.824000000001</v>
      </c>
      <c r="AI81" s="106">
        <f t="shared" si="12"/>
        <v>1356.2009999999998</v>
      </c>
      <c r="AJ81" s="106">
        <f t="shared" si="12"/>
        <v>22972.04</v>
      </c>
      <c r="AK81" s="106">
        <f t="shared" si="12"/>
        <v>25441.600000000002</v>
      </c>
      <c r="AL81" s="106">
        <f t="shared" si="12"/>
        <v>1270.403</v>
      </c>
      <c r="AM81" s="106">
        <f t="shared" si="12"/>
        <v>8964.6039999999994</v>
      </c>
      <c r="AN81" s="106">
        <f t="shared" si="12"/>
        <v>15123.924000000001</v>
      </c>
      <c r="AO81" s="106">
        <f t="shared" si="12"/>
        <v>10621.4</v>
      </c>
      <c r="AP81" s="106">
        <f t="shared" si="12"/>
        <v>3508.9749999999995</v>
      </c>
      <c r="AQ81" s="106">
        <f t="shared" si="12"/>
        <v>31873.760999999995</v>
      </c>
      <c r="AR81" s="106">
        <f t="shared" si="12"/>
        <v>54590.384000000005</v>
      </c>
      <c r="AT81" s="106">
        <f>SUM(C81:AR81)</f>
        <v>6491106.1950000031</v>
      </c>
      <c r="AV81" s="106">
        <f>SUMIF($C$60:$AR$60,"já",C81:AR81)</f>
        <v>3850923.1579999998</v>
      </c>
      <c r="AW81" s="106">
        <f>SUMIF($C$60:$AR$60,"nei",C81:AR81)</f>
        <v>2640183.037</v>
      </c>
    </row>
    <row r="82" spans="1:49" x14ac:dyDescent="0.2">
      <c r="A82" s="159" t="s">
        <v>418</v>
      </c>
      <c r="C82" s="106">
        <f t="shared" ref="C82:R83" si="13">+C$77*C28%</f>
        <v>17384.888999999999</v>
      </c>
      <c r="D82" s="106">
        <f t="shared" si="13"/>
        <v>58292.379000000001</v>
      </c>
      <c r="E82" s="106">
        <f t="shared" si="13"/>
        <v>96823.32</v>
      </c>
      <c r="F82" s="106">
        <f t="shared" si="13"/>
        <v>92447.781999999992</v>
      </c>
      <c r="G82" s="106">
        <f t="shared" si="13"/>
        <v>41997.15</v>
      </c>
      <c r="H82" s="106">
        <f t="shared" si="13"/>
        <v>29587.184000000005</v>
      </c>
      <c r="I82" s="106">
        <f t="shared" si="13"/>
        <v>10430.628000000001</v>
      </c>
      <c r="J82" s="106">
        <f t="shared" si="13"/>
        <v>0</v>
      </c>
      <c r="K82" s="106">
        <f t="shared" si="13"/>
        <v>0</v>
      </c>
      <c r="L82" s="106">
        <f t="shared" si="13"/>
        <v>15651.423000000003</v>
      </c>
      <c r="M82" s="106">
        <f t="shared" si="13"/>
        <v>5886.28</v>
      </c>
      <c r="N82" s="106">
        <f t="shared" si="13"/>
        <v>9795.0060000000012</v>
      </c>
      <c r="O82" s="106">
        <f t="shared" si="13"/>
        <v>28746.923999999999</v>
      </c>
      <c r="P82" s="106">
        <f t="shared" si="13"/>
        <v>2064.2950000000001</v>
      </c>
      <c r="Q82" s="106">
        <f t="shared" si="13"/>
        <v>1130.1559999999999</v>
      </c>
      <c r="R82" s="106">
        <f t="shared" si="13"/>
        <v>590.85599999999999</v>
      </c>
      <c r="S82" s="106">
        <f t="shared" si="12"/>
        <v>20866.196</v>
      </c>
      <c r="T82" s="106">
        <f t="shared" si="12"/>
        <v>1089.7639999999999</v>
      </c>
      <c r="U82" s="106">
        <f t="shared" si="12"/>
        <v>5382.87</v>
      </c>
      <c r="V82" s="106">
        <f t="shared" si="12"/>
        <v>0</v>
      </c>
      <c r="W82" s="106">
        <f t="shared" si="12"/>
        <v>7143.6959999999999</v>
      </c>
      <c r="X82" s="106">
        <f t="shared" si="12"/>
        <v>18126.914000000001</v>
      </c>
      <c r="Y82" s="106">
        <f t="shared" si="12"/>
        <v>5051.7120000000004</v>
      </c>
      <c r="Z82" s="106">
        <f t="shared" si="12"/>
        <v>2731.5639999999999</v>
      </c>
      <c r="AA82" s="106">
        <f t="shared" si="12"/>
        <v>488.90600000000001</v>
      </c>
      <c r="AB82" s="106">
        <f t="shared" si="12"/>
        <v>8159.3819999999996</v>
      </c>
      <c r="AC82" s="106">
        <f t="shared" si="12"/>
        <v>552.702</v>
      </c>
      <c r="AD82" s="106">
        <f t="shared" si="12"/>
        <v>308.90500000000003</v>
      </c>
      <c r="AE82" s="106">
        <f t="shared" si="12"/>
        <v>0</v>
      </c>
      <c r="AF82" s="106">
        <f t="shared" si="12"/>
        <v>1549.3379999999997</v>
      </c>
      <c r="AG82" s="106">
        <f t="shared" si="12"/>
        <v>0</v>
      </c>
      <c r="AH82" s="106">
        <f t="shared" si="12"/>
        <v>131.36799999999999</v>
      </c>
      <c r="AI82" s="106">
        <f t="shared" si="12"/>
        <v>0</v>
      </c>
      <c r="AJ82" s="106">
        <f t="shared" si="12"/>
        <v>126.22</v>
      </c>
      <c r="AK82" s="106">
        <f t="shared" si="12"/>
        <v>159.01</v>
      </c>
      <c r="AL82" s="106">
        <f t="shared" si="12"/>
        <v>0</v>
      </c>
      <c r="AM82" s="106">
        <f t="shared" si="12"/>
        <v>340.428</v>
      </c>
      <c r="AN82" s="106">
        <f t="shared" si="12"/>
        <v>0</v>
      </c>
      <c r="AO82" s="106">
        <f t="shared" si="12"/>
        <v>0</v>
      </c>
      <c r="AP82" s="106">
        <f t="shared" si="12"/>
        <v>0</v>
      </c>
      <c r="AQ82" s="106">
        <f t="shared" si="12"/>
        <v>574.30200000000002</v>
      </c>
      <c r="AR82" s="106">
        <f t="shared" si="12"/>
        <v>207.56800000000001</v>
      </c>
      <c r="AT82" s="106">
        <f>SUM(C82:AR82)</f>
        <v>483819.1170000002</v>
      </c>
      <c r="AV82" s="106">
        <f>SUMIF($C$60:$AR$60,"já",C82:AR82)</f>
        <v>24028.548999999995</v>
      </c>
      <c r="AW82" s="106">
        <f>SUMIF($C$60:$AR$60,"nei",C82:AR82)</f>
        <v>459790.56800000014</v>
      </c>
    </row>
    <row r="83" spans="1:49" x14ac:dyDescent="0.2">
      <c r="A83" s="159" t="s">
        <v>419</v>
      </c>
      <c r="C83" s="171">
        <f t="shared" si="13"/>
        <v>0</v>
      </c>
      <c r="D83" s="171">
        <f t="shared" si="12"/>
        <v>0</v>
      </c>
      <c r="E83" s="171">
        <f t="shared" si="12"/>
        <v>0</v>
      </c>
      <c r="F83" s="171">
        <f t="shared" si="12"/>
        <v>0</v>
      </c>
      <c r="G83" s="171">
        <f t="shared" si="12"/>
        <v>0</v>
      </c>
      <c r="H83" s="171">
        <f t="shared" si="12"/>
        <v>24207.696000000004</v>
      </c>
      <c r="I83" s="171">
        <f t="shared" si="12"/>
        <v>0</v>
      </c>
      <c r="J83" s="171">
        <f t="shared" si="12"/>
        <v>0</v>
      </c>
      <c r="K83" s="171">
        <f t="shared" si="12"/>
        <v>0</v>
      </c>
      <c r="L83" s="171">
        <f t="shared" si="12"/>
        <v>0</v>
      </c>
      <c r="M83" s="171">
        <f t="shared" si="12"/>
        <v>0</v>
      </c>
      <c r="N83" s="171">
        <f t="shared" si="12"/>
        <v>0</v>
      </c>
      <c r="O83" s="171">
        <f t="shared" si="12"/>
        <v>0</v>
      </c>
      <c r="P83" s="171">
        <f t="shared" si="12"/>
        <v>0</v>
      </c>
      <c r="Q83" s="171">
        <f t="shared" si="12"/>
        <v>0</v>
      </c>
      <c r="R83" s="171">
        <f t="shared" si="12"/>
        <v>0</v>
      </c>
      <c r="S83" s="171">
        <f t="shared" si="12"/>
        <v>0</v>
      </c>
      <c r="T83" s="171">
        <f t="shared" si="12"/>
        <v>0</v>
      </c>
      <c r="U83" s="171">
        <f t="shared" si="12"/>
        <v>0</v>
      </c>
      <c r="V83" s="171">
        <f t="shared" si="12"/>
        <v>0</v>
      </c>
      <c r="W83" s="171">
        <f t="shared" si="12"/>
        <v>0</v>
      </c>
      <c r="X83" s="171">
        <f t="shared" si="12"/>
        <v>0</v>
      </c>
      <c r="Y83" s="171">
        <f t="shared" si="12"/>
        <v>0</v>
      </c>
      <c r="Z83" s="171">
        <f t="shared" si="12"/>
        <v>0</v>
      </c>
      <c r="AA83" s="171">
        <f t="shared" si="12"/>
        <v>977.81200000000001</v>
      </c>
      <c r="AB83" s="171">
        <f t="shared" si="12"/>
        <v>0</v>
      </c>
      <c r="AC83" s="171">
        <f t="shared" si="12"/>
        <v>0</v>
      </c>
      <c r="AD83" s="171">
        <f t="shared" si="12"/>
        <v>0</v>
      </c>
      <c r="AE83" s="171">
        <f t="shared" si="12"/>
        <v>0</v>
      </c>
      <c r="AF83" s="171">
        <f t="shared" si="12"/>
        <v>0</v>
      </c>
      <c r="AG83" s="171">
        <f t="shared" si="12"/>
        <v>0</v>
      </c>
      <c r="AH83" s="171">
        <f t="shared" si="12"/>
        <v>0</v>
      </c>
      <c r="AI83" s="171">
        <f t="shared" si="12"/>
        <v>0</v>
      </c>
      <c r="AJ83" s="171">
        <f t="shared" si="12"/>
        <v>0</v>
      </c>
      <c r="AK83" s="171">
        <f t="shared" si="12"/>
        <v>0</v>
      </c>
      <c r="AL83" s="171">
        <f t="shared" si="12"/>
        <v>0</v>
      </c>
      <c r="AM83" s="171">
        <f t="shared" si="12"/>
        <v>0</v>
      </c>
      <c r="AN83" s="171">
        <f t="shared" si="12"/>
        <v>0</v>
      </c>
      <c r="AO83" s="171">
        <f t="shared" si="12"/>
        <v>0</v>
      </c>
      <c r="AP83" s="171">
        <f t="shared" si="12"/>
        <v>0</v>
      </c>
      <c r="AQ83" s="171">
        <f t="shared" si="12"/>
        <v>0</v>
      </c>
      <c r="AR83" s="171">
        <f t="shared" si="12"/>
        <v>0</v>
      </c>
      <c r="AT83" s="171">
        <f>SUM(C83:AR83)</f>
        <v>25185.508000000005</v>
      </c>
      <c r="AU83" s="171"/>
      <c r="AV83" s="171">
        <f>SUMIF($C$60:$AR$60,"já",C83:AR83)</f>
        <v>0</v>
      </c>
      <c r="AW83" s="171">
        <f>SUMIF($C$60:$AR$60,"nei",C83:AR83)</f>
        <v>25185.508000000005</v>
      </c>
    </row>
    <row r="84" spans="1:49" x14ac:dyDescent="0.2">
      <c r="A84" s="170" t="s">
        <v>420</v>
      </c>
      <c r="C84" s="106">
        <f>SUM(C79:C83)</f>
        <v>17384888.999999996</v>
      </c>
      <c r="D84" s="106">
        <f t="shared" ref="D84:AW84" si="14">SUM(D79:D83)</f>
        <v>719659</v>
      </c>
      <c r="E84" s="106">
        <f t="shared" si="14"/>
        <v>4841166</v>
      </c>
      <c r="F84" s="106">
        <f t="shared" si="14"/>
        <v>6603412.9999999991</v>
      </c>
      <c r="G84" s="106">
        <f t="shared" si="14"/>
        <v>2333175</v>
      </c>
      <c r="H84" s="106">
        <f t="shared" si="14"/>
        <v>2689744</v>
      </c>
      <c r="I84" s="106">
        <f t="shared" si="14"/>
        <v>200588.99999999997</v>
      </c>
      <c r="J84" s="106">
        <f t="shared" si="14"/>
        <v>569830</v>
      </c>
      <c r="K84" s="106">
        <f t="shared" si="14"/>
        <v>0</v>
      </c>
      <c r="L84" s="106">
        <f t="shared" si="14"/>
        <v>1739047.0000000002</v>
      </c>
      <c r="M84" s="106">
        <f t="shared" si="14"/>
        <v>147157.00000000003</v>
      </c>
      <c r="N84" s="106">
        <f t="shared" si="14"/>
        <v>753462</v>
      </c>
      <c r="O84" s="106">
        <f t="shared" si="14"/>
        <v>1512996</v>
      </c>
      <c r="P84" s="106">
        <f t="shared" si="14"/>
        <v>2064294.9999999995</v>
      </c>
      <c r="Q84" s="106">
        <f t="shared" si="14"/>
        <v>1130156</v>
      </c>
      <c r="R84" s="106">
        <f t="shared" si="14"/>
        <v>49237.999999999993</v>
      </c>
      <c r="S84" s="106">
        <f t="shared" si="14"/>
        <v>359762</v>
      </c>
      <c r="T84" s="106">
        <f t="shared" si="14"/>
        <v>14338.999999999998</v>
      </c>
      <c r="U84" s="106">
        <f t="shared" si="14"/>
        <v>358858</v>
      </c>
      <c r="V84" s="106">
        <f t="shared" si="14"/>
        <v>14877</v>
      </c>
      <c r="W84" s="106">
        <f t="shared" si="14"/>
        <v>595308</v>
      </c>
      <c r="X84" s="106">
        <f t="shared" si="14"/>
        <v>697188.99999999988</v>
      </c>
      <c r="Y84" s="106">
        <f t="shared" si="14"/>
        <v>841951.99999999988</v>
      </c>
      <c r="Z84" s="106">
        <f t="shared" si="14"/>
        <v>1365782</v>
      </c>
      <c r="AA84" s="106">
        <f t="shared" si="14"/>
        <v>488906.00000000006</v>
      </c>
      <c r="AB84" s="106">
        <f t="shared" si="14"/>
        <v>582813</v>
      </c>
      <c r="AC84" s="106">
        <f t="shared" si="14"/>
        <v>552702</v>
      </c>
      <c r="AD84" s="106">
        <f t="shared" si="14"/>
        <v>308905.00000000006</v>
      </c>
      <c r="AE84" s="106">
        <f t="shared" si="14"/>
        <v>200396</v>
      </c>
      <c r="AF84" s="106">
        <f t="shared" si="14"/>
        <v>110667</v>
      </c>
      <c r="AG84" s="106">
        <f t="shared" si="14"/>
        <v>179508</v>
      </c>
      <c r="AH84" s="106">
        <f t="shared" si="14"/>
        <v>131368</v>
      </c>
      <c r="AI84" s="106">
        <f t="shared" si="14"/>
        <v>3399</v>
      </c>
      <c r="AJ84" s="106">
        <f t="shared" si="14"/>
        <v>126220</v>
      </c>
      <c r="AK84" s="106">
        <f t="shared" si="14"/>
        <v>159010.00000000003</v>
      </c>
      <c r="AL84" s="106">
        <f t="shared" si="14"/>
        <v>43806.999999999993</v>
      </c>
      <c r="AM84" s="106">
        <f t="shared" si="14"/>
        <v>56738.000000000007</v>
      </c>
      <c r="AN84" s="106">
        <f t="shared" si="14"/>
        <v>66333</v>
      </c>
      <c r="AO84" s="106">
        <f t="shared" si="14"/>
        <v>46180.000000000007</v>
      </c>
      <c r="AP84" s="106">
        <f t="shared" si="14"/>
        <v>36175</v>
      </c>
      <c r="AQ84" s="106">
        <f t="shared" si="14"/>
        <v>95716.999999999985</v>
      </c>
      <c r="AR84" s="106">
        <f t="shared" si="14"/>
        <v>207568.00000000003</v>
      </c>
      <c r="AT84" s="106">
        <f t="shared" si="14"/>
        <v>50383294.999999985</v>
      </c>
      <c r="AU84" s="106"/>
      <c r="AV84" s="106">
        <f t="shared" si="14"/>
        <v>22182508</v>
      </c>
      <c r="AW84" s="106">
        <f t="shared" si="14"/>
        <v>28200787.000000004</v>
      </c>
    </row>
    <row r="85" spans="1:49" s="174" customFormat="1" ht="12" thickBot="1" x14ac:dyDescent="0.25">
      <c r="A85" s="172"/>
      <c r="B85" s="172"/>
      <c r="C85" s="172">
        <f>+C84-C77</f>
        <v>0</v>
      </c>
      <c r="D85" s="172">
        <f t="shared" ref="D85:AR85" si="15">+D84-D77</f>
        <v>0</v>
      </c>
      <c r="E85" s="172">
        <f t="shared" si="15"/>
        <v>0</v>
      </c>
      <c r="F85" s="172">
        <f t="shared" si="15"/>
        <v>0</v>
      </c>
      <c r="G85" s="172">
        <f t="shared" si="15"/>
        <v>0</v>
      </c>
      <c r="H85" s="172">
        <f t="shared" si="15"/>
        <v>0</v>
      </c>
      <c r="I85" s="172">
        <f t="shared" si="15"/>
        <v>0</v>
      </c>
      <c r="J85" s="172">
        <f t="shared" si="15"/>
        <v>0</v>
      </c>
      <c r="K85" s="172">
        <f t="shared" si="15"/>
        <v>0</v>
      </c>
      <c r="L85" s="172">
        <f t="shared" si="15"/>
        <v>0</v>
      </c>
      <c r="M85" s="172">
        <f t="shared" si="15"/>
        <v>0</v>
      </c>
      <c r="N85" s="172">
        <f t="shared" si="15"/>
        <v>0</v>
      </c>
      <c r="O85" s="172">
        <f t="shared" si="15"/>
        <v>0</v>
      </c>
      <c r="P85" s="172">
        <f t="shared" si="15"/>
        <v>0</v>
      </c>
      <c r="Q85" s="172">
        <f t="shared" si="15"/>
        <v>0</v>
      </c>
      <c r="R85" s="172">
        <f t="shared" si="15"/>
        <v>0</v>
      </c>
      <c r="S85" s="172">
        <f t="shared" si="15"/>
        <v>0</v>
      </c>
      <c r="T85" s="172">
        <f t="shared" si="15"/>
        <v>0</v>
      </c>
      <c r="U85" s="172">
        <f t="shared" si="15"/>
        <v>0</v>
      </c>
      <c r="V85" s="172">
        <f t="shared" si="15"/>
        <v>0</v>
      </c>
      <c r="W85" s="172">
        <f t="shared" si="15"/>
        <v>0</v>
      </c>
      <c r="X85" s="172">
        <f t="shared" si="15"/>
        <v>0</v>
      </c>
      <c r="Y85" s="172">
        <f t="shared" si="15"/>
        <v>0</v>
      </c>
      <c r="Z85" s="172">
        <f t="shared" si="15"/>
        <v>0</v>
      </c>
      <c r="AA85" s="172">
        <f t="shared" si="15"/>
        <v>0</v>
      </c>
      <c r="AB85" s="172">
        <f t="shared" si="15"/>
        <v>0</v>
      </c>
      <c r="AC85" s="172">
        <f t="shared" si="15"/>
        <v>0</v>
      </c>
      <c r="AD85" s="172">
        <f t="shared" si="15"/>
        <v>0</v>
      </c>
      <c r="AE85" s="172">
        <f t="shared" si="15"/>
        <v>0</v>
      </c>
      <c r="AF85" s="172">
        <f t="shared" si="15"/>
        <v>0</v>
      </c>
      <c r="AG85" s="172">
        <f t="shared" si="15"/>
        <v>0</v>
      </c>
      <c r="AH85" s="172">
        <f t="shared" si="15"/>
        <v>0</v>
      </c>
      <c r="AI85" s="172">
        <f t="shared" si="15"/>
        <v>0</v>
      </c>
      <c r="AJ85" s="172">
        <f t="shared" si="15"/>
        <v>0</v>
      </c>
      <c r="AK85" s="172">
        <f t="shared" si="15"/>
        <v>0</v>
      </c>
      <c r="AL85" s="172">
        <f t="shared" si="15"/>
        <v>0</v>
      </c>
      <c r="AM85" s="172">
        <f t="shared" si="15"/>
        <v>0</v>
      </c>
      <c r="AN85" s="172">
        <f t="shared" si="15"/>
        <v>0</v>
      </c>
      <c r="AO85" s="172">
        <f t="shared" si="15"/>
        <v>0</v>
      </c>
      <c r="AP85" s="172">
        <f t="shared" si="15"/>
        <v>0</v>
      </c>
      <c r="AQ85" s="172">
        <f t="shared" si="15"/>
        <v>0</v>
      </c>
      <c r="AR85" s="172">
        <f t="shared" si="15"/>
        <v>0</v>
      </c>
      <c r="AS85" s="173"/>
      <c r="AT85" s="172">
        <v>0</v>
      </c>
      <c r="AU85" s="172"/>
      <c r="AV85" s="172">
        <v>-200396</v>
      </c>
      <c r="AW85" s="172">
        <v>200396.00000000373</v>
      </c>
    </row>
    <row r="86" spans="1:49" x14ac:dyDescent="0.2">
      <c r="A86" s="158" t="s">
        <v>421</v>
      </c>
    </row>
    <row r="87" spans="1:49" x14ac:dyDescent="0.2">
      <c r="A87" s="161" t="s">
        <v>422</v>
      </c>
      <c r="C87" s="106">
        <f>+'4.1 Samtyggingad.'!C87</f>
        <v>179925160</v>
      </c>
      <c r="D87" s="106">
        <f>+'4.1 Samtyggingad.'!D87</f>
        <v>104426911</v>
      </c>
      <c r="E87" s="106">
        <f>+'4.1 Samtyggingad.'!E87</f>
        <v>221245016</v>
      </c>
      <c r="F87" s="106">
        <f>+'4.1 Samtyggingad.'!F87</f>
        <v>190549436</v>
      </c>
      <c r="G87" s="106">
        <f>+'4.1 Samtyggingad.'!G87</f>
        <v>76247235</v>
      </c>
      <c r="H87" s="106">
        <f>+'4.1 Samtyggingad.'!H87</f>
        <v>82172067</v>
      </c>
      <c r="I87" s="106">
        <f>+'4.1 Samtyggingad.'!I87</f>
        <v>7875088</v>
      </c>
      <c r="J87" s="106">
        <f>+'4.1 Samtyggingad.'!J87</f>
        <v>3857276</v>
      </c>
      <c r="K87" s="106">
        <f>+'4.1 Samtyggingad.'!K87</f>
        <v>24098800</v>
      </c>
      <c r="L87" s="106">
        <f>+'4.1 Samtyggingad.'!L87</f>
        <v>64941112</v>
      </c>
      <c r="M87" s="106">
        <f>+'4.1 Samtyggingad.'!M87</f>
        <v>13043626</v>
      </c>
      <c r="N87" s="106">
        <f>+'4.1 Samtyggingad.'!N87</f>
        <v>56235855</v>
      </c>
      <c r="O87" s="106">
        <f>+'4.1 Samtyggingad.'!O87</f>
        <v>55886083</v>
      </c>
      <c r="P87" s="106">
        <f>+'4.1 Samtyggingad.'!P87</f>
        <v>46745136</v>
      </c>
      <c r="Q87" s="106">
        <f>+'4.1 Samtyggingad.'!Q87</f>
        <v>28439266</v>
      </c>
      <c r="R87" s="106">
        <f>+'4.1 Samtyggingad.'!R87</f>
        <v>9612921</v>
      </c>
      <c r="S87" s="106">
        <f>+'4.1 Samtyggingad.'!S87</f>
        <v>28306850</v>
      </c>
      <c r="T87" s="106">
        <f>+'4.1 Samtyggingad.'!T87</f>
        <v>3366224</v>
      </c>
      <c r="U87" s="106">
        <f>+'4.1 Samtyggingad.'!U87</f>
        <v>24163562</v>
      </c>
      <c r="V87" s="106">
        <f>+'4.1 Samtyggingad.'!V87</f>
        <v>1832889</v>
      </c>
      <c r="W87" s="106">
        <f>+'4.1 Samtyggingad.'!W87</f>
        <v>24024617</v>
      </c>
      <c r="X87" s="106">
        <f>+'4.1 Samtyggingad.'!X87</f>
        <v>21889118</v>
      </c>
      <c r="Y87" s="106">
        <f>+'4.1 Samtyggingad.'!Y87</f>
        <v>20068251</v>
      </c>
      <c r="Z87" s="106">
        <f>+'4.1 Samtyggingad.'!Z87</f>
        <v>20696800</v>
      </c>
      <c r="AA87" s="106">
        <f>+'4.1 Samtyggingad.'!AA87</f>
        <v>13880648</v>
      </c>
      <c r="AB87" s="106">
        <f>+'4.1 Samtyggingad.'!AB87</f>
        <v>13250199</v>
      </c>
      <c r="AC87" s="106">
        <f>+'4.1 Samtyggingad.'!AC87</f>
        <v>7919921</v>
      </c>
      <c r="AD87" s="106">
        <f>+'4.1 Samtyggingad.'!AD87</f>
        <v>5571045</v>
      </c>
      <c r="AE87" s="106">
        <f>+'4.1 Samtyggingad.'!AE87</f>
        <v>6413662</v>
      </c>
      <c r="AF87" s="106">
        <f>+'4.1 Samtyggingad.'!AF87</f>
        <v>3576659</v>
      </c>
      <c r="AG87" s="106">
        <f>+'4.1 Samtyggingad.'!AG87</f>
        <v>1841524</v>
      </c>
      <c r="AH87" s="106">
        <f>+'4.1 Samtyggingad.'!AH87</f>
        <v>2279402</v>
      </c>
      <c r="AI87" s="106">
        <v>215652</v>
      </c>
      <c r="AJ87" s="106">
        <v>1713809</v>
      </c>
      <c r="AK87" s="106">
        <v>882104</v>
      </c>
      <c r="AL87" s="106">
        <v>743640</v>
      </c>
      <c r="AM87" s="106">
        <v>500950</v>
      </c>
      <c r="AN87" s="106">
        <v>490941</v>
      </c>
      <c r="AO87" s="106">
        <v>338078</v>
      </c>
      <c r="AP87" s="106">
        <v>108374</v>
      </c>
      <c r="AQ87" s="106">
        <v>736</v>
      </c>
      <c r="AR87" s="106">
        <v>17553</v>
      </c>
      <c r="AS87" s="106">
        <v>0</v>
      </c>
      <c r="AT87" s="106">
        <v>1369394720</v>
      </c>
      <c r="AU87" s="106">
        <v>0</v>
      </c>
      <c r="AV87" s="106">
        <v>267187196</v>
      </c>
      <c r="AW87" s="106">
        <v>1102207524</v>
      </c>
    </row>
    <row r="88" spans="1:49" x14ac:dyDescent="0.2">
      <c r="A88" s="158"/>
      <c r="AT88" s="106"/>
      <c r="AV88" s="106"/>
      <c r="AW88" s="106"/>
    </row>
    <row r="89" spans="1:49" x14ac:dyDescent="0.2">
      <c r="A89" s="161" t="s">
        <v>423</v>
      </c>
      <c r="C89" s="106">
        <f t="shared" ref="C89:AR94" si="16">+C$87*C10%</f>
        <v>62434030.520000003</v>
      </c>
      <c r="D89" s="106">
        <f t="shared" si="16"/>
        <v>34147599.897</v>
      </c>
      <c r="E89" s="106">
        <f t="shared" si="16"/>
        <v>77657000.616000012</v>
      </c>
      <c r="F89" s="106">
        <f t="shared" si="16"/>
        <v>39062634.379999995</v>
      </c>
      <c r="G89" s="106">
        <f t="shared" si="16"/>
        <v>24551609.670000002</v>
      </c>
      <c r="H89" s="106">
        <f t="shared" si="16"/>
        <v>20214328.482000001</v>
      </c>
      <c r="I89" s="106">
        <f t="shared" si="16"/>
        <v>3921793.824</v>
      </c>
      <c r="J89" s="106">
        <f t="shared" si="16"/>
        <v>1685629.6120000002</v>
      </c>
      <c r="K89" s="106">
        <f t="shared" si="16"/>
        <v>13157944.800000001</v>
      </c>
      <c r="L89" s="106">
        <f t="shared" si="16"/>
        <v>13832456.855999999</v>
      </c>
      <c r="M89" s="106">
        <f t="shared" si="16"/>
        <v>5934849.8300000001</v>
      </c>
      <c r="N89" s="106">
        <f t="shared" si="16"/>
        <v>15577331.834999999</v>
      </c>
      <c r="O89" s="106">
        <f t="shared" si="16"/>
        <v>18442407.390000001</v>
      </c>
      <c r="P89" s="106">
        <f t="shared" si="16"/>
        <v>1121883.264</v>
      </c>
      <c r="Q89" s="106">
        <f t="shared" si="16"/>
        <v>1933870.0880000002</v>
      </c>
      <c r="R89" s="106">
        <f t="shared" si="16"/>
        <v>2528198.2230000002</v>
      </c>
      <c r="S89" s="106">
        <f t="shared" si="16"/>
        <v>7529622.1000000006</v>
      </c>
      <c r="T89" s="106">
        <f t="shared" si="16"/>
        <v>895415.58400000003</v>
      </c>
      <c r="U89" s="106">
        <f t="shared" si="16"/>
        <v>4131969.1020000004</v>
      </c>
      <c r="V89" s="106">
        <f t="shared" si="16"/>
        <v>1085070.2880000002</v>
      </c>
      <c r="W89" s="106">
        <f t="shared" si="16"/>
        <v>7183360.483</v>
      </c>
      <c r="X89" s="106">
        <f t="shared" si="16"/>
        <v>8755647.2000000011</v>
      </c>
      <c r="Y89" s="106">
        <f t="shared" si="16"/>
        <v>14669891.480999999</v>
      </c>
      <c r="Z89" s="106">
        <f t="shared" si="16"/>
        <v>7823390.3999999985</v>
      </c>
      <c r="AA89" s="106">
        <f t="shared" si="16"/>
        <v>999406.65600000008</v>
      </c>
      <c r="AB89" s="106">
        <f t="shared" si="16"/>
        <v>4187062.8840000001</v>
      </c>
      <c r="AC89" s="106">
        <f t="shared" si="16"/>
        <v>4340116.7079999996</v>
      </c>
      <c r="AD89" s="106">
        <f t="shared" si="16"/>
        <v>77994.62999999999</v>
      </c>
      <c r="AE89" s="106">
        <f t="shared" si="16"/>
        <v>4309980.8640000001</v>
      </c>
      <c r="AF89" s="106">
        <f t="shared" si="16"/>
        <v>1663146.4350000001</v>
      </c>
      <c r="AG89" s="106">
        <f t="shared" si="16"/>
        <v>1077291.54</v>
      </c>
      <c r="AH89" s="106">
        <f t="shared" si="16"/>
        <v>1850874.4240000001</v>
      </c>
      <c r="AI89" s="106">
        <f t="shared" si="16"/>
        <v>172737.25199999998</v>
      </c>
      <c r="AJ89" s="106">
        <f t="shared" si="16"/>
        <v>452445.576</v>
      </c>
      <c r="AK89" s="106">
        <f t="shared" si="16"/>
        <v>398711.00800000003</v>
      </c>
      <c r="AL89" s="106">
        <f t="shared" si="16"/>
        <v>0</v>
      </c>
      <c r="AM89" s="106">
        <f t="shared" si="16"/>
        <v>143271.70000000001</v>
      </c>
      <c r="AN89" s="106">
        <f t="shared" si="16"/>
        <v>214050.27600000001</v>
      </c>
      <c r="AO89" s="106">
        <f t="shared" si="16"/>
        <v>17918.133999999998</v>
      </c>
      <c r="AP89" s="106">
        <f t="shared" si="16"/>
        <v>103063.674</v>
      </c>
      <c r="AQ89" s="106">
        <f t="shared" si="16"/>
        <v>0</v>
      </c>
      <c r="AR89" s="106">
        <f t="shared" si="16"/>
        <v>0</v>
      </c>
      <c r="AT89" s="106">
        <f t="shared" ref="AT89:AT94" si="17">SUM(C89:AR89)</f>
        <v>408286007.68599999</v>
      </c>
      <c r="AV89" s="106">
        <f t="shared" ref="AV89:AV94" si="18">SUMIF($C$60:$AR$60,"já",C89:AR89)</f>
        <v>75697007.011999995</v>
      </c>
      <c r="AW89" s="106">
        <f t="shared" ref="AW89:AW94" si="19">SUMIF($C$60:$AR$60,"nei",C89:AR89)</f>
        <v>332589000.67400002</v>
      </c>
    </row>
    <row r="90" spans="1:49" x14ac:dyDescent="0.2">
      <c r="A90" s="161" t="s">
        <v>424</v>
      </c>
      <c r="C90" s="106">
        <f t="shared" si="16"/>
        <v>68011710.479999989</v>
      </c>
      <c r="D90" s="106">
        <f t="shared" si="16"/>
        <v>42188472.044</v>
      </c>
      <c r="E90" s="106">
        <f t="shared" si="16"/>
        <v>86949291.287999988</v>
      </c>
      <c r="F90" s="106">
        <f t="shared" si="16"/>
        <v>99466805.592000008</v>
      </c>
      <c r="G90" s="106">
        <f t="shared" si="16"/>
        <v>37894875.795000002</v>
      </c>
      <c r="H90" s="106">
        <f t="shared" si="16"/>
        <v>40675173.164999999</v>
      </c>
      <c r="I90" s="106">
        <f t="shared" si="16"/>
        <v>2008147.44</v>
      </c>
      <c r="J90" s="106">
        <f t="shared" si="16"/>
        <v>1388619.3599999999</v>
      </c>
      <c r="K90" s="106">
        <f t="shared" si="16"/>
        <v>6410280.8000000007</v>
      </c>
      <c r="L90" s="106">
        <f t="shared" si="16"/>
        <v>27664913.711999997</v>
      </c>
      <c r="M90" s="106">
        <f t="shared" si="16"/>
        <v>6926165.4060000004</v>
      </c>
      <c r="N90" s="106">
        <f t="shared" si="16"/>
        <v>37902966.270000003</v>
      </c>
      <c r="O90" s="106">
        <f t="shared" si="16"/>
        <v>29899054.405000001</v>
      </c>
      <c r="P90" s="106">
        <f t="shared" si="16"/>
        <v>10424165.328</v>
      </c>
      <c r="Q90" s="106">
        <f t="shared" si="16"/>
        <v>17518587.855999999</v>
      </c>
      <c r="R90" s="106">
        <f t="shared" si="16"/>
        <v>3960523.4520000005</v>
      </c>
      <c r="S90" s="106">
        <f t="shared" si="16"/>
        <v>11039671.5</v>
      </c>
      <c r="T90" s="106">
        <f t="shared" si="16"/>
        <v>1312827.3600000001</v>
      </c>
      <c r="U90" s="106">
        <f t="shared" si="16"/>
        <v>9230480.6840000004</v>
      </c>
      <c r="V90" s="106">
        <f t="shared" si="16"/>
        <v>394071.13500000001</v>
      </c>
      <c r="W90" s="106">
        <f t="shared" si="16"/>
        <v>12997317.797</v>
      </c>
      <c r="X90" s="106">
        <f t="shared" si="16"/>
        <v>11426119.596000001</v>
      </c>
      <c r="Y90" s="106">
        <f t="shared" si="16"/>
        <v>3170783.6579999998</v>
      </c>
      <c r="Z90" s="106">
        <f t="shared" si="16"/>
        <v>8692656</v>
      </c>
      <c r="AA90" s="106">
        <f t="shared" si="16"/>
        <v>11937357.279999999</v>
      </c>
      <c r="AB90" s="106">
        <f t="shared" si="16"/>
        <v>1603274.0789999999</v>
      </c>
      <c r="AC90" s="106">
        <f t="shared" si="16"/>
        <v>1338466.649</v>
      </c>
      <c r="AD90" s="106">
        <f t="shared" si="16"/>
        <v>4568256.8999999994</v>
      </c>
      <c r="AE90" s="106">
        <f t="shared" si="16"/>
        <v>2020303.53</v>
      </c>
      <c r="AF90" s="106">
        <f t="shared" si="16"/>
        <v>951391.29399999999</v>
      </c>
      <c r="AG90" s="106">
        <f t="shared" si="16"/>
        <v>587446.15599999996</v>
      </c>
      <c r="AH90" s="106">
        <f t="shared" si="16"/>
        <v>296322.26</v>
      </c>
      <c r="AI90" s="106">
        <f t="shared" si="16"/>
        <v>26956.5</v>
      </c>
      <c r="AJ90" s="106">
        <f t="shared" si="16"/>
        <v>700947.88099999994</v>
      </c>
      <c r="AK90" s="106">
        <f t="shared" si="16"/>
        <v>130551.39200000002</v>
      </c>
      <c r="AL90" s="106">
        <f t="shared" si="16"/>
        <v>122700.6</v>
      </c>
      <c r="AM90" s="106">
        <f t="shared" si="16"/>
        <v>303575.7</v>
      </c>
      <c r="AN90" s="106">
        <f t="shared" si="16"/>
        <v>202758.633</v>
      </c>
      <c r="AO90" s="106">
        <f t="shared" si="16"/>
        <v>316441.00799999997</v>
      </c>
      <c r="AP90" s="106">
        <f t="shared" si="16"/>
        <v>1517.2359999999999</v>
      </c>
      <c r="AQ90" s="106">
        <f t="shared" si="16"/>
        <v>0</v>
      </c>
      <c r="AR90" s="106">
        <f t="shared" si="16"/>
        <v>0</v>
      </c>
      <c r="AT90" s="106">
        <f t="shared" si="17"/>
        <v>602661947.22100019</v>
      </c>
      <c r="AV90" s="106">
        <f t="shared" si="18"/>
        <v>93919907.966000006</v>
      </c>
      <c r="AW90" s="106">
        <f t="shared" si="19"/>
        <v>508742039.25500011</v>
      </c>
    </row>
    <row r="91" spans="1:49" x14ac:dyDescent="0.2">
      <c r="A91" s="161" t="s">
        <v>425</v>
      </c>
      <c r="C91" s="106">
        <f t="shared" si="16"/>
        <v>5397754.7999999998</v>
      </c>
      <c r="D91" s="106">
        <f t="shared" si="16"/>
        <v>3968222.6179999998</v>
      </c>
      <c r="E91" s="106">
        <f t="shared" si="16"/>
        <v>11062250.800000001</v>
      </c>
      <c r="F91" s="106">
        <f t="shared" si="16"/>
        <v>32202854.683999997</v>
      </c>
      <c r="G91" s="106">
        <f t="shared" si="16"/>
        <v>5413553.6849999996</v>
      </c>
      <c r="H91" s="106">
        <f t="shared" si="16"/>
        <v>7148969.8289999999</v>
      </c>
      <c r="I91" s="106">
        <f t="shared" si="16"/>
        <v>78750.880000000005</v>
      </c>
      <c r="J91" s="106">
        <f t="shared" si="16"/>
        <v>0</v>
      </c>
      <c r="K91" s="106">
        <f t="shared" si="16"/>
        <v>96395.199999999997</v>
      </c>
      <c r="L91" s="106">
        <f t="shared" si="16"/>
        <v>8572226.784</v>
      </c>
      <c r="M91" s="106">
        <f t="shared" si="16"/>
        <v>39130.878000000004</v>
      </c>
      <c r="N91" s="106">
        <f t="shared" si="16"/>
        <v>0</v>
      </c>
      <c r="O91" s="106">
        <f t="shared" si="16"/>
        <v>3353164.98</v>
      </c>
      <c r="P91" s="106">
        <f t="shared" si="16"/>
        <v>373961.08799999999</v>
      </c>
      <c r="Q91" s="106">
        <f t="shared" si="16"/>
        <v>0</v>
      </c>
      <c r="R91" s="106">
        <f t="shared" si="16"/>
        <v>701743.23300000001</v>
      </c>
      <c r="S91" s="106">
        <f t="shared" si="16"/>
        <v>1726717.8499999999</v>
      </c>
      <c r="T91" s="106">
        <f t="shared" si="16"/>
        <v>205339.66399999999</v>
      </c>
      <c r="U91" s="106">
        <f t="shared" si="16"/>
        <v>1401486.5959999999</v>
      </c>
      <c r="V91" s="106">
        <f t="shared" si="16"/>
        <v>186954.67799999999</v>
      </c>
      <c r="W91" s="106">
        <f t="shared" si="16"/>
        <v>1994043.2110000001</v>
      </c>
      <c r="X91" s="106">
        <f t="shared" si="16"/>
        <v>372115.00600000005</v>
      </c>
      <c r="Y91" s="106">
        <f t="shared" si="16"/>
        <v>240819.01200000002</v>
      </c>
      <c r="Z91" s="106">
        <f t="shared" si="16"/>
        <v>724388.00000000012</v>
      </c>
      <c r="AA91" s="106">
        <f t="shared" si="16"/>
        <v>0</v>
      </c>
      <c r="AB91" s="106">
        <f t="shared" si="16"/>
        <v>901013.53200000012</v>
      </c>
      <c r="AC91" s="106">
        <f t="shared" si="16"/>
        <v>15839.842000000001</v>
      </c>
      <c r="AD91" s="106">
        <f t="shared" si="16"/>
        <v>0</v>
      </c>
      <c r="AE91" s="106">
        <f t="shared" si="16"/>
        <v>0</v>
      </c>
      <c r="AF91" s="106">
        <f t="shared" si="16"/>
        <v>50073.225999999995</v>
      </c>
      <c r="AG91" s="106">
        <f t="shared" si="16"/>
        <v>0</v>
      </c>
      <c r="AH91" s="106">
        <f t="shared" si="16"/>
        <v>86617.275999999998</v>
      </c>
      <c r="AI91" s="106">
        <f t="shared" si="16"/>
        <v>15958.248000000001</v>
      </c>
      <c r="AJ91" s="106">
        <f t="shared" si="16"/>
        <v>18851.899000000001</v>
      </c>
      <c r="AK91" s="106">
        <f t="shared" si="16"/>
        <v>35284.160000000003</v>
      </c>
      <c r="AL91" s="106">
        <f t="shared" si="16"/>
        <v>0</v>
      </c>
      <c r="AM91" s="106">
        <f t="shared" si="16"/>
        <v>0</v>
      </c>
      <c r="AN91" s="106">
        <f t="shared" si="16"/>
        <v>0</v>
      </c>
      <c r="AO91" s="106">
        <f t="shared" si="16"/>
        <v>0</v>
      </c>
      <c r="AP91" s="106">
        <f t="shared" si="16"/>
        <v>0</v>
      </c>
      <c r="AQ91" s="106">
        <f t="shared" si="16"/>
        <v>331.2</v>
      </c>
      <c r="AR91" s="106">
        <f t="shared" si="16"/>
        <v>0</v>
      </c>
      <c r="AT91" s="106">
        <f t="shared" si="17"/>
        <v>86384812.858999982</v>
      </c>
      <c r="AV91" s="106">
        <f t="shared" si="18"/>
        <v>6637188.4230000004</v>
      </c>
      <c r="AW91" s="106">
        <f t="shared" si="19"/>
        <v>79747624.43599999</v>
      </c>
    </row>
    <row r="92" spans="1:49" x14ac:dyDescent="0.2">
      <c r="A92" s="161" t="s">
        <v>426</v>
      </c>
      <c r="C92" s="106">
        <f t="shared" si="16"/>
        <v>11155359.92</v>
      </c>
      <c r="D92" s="106">
        <f t="shared" si="16"/>
        <v>3132807.33</v>
      </c>
      <c r="E92" s="106">
        <f t="shared" si="16"/>
        <v>3982410.2880000006</v>
      </c>
      <c r="F92" s="106">
        <f t="shared" si="16"/>
        <v>6288131.3880000003</v>
      </c>
      <c r="G92" s="106">
        <f t="shared" si="16"/>
        <v>991214.05500000005</v>
      </c>
      <c r="H92" s="106">
        <f t="shared" si="16"/>
        <v>1643441.34</v>
      </c>
      <c r="I92" s="106">
        <f t="shared" si="16"/>
        <v>267752.99200000003</v>
      </c>
      <c r="J92" s="106">
        <f t="shared" si="16"/>
        <v>61716.416000000005</v>
      </c>
      <c r="K92" s="106">
        <f t="shared" si="16"/>
        <v>771161.59999999998</v>
      </c>
      <c r="L92" s="106">
        <f t="shared" si="16"/>
        <v>909175.56799999985</v>
      </c>
      <c r="M92" s="106">
        <f t="shared" si="16"/>
        <v>117392.63400000002</v>
      </c>
      <c r="N92" s="106">
        <f t="shared" si="16"/>
        <v>449886.84</v>
      </c>
      <c r="O92" s="106">
        <f t="shared" si="16"/>
        <v>1844240.7390000001</v>
      </c>
      <c r="P92" s="106">
        <f t="shared" si="16"/>
        <v>33422772.239999998</v>
      </c>
      <c r="Q92" s="106">
        <f t="shared" si="16"/>
        <v>2616412.4720000001</v>
      </c>
      <c r="R92" s="106">
        <f t="shared" si="16"/>
        <v>0</v>
      </c>
      <c r="S92" s="106">
        <f t="shared" si="16"/>
        <v>509523.30000000005</v>
      </c>
      <c r="T92" s="106">
        <f t="shared" si="16"/>
        <v>60592.032000000007</v>
      </c>
      <c r="U92" s="106">
        <f t="shared" si="16"/>
        <v>96654.248000000007</v>
      </c>
      <c r="V92" s="106">
        <f t="shared" si="16"/>
        <v>7331.5560000000005</v>
      </c>
      <c r="W92" s="106">
        <f t="shared" si="16"/>
        <v>816836.978</v>
      </c>
      <c r="X92" s="106">
        <f t="shared" si="16"/>
        <v>831786.48399999994</v>
      </c>
      <c r="Y92" s="106">
        <f t="shared" si="16"/>
        <v>602047.53</v>
      </c>
      <c r="Z92" s="106">
        <f t="shared" si="16"/>
        <v>765781.60000000009</v>
      </c>
      <c r="AA92" s="106">
        <f t="shared" si="16"/>
        <v>596867.86399999994</v>
      </c>
      <c r="AB92" s="106">
        <f t="shared" si="16"/>
        <v>225253.38300000003</v>
      </c>
      <c r="AC92" s="106">
        <f t="shared" si="16"/>
        <v>15839.842000000001</v>
      </c>
      <c r="AD92" s="106">
        <f t="shared" si="16"/>
        <v>869083.02</v>
      </c>
      <c r="AE92" s="106">
        <f t="shared" si="16"/>
        <v>83377.606000000014</v>
      </c>
      <c r="AF92" s="106">
        <f t="shared" si="16"/>
        <v>912048.04500000004</v>
      </c>
      <c r="AG92" s="106">
        <f t="shared" si="16"/>
        <v>51562.671999999991</v>
      </c>
      <c r="AH92" s="106">
        <f t="shared" si="16"/>
        <v>20514.618000000002</v>
      </c>
      <c r="AI92" s="106">
        <f t="shared" si="16"/>
        <v>0</v>
      </c>
      <c r="AJ92" s="106">
        <f t="shared" si="16"/>
        <v>222795.17</v>
      </c>
      <c r="AK92" s="106">
        <f t="shared" si="16"/>
        <v>19406.288</v>
      </c>
      <c r="AL92" s="106">
        <f t="shared" si="16"/>
        <v>57260.28</v>
      </c>
      <c r="AM92" s="106">
        <f t="shared" si="16"/>
        <v>2504.75</v>
      </c>
      <c r="AN92" s="106">
        <f t="shared" si="16"/>
        <v>0</v>
      </c>
      <c r="AO92" s="106">
        <f t="shared" si="16"/>
        <v>0</v>
      </c>
      <c r="AP92" s="106">
        <f t="shared" si="16"/>
        <v>0</v>
      </c>
      <c r="AQ92" s="106">
        <f t="shared" si="16"/>
        <v>0</v>
      </c>
      <c r="AR92" s="106">
        <f t="shared" si="16"/>
        <v>10847.753999999999</v>
      </c>
      <c r="AT92" s="106">
        <f t="shared" si="17"/>
        <v>74431790.841999978</v>
      </c>
      <c r="AV92" s="106">
        <f t="shared" si="18"/>
        <v>46540628.032000005</v>
      </c>
      <c r="AW92" s="106">
        <f t="shared" si="19"/>
        <v>27891162.81000001</v>
      </c>
    </row>
    <row r="93" spans="1:49" x14ac:dyDescent="0.2">
      <c r="A93" s="161" t="s">
        <v>427</v>
      </c>
      <c r="C93" s="106">
        <f t="shared" si="16"/>
        <v>32926304.279999997</v>
      </c>
      <c r="D93" s="106">
        <f t="shared" si="16"/>
        <v>20989809.111000001</v>
      </c>
      <c r="E93" s="106">
        <f t="shared" si="16"/>
        <v>41151572.976000004</v>
      </c>
      <c r="F93" s="106">
        <f t="shared" si="16"/>
        <v>13529009.955999998</v>
      </c>
      <c r="G93" s="106">
        <f t="shared" si="16"/>
        <v>1219955.76</v>
      </c>
      <c r="H93" s="106">
        <f t="shared" si="16"/>
        <v>12490154.184</v>
      </c>
      <c r="I93" s="106">
        <f t="shared" si="16"/>
        <v>1598642.8640000001</v>
      </c>
      <c r="J93" s="106">
        <f t="shared" si="16"/>
        <v>721310.61199999996</v>
      </c>
      <c r="K93" s="106">
        <f t="shared" si="16"/>
        <v>3663017.6</v>
      </c>
      <c r="L93" s="106">
        <f t="shared" si="16"/>
        <v>13637633.52</v>
      </c>
      <c r="M93" s="106">
        <f t="shared" si="16"/>
        <v>26087.252</v>
      </c>
      <c r="N93" s="106">
        <f t="shared" si="16"/>
        <v>2305670.0549999997</v>
      </c>
      <c r="O93" s="106">
        <f t="shared" si="16"/>
        <v>2011898.9880000001</v>
      </c>
      <c r="P93" s="106">
        <f t="shared" si="16"/>
        <v>1402354.0799999998</v>
      </c>
      <c r="Q93" s="106">
        <f t="shared" si="16"/>
        <v>1222888.4379999998</v>
      </c>
      <c r="R93" s="106">
        <f t="shared" si="16"/>
        <v>1624583.6489999997</v>
      </c>
      <c r="S93" s="106">
        <f t="shared" si="16"/>
        <v>5378301.5</v>
      </c>
      <c r="T93" s="106">
        <f t="shared" si="16"/>
        <v>639582.56000000006</v>
      </c>
      <c r="U93" s="106">
        <f t="shared" si="16"/>
        <v>6306689.682</v>
      </c>
      <c r="V93" s="106">
        <f t="shared" si="16"/>
        <v>0</v>
      </c>
      <c r="W93" s="106">
        <f t="shared" si="16"/>
        <v>0</v>
      </c>
      <c r="X93" s="106">
        <f t="shared" si="16"/>
        <v>503449.71399999998</v>
      </c>
      <c r="Y93" s="106">
        <f t="shared" si="16"/>
        <v>983344.299</v>
      </c>
      <c r="Z93" s="106">
        <f t="shared" si="16"/>
        <v>2690584</v>
      </c>
      <c r="AA93" s="106">
        <f t="shared" si="16"/>
        <v>347016.2</v>
      </c>
      <c r="AB93" s="106">
        <f t="shared" si="16"/>
        <v>2464537.0140000004</v>
      </c>
      <c r="AC93" s="106">
        <f t="shared" si="16"/>
        <v>55439.446999999993</v>
      </c>
      <c r="AD93" s="106">
        <f t="shared" si="16"/>
        <v>55710.450000000004</v>
      </c>
      <c r="AE93" s="106">
        <f t="shared" si="16"/>
        <v>0</v>
      </c>
      <c r="AF93" s="106">
        <f t="shared" si="16"/>
        <v>0</v>
      </c>
      <c r="AG93" s="106">
        <f t="shared" si="16"/>
        <v>125223.63200000001</v>
      </c>
      <c r="AH93" s="106">
        <f t="shared" si="16"/>
        <v>25073.422000000002</v>
      </c>
      <c r="AI93" s="106">
        <f t="shared" si="16"/>
        <v>0</v>
      </c>
      <c r="AJ93" s="106">
        <f t="shared" si="16"/>
        <v>318768.47400000005</v>
      </c>
      <c r="AK93" s="106">
        <f t="shared" si="16"/>
        <v>25581.016</v>
      </c>
      <c r="AL93" s="106">
        <f t="shared" si="16"/>
        <v>11898.24</v>
      </c>
      <c r="AM93" s="106">
        <f t="shared" si="16"/>
        <v>4007.6</v>
      </c>
      <c r="AN93" s="106">
        <f t="shared" si="16"/>
        <v>29947.400999999998</v>
      </c>
      <c r="AO93" s="106">
        <f t="shared" si="16"/>
        <v>3718.8580000000002</v>
      </c>
      <c r="AP93" s="106">
        <f t="shared" si="16"/>
        <v>3793.09</v>
      </c>
      <c r="AQ93" s="106">
        <f t="shared" si="16"/>
        <v>404.8</v>
      </c>
      <c r="AR93" s="106">
        <f t="shared" si="16"/>
        <v>6705.2460000000001</v>
      </c>
      <c r="AT93" s="106">
        <f t="shared" si="17"/>
        <v>170500669.97</v>
      </c>
      <c r="AV93" s="106">
        <f t="shared" si="18"/>
        <v>37614457.491000004</v>
      </c>
      <c r="AW93" s="106">
        <f t="shared" si="19"/>
        <v>132886212.479</v>
      </c>
    </row>
    <row r="94" spans="1:49" x14ac:dyDescent="0.2">
      <c r="A94" s="161" t="s">
        <v>428</v>
      </c>
      <c r="C94" s="171">
        <f t="shared" si="16"/>
        <v>0</v>
      </c>
      <c r="D94" s="171">
        <f t="shared" si="16"/>
        <v>0</v>
      </c>
      <c r="E94" s="171">
        <f t="shared" si="16"/>
        <v>442490.03200000001</v>
      </c>
      <c r="F94" s="171">
        <f t="shared" si="16"/>
        <v>0</v>
      </c>
      <c r="G94" s="171">
        <f t="shared" si="16"/>
        <v>6176026.0350000001</v>
      </c>
      <c r="H94" s="171">
        <f t="shared" si="16"/>
        <v>0</v>
      </c>
      <c r="I94" s="171">
        <f t="shared" si="16"/>
        <v>0</v>
      </c>
      <c r="J94" s="171">
        <f t="shared" si="16"/>
        <v>0</v>
      </c>
      <c r="K94" s="171">
        <f t="shared" si="16"/>
        <v>0</v>
      </c>
      <c r="L94" s="171">
        <f t="shared" si="16"/>
        <v>324705.56</v>
      </c>
      <c r="M94" s="171">
        <f t="shared" si="16"/>
        <v>0</v>
      </c>
      <c r="N94" s="171">
        <f t="shared" si="16"/>
        <v>0</v>
      </c>
      <c r="O94" s="171">
        <f t="shared" si="16"/>
        <v>335316.49800000002</v>
      </c>
      <c r="P94" s="171">
        <f t="shared" si="16"/>
        <v>0</v>
      </c>
      <c r="Q94" s="171">
        <f t="shared" si="16"/>
        <v>5147507.1460000006</v>
      </c>
      <c r="R94" s="171">
        <f t="shared" si="16"/>
        <v>797872.44300000009</v>
      </c>
      <c r="S94" s="171">
        <f t="shared" si="16"/>
        <v>2123013.75</v>
      </c>
      <c r="T94" s="171">
        <f t="shared" si="16"/>
        <v>252466.8</v>
      </c>
      <c r="U94" s="171">
        <f t="shared" si="16"/>
        <v>2996281.6880000001</v>
      </c>
      <c r="V94" s="171">
        <f t="shared" si="16"/>
        <v>159461.34299999999</v>
      </c>
      <c r="W94" s="171">
        <f t="shared" si="16"/>
        <v>1033058.531</v>
      </c>
      <c r="X94" s="171">
        <f t="shared" si="16"/>
        <v>0</v>
      </c>
      <c r="Y94" s="171">
        <f t="shared" si="16"/>
        <v>401365.02</v>
      </c>
      <c r="Z94" s="171">
        <f t="shared" si="16"/>
        <v>0</v>
      </c>
      <c r="AA94" s="171">
        <f t="shared" si="16"/>
        <v>0</v>
      </c>
      <c r="AB94" s="171">
        <f t="shared" si="16"/>
        <v>3869058.1079999995</v>
      </c>
      <c r="AC94" s="171">
        <f t="shared" si="16"/>
        <v>2154218.5120000001</v>
      </c>
      <c r="AD94" s="171">
        <f t="shared" si="16"/>
        <v>0</v>
      </c>
      <c r="AE94" s="171">
        <f t="shared" si="16"/>
        <v>0</v>
      </c>
      <c r="AF94" s="171">
        <f t="shared" si="16"/>
        <v>0</v>
      </c>
      <c r="AG94" s="171">
        <f t="shared" si="16"/>
        <v>0</v>
      </c>
      <c r="AH94" s="171">
        <f t="shared" si="16"/>
        <v>0</v>
      </c>
      <c r="AI94" s="171">
        <f t="shared" si="16"/>
        <v>0</v>
      </c>
      <c r="AJ94" s="171">
        <f t="shared" si="16"/>
        <v>0</v>
      </c>
      <c r="AK94" s="171">
        <f t="shared" si="16"/>
        <v>272570.136</v>
      </c>
      <c r="AL94" s="171">
        <f t="shared" si="16"/>
        <v>551780.88</v>
      </c>
      <c r="AM94" s="171">
        <f t="shared" si="16"/>
        <v>47590.25</v>
      </c>
      <c r="AN94" s="171">
        <f t="shared" si="16"/>
        <v>44184.689999999995</v>
      </c>
      <c r="AO94" s="171">
        <f t="shared" si="16"/>
        <v>0</v>
      </c>
      <c r="AP94" s="171">
        <f t="shared" si="16"/>
        <v>0</v>
      </c>
      <c r="AQ94" s="171">
        <f t="shared" si="16"/>
        <v>0</v>
      </c>
      <c r="AR94" s="171">
        <f t="shared" si="16"/>
        <v>0</v>
      </c>
      <c r="AT94" s="171">
        <f t="shared" si="17"/>
        <v>27128967.421999998</v>
      </c>
      <c r="AU94" s="171"/>
      <c r="AV94" s="171">
        <f t="shared" si="18"/>
        <v>364345.076</v>
      </c>
      <c r="AW94" s="171">
        <f t="shared" si="19"/>
        <v>26764622.345999997</v>
      </c>
    </row>
    <row r="95" spans="1:49" x14ac:dyDescent="0.2">
      <c r="A95" s="161" t="s">
        <v>370</v>
      </c>
      <c r="C95" s="106">
        <f>SUM(C89:C94)</f>
        <v>179925160</v>
      </c>
      <c r="D95" s="106">
        <f t="shared" ref="D95:AW95" si="20">SUM(D89:D94)</f>
        <v>104426911</v>
      </c>
      <c r="E95" s="106">
        <f t="shared" si="20"/>
        <v>221245016</v>
      </c>
      <c r="F95" s="106">
        <f t="shared" si="20"/>
        <v>190549436</v>
      </c>
      <c r="G95" s="106">
        <f t="shared" si="20"/>
        <v>76247235.000000015</v>
      </c>
      <c r="H95" s="106">
        <f t="shared" si="20"/>
        <v>82172067</v>
      </c>
      <c r="I95" s="106">
        <f t="shared" si="20"/>
        <v>7875088</v>
      </c>
      <c r="J95" s="106">
        <f t="shared" si="20"/>
        <v>3857276</v>
      </c>
      <c r="K95" s="106">
        <f t="shared" si="20"/>
        <v>24098800.000000004</v>
      </c>
      <c r="L95" s="106">
        <f t="shared" si="20"/>
        <v>64941112</v>
      </c>
      <c r="M95" s="106">
        <f t="shared" si="20"/>
        <v>13043626.000000002</v>
      </c>
      <c r="N95" s="106">
        <f t="shared" si="20"/>
        <v>56235855.000000007</v>
      </c>
      <c r="O95" s="106">
        <f t="shared" si="20"/>
        <v>55886083</v>
      </c>
      <c r="P95" s="106">
        <f t="shared" si="20"/>
        <v>46745136</v>
      </c>
      <c r="Q95" s="106">
        <f t="shared" si="20"/>
        <v>28439266</v>
      </c>
      <c r="R95" s="106">
        <f t="shared" si="20"/>
        <v>9612921</v>
      </c>
      <c r="S95" s="106">
        <f t="shared" si="20"/>
        <v>28306850.000000004</v>
      </c>
      <c r="T95" s="106">
        <f t="shared" si="20"/>
        <v>3366224</v>
      </c>
      <c r="U95" s="106">
        <f t="shared" si="20"/>
        <v>24163562</v>
      </c>
      <c r="V95" s="106">
        <f t="shared" si="20"/>
        <v>1832889.0000000005</v>
      </c>
      <c r="W95" s="106">
        <f t="shared" si="20"/>
        <v>24024617</v>
      </c>
      <c r="X95" s="106">
        <f t="shared" si="20"/>
        <v>21889118.000000007</v>
      </c>
      <c r="Y95" s="106">
        <f t="shared" si="20"/>
        <v>20068250.999999996</v>
      </c>
      <c r="Z95" s="106">
        <f t="shared" si="20"/>
        <v>20696800</v>
      </c>
      <c r="AA95" s="106">
        <f t="shared" si="20"/>
        <v>13880647.999999998</v>
      </c>
      <c r="AB95" s="106">
        <f t="shared" si="20"/>
        <v>13250199</v>
      </c>
      <c r="AC95" s="106">
        <f t="shared" si="20"/>
        <v>7919921</v>
      </c>
      <c r="AD95" s="106">
        <f t="shared" si="20"/>
        <v>5571044.9999999991</v>
      </c>
      <c r="AE95" s="106">
        <f t="shared" si="20"/>
        <v>6413662</v>
      </c>
      <c r="AF95" s="106">
        <f t="shared" si="20"/>
        <v>3576659</v>
      </c>
      <c r="AG95" s="106">
        <f t="shared" si="20"/>
        <v>1841524</v>
      </c>
      <c r="AH95" s="106">
        <f t="shared" si="20"/>
        <v>2279402</v>
      </c>
      <c r="AI95" s="106">
        <f t="shared" si="20"/>
        <v>215651.99999999997</v>
      </c>
      <c r="AJ95" s="106">
        <f t="shared" si="20"/>
        <v>1713809</v>
      </c>
      <c r="AK95" s="106">
        <f t="shared" si="20"/>
        <v>882104</v>
      </c>
      <c r="AL95" s="106">
        <f t="shared" si="20"/>
        <v>743640</v>
      </c>
      <c r="AM95" s="106">
        <f t="shared" si="20"/>
        <v>500950</v>
      </c>
      <c r="AN95" s="106">
        <f t="shared" si="20"/>
        <v>490941</v>
      </c>
      <c r="AO95" s="106">
        <f t="shared" si="20"/>
        <v>338078</v>
      </c>
      <c r="AP95" s="106">
        <f t="shared" si="20"/>
        <v>108374</v>
      </c>
      <c r="AQ95" s="106">
        <f t="shared" si="20"/>
        <v>736</v>
      </c>
      <c r="AR95" s="106">
        <f t="shared" si="20"/>
        <v>17553</v>
      </c>
      <c r="AS95" s="106"/>
      <c r="AT95" s="106">
        <f t="shared" si="20"/>
        <v>1369394196.0000002</v>
      </c>
      <c r="AU95" s="106"/>
      <c r="AV95" s="106">
        <f t="shared" si="20"/>
        <v>260773534</v>
      </c>
      <c r="AW95" s="106">
        <f t="shared" si="20"/>
        <v>1108620662.0000002</v>
      </c>
    </row>
    <row r="96" spans="1:49" s="174" customFormat="1" ht="12" thickBot="1" x14ac:dyDescent="0.25">
      <c r="A96" s="175"/>
      <c r="B96" s="175"/>
      <c r="C96" s="172">
        <f>+C95-C87</f>
        <v>0</v>
      </c>
      <c r="D96" s="172">
        <f t="shared" ref="D96:AR96" si="21">+D95-D87</f>
        <v>0</v>
      </c>
      <c r="E96" s="172">
        <f t="shared" si="21"/>
        <v>0</v>
      </c>
      <c r="F96" s="172">
        <f t="shared" si="21"/>
        <v>0</v>
      </c>
      <c r="G96" s="172">
        <f t="shared" si="21"/>
        <v>0</v>
      </c>
      <c r="H96" s="172">
        <f t="shared" si="21"/>
        <v>0</v>
      </c>
      <c r="I96" s="172">
        <f t="shared" si="21"/>
        <v>0</v>
      </c>
      <c r="J96" s="172">
        <f t="shared" si="21"/>
        <v>0</v>
      </c>
      <c r="K96" s="172">
        <f t="shared" si="21"/>
        <v>0</v>
      </c>
      <c r="L96" s="172">
        <f t="shared" si="21"/>
        <v>0</v>
      </c>
      <c r="M96" s="172">
        <f t="shared" si="21"/>
        <v>0</v>
      </c>
      <c r="N96" s="172">
        <f t="shared" si="21"/>
        <v>0</v>
      </c>
      <c r="O96" s="172">
        <f t="shared" si="21"/>
        <v>0</v>
      </c>
      <c r="P96" s="172">
        <f t="shared" si="21"/>
        <v>0</v>
      </c>
      <c r="Q96" s="172">
        <f t="shared" si="21"/>
        <v>0</v>
      </c>
      <c r="R96" s="172">
        <f t="shared" si="21"/>
        <v>0</v>
      </c>
      <c r="S96" s="172">
        <f t="shared" si="21"/>
        <v>0</v>
      </c>
      <c r="T96" s="172">
        <f t="shared" si="21"/>
        <v>0</v>
      </c>
      <c r="U96" s="172">
        <f t="shared" si="21"/>
        <v>0</v>
      </c>
      <c r="V96" s="172">
        <f t="shared" si="21"/>
        <v>0</v>
      </c>
      <c r="W96" s="172">
        <f t="shared" si="21"/>
        <v>0</v>
      </c>
      <c r="X96" s="172">
        <f t="shared" si="21"/>
        <v>0</v>
      </c>
      <c r="Y96" s="172">
        <f t="shared" si="21"/>
        <v>0</v>
      </c>
      <c r="Z96" s="172">
        <f t="shared" si="21"/>
        <v>0</v>
      </c>
      <c r="AA96" s="172">
        <f t="shared" si="21"/>
        <v>0</v>
      </c>
      <c r="AB96" s="172">
        <f t="shared" si="21"/>
        <v>0</v>
      </c>
      <c r="AC96" s="172">
        <f t="shared" si="21"/>
        <v>0</v>
      </c>
      <c r="AD96" s="172">
        <f t="shared" si="21"/>
        <v>0</v>
      </c>
      <c r="AE96" s="172">
        <f t="shared" si="21"/>
        <v>0</v>
      </c>
      <c r="AF96" s="172">
        <f t="shared" si="21"/>
        <v>0</v>
      </c>
      <c r="AG96" s="172">
        <f t="shared" si="21"/>
        <v>0</v>
      </c>
      <c r="AH96" s="172">
        <f t="shared" si="21"/>
        <v>0</v>
      </c>
      <c r="AI96" s="172">
        <f t="shared" si="21"/>
        <v>0</v>
      </c>
      <c r="AJ96" s="172">
        <f t="shared" si="21"/>
        <v>0</v>
      </c>
      <c r="AK96" s="172">
        <f t="shared" si="21"/>
        <v>0</v>
      </c>
      <c r="AL96" s="172">
        <f t="shared" si="21"/>
        <v>0</v>
      </c>
      <c r="AM96" s="172">
        <f t="shared" si="21"/>
        <v>0</v>
      </c>
      <c r="AN96" s="172">
        <f t="shared" si="21"/>
        <v>0</v>
      </c>
      <c r="AO96" s="172">
        <f t="shared" si="21"/>
        <v>0</v>
      </c>
      <c r="AP96" s="172">
        <f t="shared" si="21"/>
        <v>0</v>
      </c>
      <c r="AQ96" s="172">
        <f t="shared" si="21"/>
        <v>0</v>
      </c>
      <c r="AR96" s="172">
        <f t="shared" si="21"/>
        <v>0</v>
      </c>
      <c r="AS96" s="173"/>
      <c r="AT96" s="172">
        <v>-523.99999976158142</v>
      </c>
      <c r="AU96" s="172"/>
      <c r="AV96" s="172">
        <v>-6413662</v>
      </c>
      <c r="AW96" s="172">
        <v>6413138.0000002384</v>
      </c>
    </row>
    <row r="97" spans="1:49" x14ac:dyDescent="0.2">
      <c r="A97" s="158" t="s">
        <v>429</v>
      </c>
    </row>
    <row r="98" spans="1:49" x14ac:dyDescent="0.2">
      <c r="A98" s="161" t="s">
        <v>430</v>
      </c>
      <c r="C98" s="106">
        <f>+C$87*C18%</f>
        <v>111733524.36</v>
      </c>
      <c r="D98" s="106">
        <f t="shared" ref="D98:AR98" si="22">+D$87*D18%</f>
        <v>66102234.663000003</v>
      </c>
      <c r="E98" s="106">
        <f t="shared" si="22"/>
        <v>136065684.84</v>
      </c>
      <c r="F98" s="106">
        <f t="shared" si="22"/>
        <v>123285485.09200001</v>
      </c>
      <c r="G98" s="106">
        <f t="shared" si="22"/>
        <v>51848119.800000004</v>
      </c>
      <c r="H98" s="106">
        <f t="shared" si="22"/>
        <v>53822703.885000005</v>
      </c>
      <c r="I98" s="106">
        <f t="shared" si="22"/>
        <v>5662188.2720000008</v>
      </c>
      <c r="J98" s="106">
        <f t="shared" si="22"/>
        <v>3830275.068</v>
      </c>
      <c r="K98" s="106">
        <f t="shared" si="22"/>
        <v>16893258.800000001</v>
      </c>
      <c r="L98" s="106">
        <f t="shared" si="22"/>
        <v>43640427.264000006</v>
      </c>
      <c r="M98" s="106">
        <f t="shared" si="22"/>
        <v>9104450.9479999989</v>
      </c>
      <c r="N98" s="106">
        <f t="shared" si="22"/>
        <v>42514306.379999995</v>
      </c>
      <c r="O98" s="106">
        <f t="shared" si="22"/>
        <v>41691017.917999998</v>
      </c>
      <c r="P98" s="106">
        <f t="shared" si="22"/>
        <v>46558155.456</v>
      </c>
      <c r="Q98" s="106">
        <f t="shared" si="22"/>
        <v>28439266</v>
      </c>
      <c r="R98" s="106">
        <f t="shared" si="22"/>
        <v>7997950.2720000008</v>
      </c>
      <c r="S98" s="106">
        <f t="shared" si="22"/>
        <v>20352625.150000002</v>
      </c>
      <c r="T98" s="106">
        <f t="shared" si="22"/>
        <v>2420315.0560000003</v>
      </c>
      <c r="U98" s="106">
        <f t="shared" si="22"/>
        <v>17011147.648000002</v>
      </c>
      <c r="V98" s="106">
        <f t="shared" si="22"/>
        <v>1557955.65</v>
      </c>
      <c r="W98" s="106">
        <f t="shared" si="22"/>
        <v>15856247.220000001</v>
      </c>
      <c r="X98" s="106">
        <f t="shared" si="22"/>
        <v>14840822.003999999</v>
      </c>
      <c r="Y98" s="106">
        <f t="shared" si="22"/>
        <v>15954259.545</v>
      </c>
      <c r="Z98" s="106">
        <f t="shared" si="22"/>
        <v>11983447.199999999</v>
      </c>
      <c r="AA98" s="106">
        <f t="shared" si="22"/>
        <v>13672438.279999999</v>
      </c>
      <c r="AB98" s="106">
        <f t="shared" si="22"/>
        <v>11766176.711999999</v>
      </c>
      <c r="AC98" s="106">
        <f t="shared" si="22"/>
        <v>6874491.4280000003</v>
      </c>
      <c r="AD98" s="106">
        <f t="shared" si="22"/>
        <v>5515334.5499999998</v>
      </c>
      <c r="AE98" s="106">
        <f t="shared" si="22"/>
        <v>6278975.0980000002</v>
      </c>
      <c r="AF98" s="106">
        <f t="shared" si="22"/>
        <v>3218993.1</v>
      </c>
      <c r="AG98" s="106">
        <f t="shared" si="22"/>
        <v>648216.44800000009</v>
      </c>
      <c r="AH98" s="106">
        <f t="shared" si="22"/>
        <v>1994476.75</v>
      </c>
      <c r="AI98" s="106">
        <f t="shared" si="22"/>
        <v>180932.02800000002</v>
      </c>
      <c r="AJ98" s="106">
        <f t="shared" si="22"/>
        <v>1273360.0870000001</v>
      </c>
      <c r="AK98" s="106">
        <f t="shared" si="22"/>
        <v>755963.12800000003</v>
      </c>
      <c r="AL98" s="106">
        <f t="shared" si="22"/>
        <v>743640</v>
      </c>
      <c r="AM98" s="106">
        <f t="shared" si="22"/>
        <v>500950</v>
      </c>
      <c r="AN98" s="106">
        <f t="shared" si="22"/>
        <v>489468.17700000003</v>
      </c>
      <c r="AO98" s="106">
        <f t="shared" si="22"/>
        <v>338078</v>
      </c>
      <c r="AP98" s="106">
        <f t="shared" si="22"/>
        <v>108374</v>
      </c>
      <c r="AQ98" s="106">
        <f t="shared" si="22"/>
        <v>736</v>
      </c>
      <c r="AR98" s="106">
        <f t="shared" si="22"/>
        <v>17553</v>
      </c>
      <c r="AT98" s="106">
        <f>SUM(C98:AR98)</f>
        <v>943544025.27699983</v>
      </c>
      <c r="AV98" s="106">
        <f>SUMIF($C$60:$AR$60,"já",C98:AR98)</f>
        <v>181579559.15599999</v>
      </c>
      <c r="AW98" s="106">
        <f>SUMIF($C$60:$AR$60,"nei",C98:AR98)</f>
        <v>761964466.12099993</v>
      </c>
    </row>
    <row r="99" spans="1:49" x14ac:dyDescent="0.2">
      <c r="A99" s="161" t="s">
        <v>431</v>
      </c>
      <c r="C99" s="171">
        <f t="shared" ref="C99:AR99" si="23">+C$87*C19%</f>
        <v>68191635.640000001</v>
      </c>
      <c r="D99" s="171">
        <f t="shared" si="23"/>
        <v>38324676.337000005</v>
      </c>
      <c r="E99" s="171">
        <f t="shared" si="23"/>
        <v>85179331.159999996</v>
      </c>
      <c r="F99" s="171">
        <f t="shared" si="23"/>
        <v>67263950.907999992</v>
      </c>
      <c r="G99" s="171">
        <f t="shared" si="23"/>
        <v>24399115.199999999</v>
      </c>
      <c r="H99" s="171">
        <f t="shared" si="23"/>
        <v>28349363.114999998</v>
      </c>
      <c r="I99" s="171">
        <f t="shared" si="23"/>
        <v>2212899.7280000001</v>
      </c>
      <c r="J99" s="171">
        <f t="shared" si="23"/>
        <v>27000.931999999997</v>
      </c>
      <c r="K99" s="171">
        <f t="shared" si="23"/>
        <v>7205541.1999999993</v>
      </c>
      <c r="L99" s="171">
        <f t="shared" si="23"/>
        <v>21300684.735999998</v>
      </c>
      <c r="M99" s="171">
        <f t="shared" si="23"/>
        <v>3939175.0519999997</v>
      </c>
      <c r="N99" s="171">
        <f t="shared" si="23"/>
        <v>13721548.619999999</v>
      </c>
      <c r="O99" s="171">
        <f t="shared" si="23"/>
        <v>14195065.082</v>
      </c>
      <c r="P99" s="171">
        <f t="shared" si="23"/>
        <v>186980.54399999999</v>
      </c>
      <c r="Q99" s="171">
        <f t="shared" si="23"/>
        <v>0</v>
      </c>
      <c r="R99" s="171">
        <f t="shared" si="23"/>
        <v>1614970.7280000001</v>
      </c>
      <c r="S99" s="171">
        <f t="shared" si="23"/>
        <v>7954224.8500000006</v>
      </c>
      <c r="T99" s="171">
        <f t="shared" si="23"/>
        <v>945908.94400000013</v>
      </c>
      <c r="U99" s="171">
        <f t="shared" si="23"/>
        <v>7152414.3520000009</v>
      </c>
      <c r="V99" s="171">
        <f t="shared" si="23"/>
        <v>274933.34999999998</v>
      </c>
      <c r="W99" s="171">
        <f t="shared" si="23"/>
        <v>8168369.7800000003</v>
      </c>
      <c r="X99" s="171">
        <f t="shared" si="23"/>
        <v>7048295.9960000003</v>
      </c>
      <c r="Y99" s="171">
        <f t="shared" si="23"/>
        <v>4113991.4549999996</v>
      </c>
      <c r="Z99" s="171">
        <f t="shared" si="23"/>
        <v>8713352.8000000007</v>
      </c>
      <c r="AA99" s="171">
        <f t="shared" si="23"/>
        <v>208209.72</v>
      </c>
      <c r="AB99" s="171">
        <f t="shared" si="23"/>
        <v>1484022.2879999999</v>
      </c>
      <c r="AC99" s="171">
        <f t="shared" si="23"/>
        <v>1045429.572</v>
      </c>
      <c r="AD99" s="171">
        <f t="shared" si="23"/>
        <v>55710.450000000004</v>
      </c>
      <c r="AE99" s="171">
        <f t="shared" si="23"/>
        <v>134686.902</v>
      </c>
      <c r="AF99" s="171">
        <f t="shared" si="23"/>
        <v>357665.9</v>
      </c>
      <c r="AG99" s="171">
        <f t="shared" si="23"/>
        <v>1193307.5520000001</v>
      </c>
      <c r="AH99" s="171">
        <f t="shared" si="23"/>
        <v>284925.25</v>
      </c>
      <c r="AI99" s="171">
        <f t="shared" si="23"/>
        <v>34719.972000000002</v>
      </c>
      <c r="AJ99" s="171">
        <f t="shared" si="23"/>
        <v>440448.913</v>
      </c>
      <c r="AK99" s="171">
        <f t="shared" si="23"/>
        <v>126140.87200000002</v>
      </c>
      <c r="AL99" s="171">
        <f t="shared" si="23"/>
        <v>0</v>
      </c>
      <c r="AM99" s="171">
        <f t="shared" si="23"/>
        <v>0</v>
      </c>
      <c r="AN99" s="171">
        <f t="shared" si="23"/>
        <v>1472.8230000000001</v>
      </c>
      <c r="AO99" s="171">
        <f t="shared" si="23"/>
        <v>0</v>
      </c>
      <c r="AP99" s="171">
        <f t="shared" si="23"/>
        <v>0</v>
      </c>
      <c r="AQ99" s="171">
        <f t="shared" si="23"/>
        <v>0</v>
      </c>
      <c r="AR99" s="171">
        <f t="shared" si="23"/>
        <v>0</v>
      </c>
      <c r="AT99" s="171">
        <f>SUM(C99:AR99)</f>
        <v>425850170.72299999</v>
      </c>
      <c r="AU99" s="171"/>
      <c r="AV99" s="171">
        <f>SUMIF($C$60:$AR$60,"já",C99:AR99)</f>
        <v>79193974.843999997</v>
      </c>
      <c r="AW99" s="171">
        <f>SUMIF($C$60:$AR$60,"nei",C99:AR99)</f>
        <v>346656195.87900001</v>
      </c>
    </row>
    <row r="100" spans="1:49" x14ac:dyDescent="0.2">
      <c r="A100" s="161" t="s">
        <v>373</v>
      </c>
      <c r="C100" s="106">
        <f>SUM(C98:C99)</f>
        <v>179925160</v>
      </c>
      <c r="D100" s="106">
        <f t="shared" ref="D100:AW100" si="24">SUM(D98:D99)</f>
        <v>104426911</v>
      </c>
      <c r="E100" s="106">
        <f t="shared" si="24"/>
        <v>221245016</v>
      </c>
      <c r="F100" s="106">
        <f t="shared" si="24"/>
        <v>190549436</v>
      </c>
      <c r="G100" s="106">
        <f t="shared" si="24"/>
        <v>76247235</v>
      </c>
      <c r="H100" s="106">
        <f t="shared" si="24"/>
        <v>82172067</v>
      </c>
      <c r="I100" s="106">
        <f t="shared" si="24"/>
        <v>7875088.0000000009</v>
      </c>
      <c r="J100" s="106">
        <f t="shared" si="24"/>
        <v>3857276</v>
      </c>
      <c r="K100" s="106">
        <f t="shared" si="24"/>
        <v>24098800</v>
      </c>
      <c r="L100" s="106">
        <f t="shared" si="24"/>
        <v>64941112</v>
      </c>
      <c r="M100" s="106">
        <f t="shared" si="24"/>
        <v>13043625.999999998</v>
      </c>
      <c r="N100" s="106">
        <f t="shared" si="24"/>
        <v>56235854.999999993</v>
      </c>
      <c r="O100" s="106">
        <f t="shared" si="24"/>
        <v>55886083</v>
      </c>
      <c r="P100" s="106">
        <f t="shared" si="24"/>
        <v>46745136</v>
      </c>
      <c r="Q100" s="106">
        <f t="shared" si="24"/>
        <v>28439266</v>
      </c>
      <c r="R100" s="106">
        <f t="shared" si="24"/>
        <v>9612921</v>
      </c>
      <c r="S100" s="106">
        <f t="shared" si="24"/>
        <v>28306850.000000004</v>
      </c>
      <c r="T100" s="106">
        <f t="shared" si="24"/>
        <v>3366224.0000000005</v>
      </c>
      <c r="U100" s="106">
        <f t="shared" si="24"/>
        <v>24163562.000000004</v>
      </c>
      <c r="V100" s="106">
        <f t="shared" si="24"/>
        <v>1832889</v>
      </c>
      <c r="W100" s="106">
        <f t="shared" si="24"/>
        <v>24024617</v>
      </c>
      <c r="X100" s="106">
        <f t="shared" si="24"/>
        <v>21889118</v>
      </c>
      <c r="Y100" s="106">
        <f t="shared" si="24"/>
        <v>20068251</v>
      </c>
      <c r="Z100" s="106">
        <f t="shared" si="24"/>
        <v>20696800</v>
      </c>
      <c r="AA100" s="106">
        <f t="shared" si="24"/>
        <v>13880648</v>
      </c>
      <c r="AB100" s="106">
        <f t="shared" si="24"/>
        <v>13250199</v>
      </c>
      <c r="AC100" s="106">
        <f t="shared" si="24"/>
        <v>7919921</v>
      </c>
      <c r="AD100" s="106">
        <f t="shared" si="24"/>
        <v>5571045</v>
      </c>
      <c r="AE100" s="106">
        <f t="shared" si="24"/>
        <v>6413662</v>
      </c>
      <c r="AF100" s="106">
        <f t="shared" si="24"/>
        <v>3576659</v>
      </c>
      <c r="AG100" s="106">
        <f t="shared" si="24"/>
        <v>1841524.0000000002</v>
      </c>
      <c r="AH100" s="106">
        <f t="shared" si="24"/>
        <v>2279402</v>
      </c>
      <c r="AI100" s="106">
        <f t="shared" si="24"/>
        <v>215652.00000000003</v>
      </c>
      <c r="AJ100" s="106">
        <f t="shared" si="24"/>
        <v>1713809</v>
      </c>
      <c r="AK100" s="106">
        <f t="shared" si="24"/>
        <v>882104</v>
      </c>
      <c r="AL100" s="106">
        <f t="shared" si="24"/>
        <v>743640</v>
      </c>
      <c r="AM100" s="106">
        <f t="shared" si="24"/>
        <v>500950</v>
      </c>
      <c r="AN100" s="106">
        <f t="shared" si="24"/>
        <v>490941</v>
      </c>
      <c r="AO100" s="106">
        <f t="shared" si="24"/>
        <v>338078</v>
      </c>
      <c r="AP100" s="106">
        <f t="shared" si="24"/>
        <v>108374</v>
      </c>
      <c r="AQ100" s="106">
        <f t="shared" si="24"/>
        <v>736</v>
      </c>
      <c r="AR100" s="106">
        <f t="shared" si="24"/>
        <v>17553</v>
      </c>
      <c r="AS100" s="106"/>
      <c r="AT100" s="106">
        <f t="shared" si="24"/>
        <v>1369394195.9999998</v>
      </c>
      <c r="AU100" s="106"/>
      <c r="AV100" s="106">
        <f t="shared" si="24"/>
        <v>260773534</v>
      </c>
      <c r="AW100" s="106">
        <f t="shared" si="24"/>
        <v>1108620662</v>
      </c>
    </row>
    <row r="101" spans="1:49" s="174" customFormat="1" ht="12" thickBot="1" x14ac:dyDescent="0.25">
      <c r="A101" s="175"/>
      <c r="B101" s="175"/>
      <c r="C101" s="172">
        <f>+C100-C87</f>
        <v>0</v>
      </c>
      <c r="D101" s="172">
        <f t="shared" ref="D101:AR101" si="25">+D100-D87</f>
        <v>0</v>
      </c>
      <c r="E101" s="172">
        <f t="shared" si="25"/>
        <v>0</v>
      </c>
      <c r="F101" s="172">
        <f t="shared" si="25"/>
        <v>0</v>
      </c>
      <c r="G101" s="172">
        <f t="shared" si="25"/>
        <v>0</v>
      </c>
      <c r="H101" s="172">
        <f t="shared" si="25"/>
        <v>0</v>
      </c>
      <c r="I101" s="172">
        <f t="shared" si="25"/>
        <v>0</v>
      </c>
      <c r="J101" s="172">
        <f t="shared" si="25"/>
        <v>0</v>
      </c>
      <c r="K101" s="172">
        <f t="shared" si="25"/>
        <v>0</v>
      </c>
      <c r="L101" s="172">
        <f t="shared" si="25"/>
        <v>0</v>
      </c>
      <c r="M101" s="172">
        <f t="shared" si="25"/>
        <v>0</v>
      </c>
      <c r="N101" s="172">
        <f t="shared" si="25"/>
        <v>0</v>
      </c>
      <c r="O101" s="172">
        <f t="shared" si="25"/>
        <v>0</v>
      </c>
      <c r="P101" s="172">
        <f t="shared" si="25"/>
        <v>0</v>
      </c>
      <c r="Q101" s="172">
        <f t="shared" si="25"/>
        <v>0</v>
      </c>
      <c r="R101" s="172">
        <f t="shared" si="25"/>
        <v>0</v>
      </c>
      <c r="S101" s="172">
        <f t="shared" si="25"/>
        <v>0</v>
      </c>
      <c r="T101" s="172">
        <f t="shared" si="25"/>
        <v>0</v>
      </c>
      <c r="U101" s="172">
        <f t="shared" si="25"/>
        <v>0</v>
      </c>
      <c r="V101" s="172">
        <f t="shared" si="25"/>
        <v>0</v>
      </c>
      <c r="W101" s="172">
        <f t="shared" si="25"/>
        <v>0</v>
      </c>
      <c r="X101" s="172">
        <f t="shared" si="25"/>
        <v>0</v>
      </c>
      <c r="Y101" s="172">
        <f t="shared" si="25"/>
        <v>0</v>
      </c>
      <c r="Z101" s="172">
        <f t="shared" si="25"/>
        <v>0</v>
      </c>
      <c r="AA101" s="172">
        <f t="shared" si="25"/>
        <v>0</v>
      </c>
      <c r="AB101" s="172">
        <f t="shared" si="25"/>
        <v>0</v>
      </c>
      <c r="AC101" s="172">
        <f t="shared" si="25"/>
        <v>0</v>
      </c>
      <c r="AD101" s="172">
        <f t="shared" si="25"/>
        <v>0</v>
      </c>
      <c r="AE101" s="172">
        <f t="shared" si="25"/>
        <v>0</v>
      </c>
      <c r="AF101" s="172">
        <f t="shared" si="25"/>
        <v>0</v>
      </c>
      <c r="AG101" s="172">
        <f t="shared" si="25"/>
        <v>0</v>
      </c>
      <c r="AH101" s="172">
        <f t="shared" si="25"/>
        <v>0</v>
      </c>
      <c r="AI101" s="172">
        <f t="shared" si="25"/>
        <v>0</v>
      </c>
      <c r="AJ101" s="172">
        <f t="shared" si="25"/>
        <v>0</v>
      </c>
      <c r="AK101" s="172">
        <f t="shared" si="25"/>
        <v>0</v>
      </c>
      <c r="AL101" s="172">
        <f t="shared" si="25"/>
        <v>0</v>
      </c>
      <c r="AM101" s="172">
        <f t="shared" si="25"/>
        <v>0</v>
      </c>
      <c r="AN101" s="172">
        <f t="shared" si="25"/>
        <v>0</v>
      </c>
      <c r="AO101" s="172">
        <f t="shared" si="25"/>
        <v>0</v>
      </c>
      <c r="AP101" s="172">
        <f t="shared" si="25"/>
        <v>0</v>
      </c>
      <c r="AQ101" s="172">
        <f t="shared" si="25"/>
        <v>0</v>
      </c>
      <c r="AR101" s="172">
        <f t="shared" si="25"/>
        <v>0</v>
      </c>
      <c r="AS101" s="172"/>
      <c r="AT101" s="172">
        <v>-524.00000023841858</v>
      </c>
      <c r="AU101" s="172"/>
      <c r="AV101" s="172">
        <v>-6413662</v>
      </c>
      <c r="AW101" s="172">
        <v>6413138</v>
      </c>
    </row>
  </sheetData>
  <mergeCells count="43">
    <mergeCell ref="I40:J40"/>
    <mergeCell ref="I41:J41"/>
    <mergeCell ref="I1:K1"/>
    <mergeCell ref="C1:D1"/>
    <mergeCell ref="E1:E3"/>
    <mergeCell ref="F1:F3"/>
    <mergeCell ref="G1:G3"/>
    <mergeCell ref="H1:H3"/>
    <mergeCell ref="Y1:Y3"/>
    <mergeCell ref="L1:L3"/>
    <mergeCell ref="M1:M3"/>
    <mergeCell ref="N1:N3"/>
    <mergeCell ref="O1:O3"/>
    <mergeCell ref="P1:P3"/>
    <mergeCell ref="Q1:R2"/>
    <mergeCell ref="S1:T2"/>
    <mergeCell ref="U1:U3"/>
    <mergeCell ref="V1:V3"/>
    <mergeCell ref="W1:W3"/>
    <mergeCell ref="X1:X3"/>
    <mergeCell ref="AK1:AK3"/>
    <mergeCell ref="Z1:Z3"/>
    <mergeCell ref="AA1:AA3"/>
    <mergeCell ref="AB1:AB3"/>
    <mergeCell ref="AC1:AC3"/>
    <mergeCell ref="AD1:AD3"/>
    <mergeCell ref="AE1:AE3"/>
    <mergeCell ref="AR1:AR3"/>
    <mergeCell ref="C4:D4"/>
    <mergeCell ref="Q4:R4"/>
    <mergeCell ref="S4:T4"/>
    <mergeCell ref="I39:K39"/>
    <mergeCell ref="AL1:AL3"/>
    <mergeCell ref="AM1:AM3"/>
    <mergeCell ref="AN1:AN3"/>
    <mergeCell ref="AO1:AO3"/>
    <mergeCell ref="AP1:AP3"/>
    <mergeCell ref="AQ1:AQ3"/>
    <mergeCell ref="AF1:AF3"/>
    <mergeCell ref="AG1:AG3"/>
    <mergeCell ref="AH1:AH3"/>
    <mergeCell ref="AI1:AI3"/>
    <mergeCell ref="AJ1:AJ3"/>
  </mergeCells>
  <pageMargins left="0.47244094488188981" right="0.27559055118110237" top="0.93" bottom="0.27559055118110237" header="0.51181102362204722" footer="0.19685039370078741"/>
  <pageSetup paperSize="9" firstPageNumber="38" orientation="portrait" useFirstPageNumber="1" horizontalDpi="300" verticalDpi="300" r:id="rId1"/>
  <headerFooter alignWithMargins="0">
    <oddHeader>&amp;C &amp;"Times New Roman,Bold"&amp;12 4.2. KENNITÖLUR SAMTRYGGINGARDEILDA ÁRIÐ 2008</oddHeader>
    <oddFooter>&amp;R&amp;"Times New Roman,Regular"&amp;10&amp;P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19</vt:i4>
      </vt:variant>
    </vt:vector>
  </HeadingPairs>
  <TitlesOfParts>
    <vt:vector size="35" baseType="lpstr">
      <vt:lpstr>2.1 Stafróf</vt:lpstr>
      <vt:lpstr>2.2 Listi</vt:lpstr>
      <vt:lpstr>2.3 Kerfi</vt:lpstr>
      <vt:lpstr>Kafli3.1 Yfirlit</vt:lpstr>
      <vt:lpstr>Kafli3.2 Efnahagur</vt:lpstr>
      <vt:lpstr>kafli 3.3 sjóðstr.</vt:lpstr>
      <vt:lpstr>4.1 Samtyggingad.</vt:lpstr>
      <vt:lpstr>funddata sam</vt:lpstr>
      <vt:lpstr>Kafli 4.2 Kennitölur (samtr)</vt:lpstr>
      <vt:lpstr>kafli 5.1 Séreignad.</vt:lpstr>
      <vt:lpstr>funddata ser</vt:lpstr>
      <vt:lpstr>SF</vt:lpstr>
      <vt:lpstr>Kafli 5.2 kenntölur</vt:lpstr>
      <vt:lpstr>6.1 Sundurliðun</vt:lpstr>
      <vt:lpstr>7.1 Séreign</vt:lpstr>
      <vt:lpstr>funddata hluti 3</vt:lpstr>
      <vt:lpstr>'2.1 Stafróf'!Print_Area</vt:lpstr>
      <vt:lpstr>'2.2 Listi'!Print_Area</vt:lpstr>
      <vt:lpstr>'2.3 Kerfi'!Print_Area</vt:lpstr>
      <vt:lpstr>'4.1 Samtyggingad.'!Print_Area</vt:lpstr>
      <vt:lpstr>'6.1 Sundurliðun'!Print_Area</vt:lpstr>
      <vt:lpstr>'kafli 3.3 sjóðstr.'!Print_Area</vt:lpstr>
      <vt:lpstr>'Kafli 4.2 Kennitölur (samtr)'!Print_Area</vt:lpstr>
      <vt:lpstr>'kafli 5.1 Séreignad.'!Print_Area</vt:lpstr>
      <vt:lpstr>'Kafli 5.2 kenntölur'!Print_Area</vt:lpstr>
      <vt:lpstr>'Kafli3.1 Yfirlit'!Print_Area</vt:lpstr>
      <vt:lpstr>'Kafli3.2 Efnahagur'!Print_Area</vt:lpstr>
      <vt:lpstr>'4.1 Samtyggingad.'!Print_Titles</vt:lpstr>
      <vt:lpstr>'6.1 Sundurliðun'!Print_Titles</vt:lpstr>
      <vt:lpstr>'kafli 3.3 sjóðstr.'!Print_Titles</vt:lpstr>
      <vt:lpstr>'Kafli 4.2 Kennitölur (samtr)'!Print_Titles</vt:lpstr>
      <vt:lpstr>'kafli 5.1 Séreignad.'!Print_Titles</vt:lpstr>
      <vt:lpstr>'Kafli 5.2 kenntölur'!Print_Titles</vt:lpstr>
      <vt:lpstr>'Kafli3.1 Yfirlit'!Print_Titles</vt:lpstr>
      <vt:lpstr>'Kafli3.2 Efnahagur'!Print_Titles</vt:lpstr>
    </vt:vector>
  </TitlesOfParts>
  <Company>Fjármálaeftirlitið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Sverrir Arason</dc:creator>
  <cp:lastModifiedBy>Ingolfur</cp:lastModifiedBy>
  <cp:lastPrinted>2009-09-01T11:11:24Z</cp:lastPrinted>
  <dcterms:created xsi:type="dcterms:W3CDTF">2009-07-10T14:15:55Z</dcterms:created>
  <dcterms:modified xsi:type="dcterms:W3CDTF">2023-05-04T11:39:18Z</dcterms:modified>
</cp:coreProperties>
</file>