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<sst xmlns="http://schemas.openxmlformats.org/spreadsheetml/2006/main" count="2454" uniqueCount="498">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</sst>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347</v>
      </c>
      <c r="C2">
        <f>1 * 3.6 / 14.55</f>
        <v>0</v>
      </c>
      <c r="D2" t="s">
        <v>351</v>
      </c>
      <c r="E2" t="s">
        <v>356</v>
      </c>
      <c r="F2" t="s">
        <v>364</v>
      </c>
    </row>
    <row r="3" spans="1:6">
      <c r="A3" t="s">
        <v>7</v>
      </c>
      <c r="B3" t="s">
        <v>347</v>
      </c>
      <c r="C3">
        <f>1 / 8.22</f>
        <v>0</v>
      </c>
      <c r="D3" t="s">
        <v>351</v>
      </c>
      <c r="E3" t="s">
        <v>356</v>
      </c>
      <c r="F3" t="s">
        <v>365</v>
      </c>
    </row>
    <row r="4" spans="1:6">
      <c r="A4" t="s">
        <v>8</v>
      </c>
      <c r="B4" t="s">
        <v>348</v>
      </c>
      <c r="C4">
        <f>1/(33.3/51.8) / 1000</f>
        <v>0</v>
      </c>
      <c r="D4" t="s">
        <v>352</v>
      </c>
      <c r="E4" t="s">
        <v>360</v>
      </c>
      <c r="F4" t="s">
        <v>366</v>
      </c>
    </row>
    <row r="5" spans="1:6">
      <c r="A5" t="s">
        <v>8</v>
      </c>
      <c r="B5" t="s">
        <v>349</v>
      </c>
      <c r="C5">
        <f>1 / 33.3</f>
        <v>0</v>
      </c>
      <c r="D5" t="s">
        <v>351</v>
      </c>
      <c r="E5" t="s">
        <v>356</v>
      </c>
      <c r="F5" t="s">
        <v>366</v>
      </c>
    </row>
    <row r="6" spans="1:6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>
      <c r="A10" t="s">
        <v>13</v>
      </c>
      <c r="B10" t="s">
        <v>348</v>
      </c>
      <c r="C10">
        <f> (8760*0.85)/130 / 1000000</f>
        <v>0</v>
      </c>
      <c r="D10" t="s">
        <v>352</v>
      </c>
      <c r="E10" t="s">
        <v>361</v>
      </c>
      <c r="F10" t="s">
        <v>367</v>
      </c>
    </row>
    <row r="11" spans="1:6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>
      <c r="A12" t="s">
        <v>14</v>
      </c>
      <c r="B12" t="s">
        <v>348</v>
      </c>
      <c r="C12">
        <f> (8760*0.85)/130 / 1000000</f>
        <v>0</v>
      </c>
      <c r="D12" t="s">
        <v>352</v>
      </c>
      <c r="E12" t="s">
        <v>361</v>
      </c>
      <c r="F12" t="s">
        <v>367</v>
      </c>
    </row>
    <row r="13" spans="1:6">
      <c r="A13" t="s">
        <v>14</v>
      </c>
      <c r="B13" t="s">
        <v>349</v>
      </c>
      <c r="C13">
        <v>1</v>
      </c>
      <c r="D13" t="s">
        <v>351</v>
      </c>
      <c r="E13" t="s">
        <v>351</v>
      </c>
      <c r="F13" t="s">
        <v>367</v>
      </c>
    </row>
    <row r="14" spans="1:6">
      <c r="A14" t="s">
        <v>15</v>
      </c>
      <c r="B14" t="s">
        <v>348</v>
      </c>
      <c r="C14">
        <f>3.6 * 8760 * 0.86 / (10 * 8.279 * 1/3.3462) / 1000000</f>
        <v>0</v>
      </c>
      <c r="D14" t="s">
        <v>352</v>
      </c>
      <c r="E14" t="s">
        <v>360</v>
      </c>
      <c r="F14" t="s">
        <v>368</v>
      </c>
    </row>
    <row r="15" spans="1:6">
      <c r="A15" t="s">
        <v>15</v>
      </c>
      <c r="B15" t="s">
        <v>349</v>
      </c>
      <c r="C15">
        <f> 1 / (13.9 * 0.716)</f>
        <v>0</v>
      </c>
      <c r="D15" t="s">
        <v>353</v>
      </c>
      <c r="E15" t="s">
        <v>356</v>
      </c>
      <c r="F15" t="s">
        <v>368</v>
      </c>
    </row>
    <row r="16" spans="1:6">
      <c r="A16" t="s">
        <v>16</v>
      </c>
      <c r="B16" t="s">
        <v>348</v>
      </c>
      <c r="C16">
        <v>1E-06</v>
      </c>
      <c r="D16" t="s">
        <v>352</v>
      </c>
      <c r="E16" t="s">
        <v>360</v>
      </c>
      <c r="F16" t="s">
        <v>369</v>
      </c>
    </row>
    <row r="17" spans="1:6">
      <c r="A17" t="s">
        <v>16</v>
      </c>
      <c r="B17" t="s">
        <v>349</v>
      </c>
      <c r="C17">
        <f> 1 / (0.716 * 13.9 * 0.4)</f>
        <v>0</v>
      </c>
      <c r="D17" t="s">
        <v>353</v>
      </c>
      <c r="E17" t="s">
        <v>356</v>
      </c>
      <c r="F17" t="s">
        <v>369</v>
      </c>
    </row>
    <row r="18" spans="1:6">
      <c r="A18" t="s">
        <v>17</v>
      </c>
      <c r="B18" t="s">
        <v>348</v>
      </c>
      <c r="C18">
        <f> 1000000 / 160</f>
        <v>0</v>
      </c>
      <c r="D18" t="s">
        <v>352</v>
      </c>
      <c r="E18" t="s">
        <v>352</v>
      </c>
    </row>
    <row r="19" spans="1:6">
      <c r="A19" t="s">
        <v>18</v>
      </c>
      <c r="B19" t="s">
        <v>348</v>
      </c>
      <c r="C19">
        <f> 3.6 * 8760 * 0.86 * 7.72 / (10 * 8.279)</f>
        <v>0</v>
      </c>
      <c r="D19" t="s">
        <v>352</v>
      </c>
      <c r="E19" t="s">
        <v>352</v>
      </c>
      <c r="F19" t="s">
        <v>370</v>
      </c>
    </row>
    <row r="20" spans="1:6">
      <c r="A20" t="s">
        <v>19</v>
      </c>
      <c r="B20" t="s">
        <v>348</v>
      </c>
      <c r="C20">
        <f>1 / (0.114*0.000001) / 1000000</f>
        <v>0</v>
      </c>
      <c r="D20" t="s">
        <v>351</v>
      </c>
      <c r="E20" t="s">
        <v>356</v>
      </c>
      <c r="F20" t="s">
        <v>371</v>
      </c>
    </row>
    <row r="21" spans="1:6">
      <c r="A21" t="s">
        <v>20</v>
      </c>
      <c r="B21" t="s">
        <v>347</v>
      </c>
      <c r="C21">
        <f>1 * 3.6 / 42.5</f>
        <v>0</v>
      </c>
      <c r="D21" t="s">
        <v>351</v>
      </c>
      <c r="E21" t="s">
        <v>356</v>
      </c>
      <c r="F21" t="s">
        <v>372</v>
      </c>
    </row>
    <row r="22" spans="1:6">
      <c r="A22" t="s">
        <v>21</v>
      </c>
      <c r="B22" t="s">
        <v>348</v>
      </c>
      <c r="C22">
        <f>3.6 * 8760 * 0.86 / (0.05 * 1000 * 47.1) / 1000000</f>
        <v>0</v>
      </c>
      <c r="D22" t="s">
        <v>352</v>
      </c>
      <c r="E22" t="s">
        <v>360</v>
      </c>
      <c r="F22" t="s">
        <v>373</v>
      </c>
    </row>
    <row r="23" spans="1:6">
      <c r="A23" t="s">
        <v>21</v>
      </c>
      <c r="B23" t="s">
        <v>349</v>
      </c>
      <c r="C23">
        <f>1/(47.1/3.6)</f>
        <v>0</v>
      </c>
      <c r="D23" t="s">
        <v>351</v>
      </c>
      <c r="E23" t="s">
        <v>356</v>
      </c>
      <c r="F23" t="s">
        <v>373</v>
      </c>
    </row>
    <row r="24" spans="1:6">
      <c r="A24" t="s">
        <v>22</v>
      </c>
      <c r="B24" t="s">
        <v>348</v>
      </c>
      <c r="C24">
        <f> 1 * 8760 * 0.297 / (24 * 39000)</f>
        <v>0</v>
      </c>
      <c r="D24" t="s">
        <v>352</v>
      </c>
      <c r="E24" t="s">
        <v>362</v>
      </c>
      <c r="F24" t="s">
        <v>374</v>
      </c>
    </row>
    <row r="25" spans="1:6">
      <c r="A25" t="s">
        <v>22</v>
      </c>
      <c r="B25" t="s">
        <v>349</v>
      </c>
      <c r="C25">
        <f>1</f>
        <v>0</v>
      </c>
      <c r="D25" t="s">
        <v>354</v>
      </c>
      <c r="E25" t="s">
        <v>354</v>
      </c>
      <c r="F25" t="s">
        <v>374</v>
      </c>
    </row>
    <row r="26" spans="1:6">
      <c r="A26" t="s">
        <v>23</v>
      </c>
      <c r="B26" t="s">
        <v>348</v>
      </c>
      <c r="C26">
        <f> 1 * 8760 * 0.297 / (24 * 39000)</f>
        <v>0</v>
      </c>
      <c r="D26" t="s">
        <v>352</v>
      </c>
      <c r="E26" t="s">
        <v>362</v>
      </c>
      <c r="F26" t="s">
        <v>375</v>
      </c>
    </row>
    <row r="27" spans="1:6">
      <c r="A27" t="s">
        <v>23</v>
      </c>
      <c r="B27" t="s">
        <v>349</v>
      </c>
      <c r="C27">
        <f>1</f>
        <v>0</v>
      </c>
      <c r="D27" t="s">
        <v>354</v>
      </c>
      <c r="E27" t="s">
        <v>354</v>
      </c>
      <c r="F27" t="s">
        <v>375</v>
      </c>
    </row>
    <row r="28" spans="1:6">
      <c r="A28" t="s">
        <v>24</v>
      </c>
      <c r="B28" t="s">
        <v>348</v>
      </c>
      <c r="C28">
        <f> 1 * 8760 * 0.297 / (24 * 39000)</f>
        <v>0</v>
      </c>
      <c r="D28" t="s">
        <v>352</v>
      </c>
      <c r="E28" t="s">
        <v>362</v>
      </c>
      <c r="F28" t="s">
        <v>375</v>
      </c>
    </row>
    <row r="29" spans="1:6">
      <c r="A29" t="s">
        <v>24</v>
      </c>
      <c r="B29" t="s">
        <v>349</v>
      </c>
      <c r="C29">
        <f>1</f>
        <v>0</v>
      </c>
      <c r="D29" t="s">
        <v>354</v>
      </c>
      <c r="E29" t="s">
        <v>354</v>
      </c>
      <c r="F29" t="s">
        <v>375</v>
      </c>
    </row>
    <row r="30" spans="1:6">
      <c r="A30" t="s">
        <v>25</v>
      </c>
      <c r="B30" t="s">
        <v>348</v>
      </c>
      <c r="C30">
        <f> 1 * 8760 * 0.297 / (24 * 39000)</f>
        <v>0</v>
      </c>
      <c r="D30" t="s">
        <v>352</v>
      </c>
      <c r="E30" t="s">
        <v>362</v>
      </c>
      <c r="F30" t="s">
        <v>375</v>
      </c>
    </row>
    <row r="31" spans="1:6">
      <c r="A31" t="s">
        <v>25</v>
      </c>
      <c r="B31" t="s">
        <v>349</v>
      </c>
      <c r="C31">
        <f>1</f>
        <v>0</v>
      </c>
      <c r="D31" t="s">
        <v>354</v>
      </c>
      <c r="E31" t="s">
        <v>354</v>
      </c>
      <c r="F31" t="s">
        <v>375</v>
      </c>
    </row>
    <row r="32" spans="1:6">
      <c r="A32" t="s">
        <v>26</v>
      </c>
      <c r="B32" t="s">
        <v>348</v>
      </c>
      <c r="C32">
        <f> 1 * 8760 * 0.297 / (24 * 39000)</f>
        <v>0</v>
      </c>
      <c r="D32" t="s">
        <v>352</v>
      </c>
      <c r="E32" t="s">
        <v>362</v>
      </c>
      <c r="F32" t="s">
        <v>375</v>
      </c>
    </row>
    <row r="33" spans="1:6">
      <c r="A33" t="s">
        <v>26</v>
      </c>
      <c r="B33" t="s">
        <v>349</v>
      </c>
      <c r="C33">
        <f>1</f>
        <v>0</v>
      </c>
      <c r="D33" t="s">
        <v>354</v>
      </c>
      <c r="E33" t="s">
        <v>354</v>
      </c>
      <c r="F33" t="s">
        <v>375</v>
      </c>
    </row>
    <row r="34" spans="1:6">
      <c r="A34" t="s">
        <v>27</v>
      </c>
      <c r="B34" t="s">
        <v>348</v>
      </c>
      <c r="C34">
        <f> 1 * 8760 * 0.297 / (24 * 39000)</f>
        <v>0</v>
      </c>
      <c r="D34" t="s">
        <v>352</v>
      </c>
      <c r="E34" t="s">
        <v>362</v>
      </c>
      <c r="F34" t="s">
        <v>375</v>
      </c>
    </row>
    <row r="35" spans="1:6">
      <c r="A35" t="s">
        <v>27</v>
      </c>
      <c r="B35" t="s">
        <v>349</v>
      </c>
      <c r="C35">
        <f>1</f>
        <v>0</v>
      </c>
      <c r="D35" t="s">
        <v>354</v>
      </c>
      <c r="E35" t="s">
        <v>354</v>
      </c>
      <c r="F35" t="s">
        <v>375</v>
      </c>
    </row>
    <row r="36" spans="1:6">
      <c r="A36" t="s">
        <v>28</v>
      </c>
      <c r="B36" t="s">
        <v>348</v>
      </c>
      <c r="C36">
        <f> 1 * 8760 * 0.051 / (1.5 * 7600)</f>
        <v>0</v>
      </c>
      <c r="D36" t="s">
        <v>352</v>
      </c>
      <c r="E36" t="s">
        <v>362</v>
      </c>
      <c r="F36" t="s">
        <v>376</v>
      </c>
    </row>
    <row r="37" spans="1:6">
      <c r="A37" t="s">
        <v>28</v>
      </c>
      <c r="B37" t="s">
        <v>349</v>
      </c>
      <c r="C37">
        <f>1 / 1.5</f>
        <v>0</v>
      </c>
      <c r="D37" t="s">
        <v>355</v>
      </c>
      <c r="E37" t="s">
        <v>354</v>
      </c>
      <c r="F37" t="s">
        <v>376</v>
      </c>
    </row>
    <row r="38" spans="1:6">
      <c r="A38" t="s">
        <v>29</v>
      </c>
      <c r="B38" t="s">
        <v>348</v>
      </c>
      <c r="C38">
        <f> 1 * 8760 * 0.051 / (1.5 * 7600)</f>
        <v>0</v>
      </c>
      <c r="D38" t="s">
        <v>352</v>
      </c>
      <c r="E38" t="s">
        <v>362</v>
      </c>
      <c r="F38" t="s">
        <v>376</v>
      </c>
    </row>
    <row r="39" spans="1:6">
      <c r="A39" t="s">
        <v>29</v>
      </c>
      <c r="B39" t="s">
        <v>349</v>
      </c>
      <c r="C39">
        <f>1 / 1.5</f>
        <v>0</v>
      </c>
      <c r="D39" t="s">
        <v>355</v>
      </c>
      <c r="E39" t="s">
        <v>354</v>
      </c>
      <c r="F39" t="s">
        <v>376</v>
      </c>
    </row>
    <row r="40" spans="1:6">
      <c r="A40" t="s">
        <v>30</v>
      </c>
      <c r="B40" t="s">
        <v>348</v>
      </c>
      <c r="C40">
        <f> 1 * 8760 * 0.051 / (1.5 * 7600)</f>
        <v>0</v>
      </c>
      <c r="D40" t="s">
        <v>352</v>
      </c>
      <c r="E40" t="s">
        <v>362</v>
      </c>
      <c r="F40" t="s">
        <v>376</v>
      </c>
    </row>
    <row r="41" spans="1:6">
      <c r="A41" t="s">
        <v>30</v>
      </c>
      <c r="B41" t="s">
        <v>349</v>
      </c>
      <c r="C41">
        <f>1 / 1.5</f>
        <v>0</v>
      </c>
      <c r="D41" t="s">
        <v>355</v>
      </c>
      <c r="E41" t="s">
        <v>354</v>
      </c>
      <c r="F41" t="s">
        <v>376</v>
      </c>
    </row>
    <row r="42" spans="1:6">
      <c r="A42" t="s">
        <v>31</v>
      </c>
      <c r="B42" t="s">
        <v>348</v>
      </c>
      <c r="C42">
        <f> 1 * 8760 * 0.051 / (1.5 * 7600)</f>
        <v>0</v>
      </c>
      <c r="D42" t="s">
        <v>352</v>
      </c>
      <c r="E42" t="s">
        <v>362</v>
      </c>
      <c r="F42" t="s">
        <v>376</v>
      </c>
    </row>
    <row r="43" spans="1:6">
      <c r="A43" t="s">
        <v>31</v>
      </c>
      <c r="B43" t="s">
        <v>349</v>
      </c>
      <c r="C43">
        <f>1 / 1.5</f>
        <v>0</v>
      </c>
      <c r="D43" t="s">
        <v>355</v>
      </c>
      <c r="E43" t="s">
        <v>354</v>
      </c>
      <c r="F43" t="s">
        <v>376</v>
      </c>
    </row>
    <row r="44" spans="1:6">
      <c r="A44" t="s">
        <v>32</v>
      </c>
      <c r="B44" t="s">
        <v>348</v>
      </c>
      <c r="C44">
        <f> 1 * 8760 * 0.051 / (1.5 * 7600)</f>
        <v>0</v>
      </c>
      <c r="D44" t="s">
        <v>352</v>
      </c>
      <c r="E44" t="s">
        <v>362</v>
      </c>
      <c r="F44" t="s">
        <v>376</v>
      </c>
    </row>
    <row r="45" spans="1:6">
      <c r="A45" t="s">
        <v>32</v>
      </c>
      <c r="B45" t="s">
        <v>349</v>
      </c>
      <c r="C45">
        <f>1 / 1.5</f>
        <v>0</v>
      </c>
      <c r="D45" t="s">
        <v>355</v>
      </c>
      <c r="E45" t="s">
        <v>354</v>
      </c>
      <c r="F45" t="s">
        <v>376</v>
      </c>
    </row>
    <row r="46" spans="1:6">
      <c r="A46" t="s">
        <v>33</v>
      </c>
      <c r="B46" t="s">
        <v>348</v>
      </c>
      <c r="C46">
        <f> 1 * 8760 * 0.051 / (1.5 * 7600)</f>
        <v>0</v>
      </c>
      <c r="D46" t="s">
        <v>352</v>
      </c>
      <c r="E46" t="s">
        <v>362</v>
      </c>
      <c r="F46" t="s">
        <v>376</v>
      </c>
    </row>
    <row r="47" spans="1:6">
      <c r="A47" t="s">
        <v>33</v>
      </c>
      <c r="B47" t="s">
        <v>349</v>
      </c>
      <c r="C47">
        <f>1 / 1.5</f>
        <v>0</v>
      </c>
      <c r="D47" t="s">
        <v>355</v>
      </c>
      <c r="E47" t="s">
        <v>354</v>
      </c>
      <c r="F47" t="s">
        <v>376</v>
      </c>
    </row>
    <row r="48" spans="1:6">
      <c r="A48" t="s">
        <v>34</v>
      </c>
      <c r="B48" t="s">
        <v>348</v>
      </c>
      <c r="C48">
        <f> 1 * 8760 * 0.051 / (1.5 * 7600)</f>
        <v>0</v>
      </c>
      <c r="D48" t="s">
        <v>352</v>
      </c>
      <c r="E48" t="s">
        <v>362</v>
      </c>
      <c r="F48" t="s">
        <v>376</v>
      </c>
    </row>
    <row r="49" spans="1:6">
      <c r="A49" t="s">
        <v>34</v>
      </c>
      <c r="B49" t="s">
        <v>349</v>
      </c>
      <c r="C49">
        <f>1 / 1.5</f>
        <v>0</v>
      </c>
      <c r="D49" t="s">
        <v>355</v>
      </c>
      <c r="E49" t="s">
        <v>354</v>
      </c>
      <c r="F49" t="s">
        <v>376</v>
      </c>
    </row>
    <row r="50" spans="1:6">
      <c r="A50" t="s">
        <v>35</v>
      </c>
      <c r="B50" t="s">
        <v>348</v>
      </c>
      <c r="C50">
        <f> 1 * 8760 * 0.051 / (1.5 * 7600)</f>
        <v>0</v>
      </c>
      <c r="D50" t="s">
        <v>352</v>
      </c>
      <c r="E50" t="s">
        <v>362</v>
      </c>
      <c r="F50" t="s">
        <v>376</v>
      </c>
    </row>
    <row r="51" spans="1:6">
      <c r="A51" t="s">
        <v>35</v>
      </c>
      <c r="B51" t="s">
        <v>349</v>
      </c>
      <c r="C51">
        <f>1 / 1.5</f>
        <v>0</v>
      </c>
      <c r="D51" t="s">
        <v>355</v>
      </c>
      <c r="E51" t="s">
        <v>354</v>
      </c>
      <c r="F51" t="s">
        <v>376</v>
      </c>
    </row>
    <row r="52" spans="1:6">
      <c r="A52" t="s">
        <v>36</v>
      </c>
      <c r="B52" t="s">
        <v>348</v>
      </c>
      <c r="C52">
        <f> 1 * 8760 * 0.051 / (1.5 * 7600)</f>
        <v>0</v>
      </c>
      <c r="D52" t="s">
        <v>352</v>
      </c>
      <c r="E52" t="s">
        <v>362</v>
      </c>
      <c r="F52" t="s">
        <v>376</v>
      </c>
    </row>
    <row r="53" spans="1:6">
      <c r="A53" t="s">
        <v>36</v>
      </c>
      <c r="B53" t="s">
        <v>349</v>
      </c>
      <c r="C53">
        <f>1 / 1.5</f>
        <v>0</v>
      </c>
      <c r="D53" t="s">
        <v>355</v>
      </c>
      <c r="E53" t="s">
        <v>354</v>
      </c>
      <c r="F53" t="s">
        <v>376</v>
      </c>
    </row>
    <row r="54" spans="1:6">
      <c r="A54" t="s">
        <v>37</v>
      </c>
      <c r="B54" t="s">
        <v>348</v>
      </c>
      <c r="C54">
        <f> 1 * 8760 * 0.051 / (1.5 * 7600)</f>
        <v>0</v>
      </c>
      <c r="D54" t="s">
        <v>352</v>
      </c>
      <c r="E54" t="s">
        <v>362</v>
      </c>
      <c r="F54" t="s">
        <v>376</v>
      </c>
    </row>
    <row r="55" spans="1:6">
      <c r="A55" t="s">
        <v>37</v>
      </c>
      <c r="B55" t="s">
        <v>349</v>
      </c>
      <c r="C55">
        <f>1 / 1.5</f>
        <v>0</v>
      </c>
      <c r="D55" t="s">
        <v>355</v>
      </c>
      <c r="E55" t="s">
        <v>354</v>
      </c>
      <c r="F55" t="s">
        <v>376</v>
      </c>
    </row>
    <row r="56" spans="1:6">
      <c r="A56" t="s">
        <v>38</v>
      </c>
      <c r="B56" t="s">
        <v>348</v>
      </c>
      <c r="C56">
        <f> 1 * 8760 * 0.051 / (1.5 * 7600)</f>
        <v>0</v>
      </c>
      <c r="D56" t="s">
        <v>352</v>
      </c>
      <c r="E56" t="s">
        <v>362</v>
      </c>
      <c r="F56" t="s">
        <v>376</v>
      </c>
    </row>
    <row r="57" spans="1:6">
      <c r="A57" t="s">
        <v>38</v>
      </c>
      <c r="B57" t="s">
        <v>349</v>
      </c>
      <c r="C57">
        <f>1 / 1.5</f>
        <v>0</v>
      </c>
      <c r="D57" t="s">
        <v>355</v>
      </c>
      <c r="E57" t="s">
        <v>354</v>
      </c>
      <c r="F57" t="s">
        <v>376</v>
      </c>
    </row>
    <row r="58" spans="1:6">
      <c r="A58" t="s">
        <v>39</v>
      </c>
      <c r="B58" t="s">
        <v>348</v>
      </c>
      <c r="C58">
        <f> 1 * 8760 * 0.051 / (1.5 * 7600)</f>
        <v>0</v>
      </c>
      <c r="D58" t="s">
        <v>352</v>
      </c>
      <c r="E58" t="s">
        <v>362</v>
      </c>
      <c r="F58" t="s">
        <v>376</v>
      </c>
    </row>
    <row r="59" spans="1:6">
      <c r="A59" t="s">
        <v>39</v>
      </c>
      <c r="B59" t="s">
        <v>349</v>
      </c>
      <c r="C59">
        <f>1 / 1.5</f>
        <v>0</v>
      </c>
      <c r="D59" t="s">
        <v>355</v>
      </c>
      <c r="E59" t="s">
        <v>354</v>
      </c>
      <c r="F59" t="s">
        <v>376</v>
      </c>
    </row>
    <row r="60" spans="1:6">
      <c r="A60" t="s">
        <v>40</v>
      </c>
      <c r="B60" t="s">
        <v>348</v>
      </c>
      <c r="C60">
        <f> 1 * 8760 * 0.051 / (1.5 * 7600)</f>
        <v>0</v>
      </c>
      <c r="D60" t="s">
        <v>352</v>
      </c>
      <c r="E60" t="s">
        <v>362</v>
      </c>
      <c r="F60" t="s">
        <v>376</v>
      </c>
    </row>
    <row r="61" spans="1:6">
      <c r="A61" t="s">
        <v>40</v>
      </c>
      <c r="B61" t="s">
        <v>349</v>
      </c>
      <c r="C61">
        <f>1 / 1.5</f>
        <v>0</v>
      </c>
      <c r="D61" t="s">
        <v>355</v>
      </c>
      <c r="E61" t="s">
        <v>354</v>
      </c>
      <c r="F61" t="s">
        <v>376</v>
      </c>
    </row>
    <row r="62" spans="1:6">
      <c r="A62" t="s">
        <v>41</v>
      </c>
      <c r="B62" t="s">
        <v>348</v>
      </c>
      <c r="C62">
        <f> 1 * 8760 * 0.051 / (1.5 * 7600)</f>
        <v>0</v>
      </c>
      <c r="D62" t="s">
        <v>352</v>
      </c>
      <c r="E62" t="s">
        <v>362</v>
      </c>
      <c r="F62" t="s">
        <v>376</v>
      </c>
    </row>
    <row r="63" spans="1:6">
      <c r="A63" t="s">
        <v>41</v>
      </c>
      <c r="B63" t="s">
        <v>349</v>
      </c>
      <c r="C63">
        <f>1 / 1.5</f>
        <v>0</v>
      </c>
      <c r="D63" t="s">
        <v>355</v>
      </c>
      <c r="E63" t="s">
        <v>354</v>
      </c>
      <c r="F63" t="s">
        <v>376</v>
      </c>
    </row>
    <row r="64" spans="1:6">
      <c r="A64" t="s">
        <v>42</v>
      </c>
      <c r="B64" t="s">
        <v>348</v>
      </c>
      <c r="C64">
        <f> 1 * 8760 * 0.051 / (1.5 * 7600)</f>
        <v>0</v>
      </c>
      <c r="D64" t="s">
        <v>352</v>
      </c>
      <c r="E64" t="s">
        <v>362</v>
      </c>
      <c r="F64" t="s">
        <v>376</v>
      </c>
    </row>
    <row r="65" spans="1:6">
      <c r="A65" t="s">
        <v>42</v>
      </c>
      <c r="B65" t="s">
        <v>349</v>
      </c>
      <c r="C65">
        <f>1 / 1.5</f>
        <v>0</v>
      </c>
      <c r="D65" t="s">
        <v>355</v>
      </c>
      <c r="E65" t="s">
        <v>354</v>
      </c>
      <c r="F65" t="s">
        <v>376</v>
      </c>
    </row>
    <row r="66" spans="1:6">
      <c r="A66" t="s">
        <v>43</v>
      </c>
      <c r="B66" t="s">
        <v>348</v>
      </c>
      <c r="C66">
        <f> 1 * 8760 * 0.051 / (1.5 * 7600)</f>
        <v>0</v>
      </c>
      <c r="D66" t="s">
        <v>352</v>
      </c>
      <c r="E66" t="s">
        <v>362</v>
      </c>
      <c r="F66" t="s">
        <v>376</v>
      </c>
    </row>
    <row r="67" spans="1:6">
      <c r="A67" t="s">
        <v>43</v>
      </c>
      <c r="B67" t="s">
        <v>349</v>
      </c>
      <c r="C67">
        <f>1 / 1.5</f>
        <v>0</v>
      </c>
      <c r="D67" t="s">
        <v>355</v>
      </c>
      <c r="E67" t="s">
        <v>354</v>
      </c>
      <c r="F67" t="s">
        <v>376</v>
      </c>
    </row>
    <row r="68" spans="1:6">
      <c r="A68" t="s">
        <v>44</v>
      </c>
      <c r="B68" t="s">
        <v>348</v>
      </c>
      <c r="C68">
        <f> 1 * 8760 * 0.051 / (1.5 * 7600)</f>
        <v>0</v>
      </c>
      <c r="D68" t="s">
        <v>352</v>
      </c>
      <c r="E68" t="s">
        <v>362</v>
      </c>
      <c r="F68" t="s">
        <v>376</v>
      </c>
    </row>
    <row r="69" spans="1:6">
      <c r="A69" t="s">
        <v>44</v>
      </c>
      <c r="B69" t="s">
        <v>349</v>
      </c>
      <c r="C69">
        <f>1 / 1.5</f>
        <v>0</v>
      </c>
      <c r="D69" t="s">
        <v>355</v>
      </c>
      <c r="E69" t="s">
        <v>354</v>
      </c>
      <c r="F69" t="s">
        <v>376</v>
      </c>
    </row>
    <row r="70" spans="1:6">
      <c r="A70" t="s">
        <v>45</v>
      </c>
      <c r="B70" t="s">
        <v>348</v>
      </c>
      <c r="C70">
        <f> 1 * 8760 * 0.051 / (1.5 * 7600)</f>
        <v>0</v>
      </c>
      <c r="D70" t="s">
        <v>352</v>
      </c>
      <c r="E70" t="s">
        <v>362</v>
      </c>
      <c r="F70" t="s">
        <v>376</v>
      </c>
    </row>
    <row r="71" spans="1:6">
      <c r="A71" t="s">
        <v>45</v>
      </c>
      <c r="B71" t="s">
        <v>349</v>
      </c>
      <c r="C71">
        <f>1 / 1.5</f>
        <v>0</v>
      </c>
      <c r="D71" t="s">
        <v>355</v>
      </c>
      <c r="E71" t="s">
        <v>354</v>
      </c>
      <c r="F71" t="s">
        <v>376</v>
      </c>
    </row>
    <row r="72" spans="1:6">
      <c r="A72" t="s">
        <v>46</v>
      </c>
      <c r="B72" t="s">
        <v>348</v>
      </c>
      <c r="C72">
        <f> 1 * 8760 * 0.051 / (1.5 * 7600)</f>
        <v>0</v>
      </c>
      <c r="D72" t="s">
        <v>352</v>
      </c>
      <c r="E72" t="s">
        <v>362</v>
      </c>
      <c r="F72" t="s">
        <v>376</v>
      </c>
    </row>
    <row r="73" spans="1:6">
      <c r="A73" t="s">
        <v>46</v>
      </c>
      <c r="B73" t="s">
        <v>349</v>
      </c>
      <c r="C73">
        <f>1 / 1.5</f>
        <v>0</v>
      </c>
      <c r="D73" t="s">
        <v>355</v>
      </c>
      <c r="E73" t="s">
        <v>354</v>
      </c>
      <c r="F73" t="s">
        <v>376</v>
      </c>
    </row>
    <row r="74" spans="1:6">
      <c r="A74" t="s">
        <v>47</v>
      </c>
      <c r="B74" t="s">
        <v>348</v>
      </c>
      <c r="C74">
        <f> 1 * 8760 * 0.051 / (1.5 * 7600)</f>
        <v>0</v>
      </c>
      <c r="D74" t="s">
        <v>352</v>
      </c>
      <c r="E74" t="s">
        <v>362</v>
      </c>
      <c r="F74" t="s">
        <v>376</v>
      </c>
    </row>
    <row r="75" spans="1:6">
      <c r="A75" t="s">
        <v>47</v>
      </c>
      <c r="B75" t="s">
        <v>349</v>
      </c>
      <c r="C75">
        <f>1 / 1.5</f>
        <v>0</v>
      </c>
      <c r="D75" t="s">
        <v>355</v>
      </c>
      <c r="E75" t="s">
        <v>354</v>
      </c>
      <c r="F75" t="s">
        <v>376</v>
      </c>
    </row>
    <row r="76" spans="1:6">
      <c r="A76" t="s">
        <v>48</v>
      </c>
      <c r="B76" t="s">
        <v>348</v>
      </c>
      <c r="C76">
        <f> 1 * 8760 * 0.051 / (1.5 * 7600)</f>
        <v>0</v>
      </c>
      <c r="D76" t="s">
        <v>352</v>
      </c>
      <c r="E76" t="s">
        <v>362</v>
      </c>
      <c r="F76" t="s">
        <v>376</v>
      </c>
    </row>
    <row r="77" spans="1:6">
      <c r="A77" t="s">
        <v>48</v>
      </c>
      <c r="B77" t="s">
        <v>349</v>
      </c>
      <c r="C77">
        <f>1 / 1.5</f>
        <v>0</v>
      </c>
      <c r="D77" t="s">
        <v>355</v>
      </c>
      <c r="E77" t="s">
        <v>354</v>
      </c>
      <c r="F77" t="s">
        <v>376</v>
      </c>
    </row>
    <row r="78" spans="1:6">
      <c r="A78" t="s">
        <v>49</v>
      </c>
      <c r="B78" t="s">
        <v>348</v>
      </c>
      <c r="C78">
        <f> 1 * 8760 * 0.051 / (1.5 * 7600)</f>
        <v>0</v>
      </c>
      <c r="D78" t="s">
        <v>352</v>
      </c>
      <c r="E78" t="s">
        <v>362</v>
      </c>
      <c r="F78" t="s">
        <v>376</v>
      </c>
    </row>
    <row r="79" spans="1:6">
      <c r="A79" t="s">
        <v>49</v>
      </c>
      <c r="B79" t="s">
        <v>349</v>
      </c>
      <c r="C79">
        <f>1 / 1.5</f>
        <v>0</v>
      </c>
      <c r="D79" t="s">
        <v>355</v>
      </c>
      <c r="E79" t="s">
        <v>354</v>
      </c>
      <c r="F79" t="s">
        <v>376</v>
      </c>
    </row>
    <row r="80" spans="1:6">
      <c r="A80" t="s">
        <v>50</v>
      </c>
      <c r="B80" t="s">
        <v>348</v>
      </c>
      <c r="C80">
        <f> 1 * 8760 * 0.051 / (1.5 * 7600)</f>
        <v>0</v>
      </c>
      <c r="D80" t="s">
        <v>352</v>
      </c>
      <c r="E80" t="s">
        <v>362</v>
      </c>
      <c r="F80" t="s">
        <v>376</v>
      </c>
    </row>
    <row r="81" spans="1:6">
      <c r="A81" t="s">
        <v>50</v>
      </c>
      <c r="B81" t="s">
        <v>349</v>
      </c>
      <c r="C81">
        <f>1 / 1.5</f>
        <v>0</v>
      </c>
      <c r="D81" t="s">
        <v>355</v>
      </c>
      <c r="E81" t="s">
        <v>354</v>
      </c>
      <c r="F81" t="s">
        <v>376</v>
      </c>
    </row>
    <row r="82" spans="1:6">
      <c r="A82" t="s">
        <v>51</v>
      </c>
      <c r="B82" t="s">
        <v>348</v>
      </c>
      <c r="C82">
        <f> 1 * 8760 * 0.051 / (1.5 * 7600)</f>
        <v>0</v>
      </c>
      <c r="D82" t="s">
        <v>352</v>
      </c>
      <c r="E82" t="s">
        <v>362</v>
      </c>
      <c r="F82" t="s">
        <v>376</v>
      </c>
    </row>
    <row r="83" spans="1:6">
      <c r="A83" t="s">
        <v>51</v>
      </c>
      <c r="B83" t="s">
        <v>349</v>
      </c>
      <c r="C83">
        <f>1 / 1.5</f>
        <v>0</v>
      </c>
      <c r="D83" t="s">
        <v>355</v>
      </c>
      <c r="E83" t="s">
        <v>354</v>
      </c>
      <c r="F83" t="s">
        <v>376</v>
      </c>
    </row>
    <row r="84" spans="1:6">
      <c r="A84" t="s">
        <v>52</v>
      </c>
      <c r="B84" t="s">
        <v>348</v>
      </c>
      <c r="C84">
        <f> 1 * 8760 * 0.051 / (1.5 * 7600)</f>
        <v>0</v>
      </c>
      <c r="D84" t="s">
        <v>352</v>
      </c>
      <c r="E84" t="s">
        <v>362</v>
      </c>
      <c r="F84" t="s">
        <v>376</v>
      </c>
    </row>
    <row r="85" spans="1:6">
      <c r="A85" t="s">
        <v>52</v>
      </c>
      <c r="B85" t="s">
        <v>349</v>
      </c>
      <c r="C85">
        <f>1 / 1.5</f>
        <v>0</v>
      </c>
      <c r="D85" t="s">
        <v>355</v>
      </c>
      <c r="E85" t="s">
        <v>354</v>
      </c>
      <c r="F85" t="s">
        <v>376</v>
      </c>
    </row>
    <row r="86" spans="1:6">
      <c r="A86" t="s">
        <v>53</v>
      </c>
      <c r="B86" t="s">
        <v>348</v>
      </c>
      <c r="C86">
        <f>1/400 / 1000</f>
        <v>0</v>
      </c>
      <c r="D86" t="s">
        <v>352</v>
      </c>
      <c r="E86" t="s">
        <v>360</v>
      </c>
    </row>
    <row r="87" spans="1:6">
      <c r="A87" t="s">
        <v>53</v>
      </c>
      <c r="B87" t="s">
        <v>349</v>
      </c>
      <c r="C87">
        <f>1</f>
        <v>0</v>
      </c>
      <c r="D87" t="s">
        <v>356</v>
      </c>
      <c r="E87" t="s">
        <v>356</v>
      </c>
    </row>
    <row r="88" spans="1:6">
      <c r="A88" t="s">
        <v>54</v>
      </c>
      <c r="B88" t="s">
        <v>348</v>
      </c>
      <c r="C88">
        <f>1/400 / 1000</f>
        <v>0</v>
      </c>
      <c r="D88" t="s">
        <v>352</v>
      </c>
      <c r="E88" t="s">
        <v>360</v>
      </c>
    </row>
    <row r="89" spans="1:6">
      <c r="A89" t="s">
        <v>54</v>
      </c>
      <c r="B89" t="s">
        <v>349</v>
      </c>
      <c r="C89">
        <f>1</f>
        <v>0</v>
      </c>
      <c r="D89" t="s">
        <v>356</v>
      </c>
      <c r="E89" t="s">
        <v>356</v>
      </c>
    </row>
    <row r="90" spans="1:6">
      <c r="A90" t="s">
        <v>55</v>
      </c>
      <c r="B90" t="s">
        <v>348</v>
      </c>
      <c r="C90">
        <f>(8760*0.85)/340 / 1000000</f>
        <v>0</v>
      </c>
      <c r="D90" t="s">
        <v>352</v>
      </c>
      <c r="E90" t="s">
        <v>361</v>
      </c>
      <c r="F90" t="s">
        <v>377</v>
      </c>
    </row>
    <row r="91" spans="1:6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>
      <c r="A92" t="s">
        <v>56</v>
      </c>
      <c r="B92" t="s">
        <v>348</v>
      </c>
      <c r="C92">
        <f>(8760*0.85)/340 / 1000000</f>
        <v>0</v>
      </c>
      <c r="D92" t="s">
        <v>352</v>
      </c>
      <c r="E92" t="s">
        <v>361</v>
      </c>
      <c r="F92" t="s">
        <v>377</v>
      </c>
    </row>
    <row r="93" spans="1:6">
      <c r="A93" t="s">
        <v>56</v>
      </c>
      <c r="B93" t="s">
        <v>349</v>
      </c>
      <c r="C93">
        <v>1</v>
      </c>
      <c r="D93" t="s">
        <v>351</v>
      </c>
      <c r="E93" t="s">
        <v>351</v>
      </c>
      <c r="F93" t="s">
        <v>377</v>
      </c>
    </row>
    <row r="94" spans="1:6">
      <c r="A94" t="s">
        <v>57</v>
      </c>
      <c r="B94" t="s">
        <v>348</v>
      </c>
      <c r="C94">
        <f>(24*0.86)/2.7 / 1000000</f>
        <v>0</v>
      </c>
      <c r="D94" t="s">
        <v>352</v>
      </c>
      <c r="E94" t="s">
        <v>361</v>
      </c>
      <c r="F94" t="s">
        <v>378</v>
      </c>
    </row>
    <row r="95" spans="1:6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>
      <c r="A96" t="s">
        <v>58</v>
      </c>
      <c r="B96" t="s">
        <v>348</v>
      </c>
      <c r="C96">
        <f> 1 / (16000*827.3)</f>
        <v>0</v>
      </c>
      <c r="D96" t="s">
        <v>352</v>
      </c>
      <c r="E96" t="s">
        <v>351</v>
      </c>
      <c r="F96" t="s">
        <v>379</v>
      </c>
    </row>
    <row r="97" spans="1:6">
      <c r="A97" t="s">
        <v>59</v>
      </c>
      <c r="B97" t="s">
        <v>348</v>
      </c>
      <c r="C97">
        <f> (1 / 1.5385) * (8760 * 0.86) / (33.3 * 1000) / 1000000</f>
        <v>0</v>
      </c>
      <c r="D97" t="s">
        <v>352</v>
      </c>
      <c r="E97" t="s">
        <v>360</v>
      </c>
      <c r="F97" t="s">
        <v>380</v>
      </c>
    </row>
    <row r="98" spans="1:6">
      <c r="A98" t="s">
        <v>59</v>
      </c>
      <c r="B98" t="s">
        <v>349</v>
      </c>
      <c r="C98">
        <f>1 / 11.83</f>
        <v>0</v>
      </c>
      <c r="D98" t="s">
        <v>351</v>
      </c>
      <c r="E98" t="s">
        <v>356</v>
      </c>
      <c r="F98" t="s">
        <v>380</v>
      </c>
    </row>
    <row r="99" spans="1:6">
      <c r="A99" t="s">
        <v>60</v>
      </c>
      <c r="B99" t="s">
        <v>348</v>
      </c>
      <c r="C99">
        <f> (1 / 1.190476) * (8760 * 0.86) / (33.3 * 1000) / 1000000</f>
        <v>0</v>
      </c>
      <c r="D99" t="s">
        <v>352</v>
      </c>
      <c r="E99" t="s">
        <v>360</v>
      </c>
      <c r="F99" t="s">
        <v>381</v>
      </c>
    </row>
    <row r="100" spans="1:6">
      <c r="A100" t="s">
        <v>60</v>
      </c>
      <c r="B100" t="s">
        <v>349</v>
      </c>
      <c r="C100">
        <f> 1 * 3.6 / 43</f>
        <v>0</v>
      </c>
      <c r="D100" t="s">
        <v>351</v>
      </c>
      <c r="E100" t="s">
        <v>356</v>
      </c>
      <c r="F100" t="s">
        <v>381</v>
      </c>
    </row>
    <row r="101" spans="1:6">
      <c r="A101" t="s">
        <v>61</v>
      </c>
      <c r="B101" t="s">
        <v>348</v>
      </c>
      <c r="C101">
        <f> 1 * 8760 * 0.297/ (27 * 32000)</f>
        <v>0</v>
      </c>
      <c r="D101" t="s">
        <v>352</v>
      </c>
      <c r="E101" t="s">
        <v>362</v>
      </c>
      <c r="F101" t="s">
        <v>382</v>
      </c>
    </row>
    <row r="102" spans="1:6">
      <c r="A102" t="s">
        <v>61</v>
      </c>
      <c r="B102" t="s">
        <v>349</v>
      </c>
      <c r="C102">
        <f>1</f>
        <v>0</v>
      </c>
      <c r="D102" t="s">
        <v>354</v>
      </c>
      <c r="E102" t="s">
        <v>354</v>
      </c>
      <c r="F102" t="s">
        <v>382</v>
      </c>
    </row>
    <row r="103" spans="1:6">
      <c r="A103" t="s">
        <v>62</v>
      </c>
      <c r="B103" t="s">
        <v>348</v>
      </c>
      <c r="C103">
        <f> 1 * 8760 * 0.297/ (27 * 32000)</f>
        <v>0</v>
      </c>
      <c r="D103" t="s">
        <v>352</v>
      </c>
      <c r="E103" t="s">
        <v>362</v>
      </c>
      <c r="F103" t="s">
        <v>382</v>
      </c>
    </row>
    <row r="104" spans="1:6">
      <c r="A104" t="s">
        <v>62</v>
      </c>
      <c r="B104" t="s">
        <v>349</v>
      </c>
      <c r="C104">
        <f>1</f>
        <v>0</v>
      </c>
      <c r="D104" t="s">
        <v>354</v>
      </c>
      <c r="E104" t="s">
        <v>354</v>
      </c>
      <c r="F104" t="s">
        <v>382</v>
      </c>
    </row>
    <row r="105" spans="1:6">
      <c r="A105" t="s">
        <v>63</v>
      </c>
      <c r="B105" t="s">
        <v>348</v>
      </c>
      <c r="C105">
        <f> 1 * 8760 * 0.297/ (27 * 32000)</f>
        <v>0</v>
      </c>
      <c r="D105" t="s">
        <v>352</v>
      </c>
      <c r="E105" t="s">
        <v>362</v>
      </c>
      <c r="F105" t="s">
        <v>382</v>
      </c>
    </row>
    <row r="106" spans="1:6">
      <c r="A106" t="s">
        <v>63</v>
      </c>
      <c r="B106" t="s">
        <v>349</v>
      </c>
      <c r="C106">
        <f>1</f>
        <v>0</v>
      </c>
      <c r="D106" t="s">
        <v>354</v>
      </c>
      <c r="E106" t="s">
        <v>354</v>
      </c>
      <c r="F106" t="s">
        <v>382</v>
      </c>
    </row>
    <row r="107" spans="1:6">
      <c r="A107" t="s">
        <v>64</v>
      </c>
      <c r="B107" t="s">
        <v>348</v>
      </c>
      <c r="C107">
        <f> 1 * 8760 * 0.297/ (27 * 32000)</f>
        <v>0</v>
      </c>
      <c r="D107" t="s">
        <v>352</v>
      </c>
      <c r="E107" t="s">
        <v>362</v>
      </c>
      <c r="F107" t="s">
        <v>382</v>
      </c>
    </row>
    <row r="108" spans="1:6">
      <c r="A108" t="s">
        <v>64</v>
      </c>
      <c r="B108" t="s">
        <v>349</v>
      </c>
      <c r="C108">
        <f>1</f>
        <v>0</v>
      </c>
      <c r="D108" t="s">
        <v>354</v>
      </c>
      <c r="E108" t="s">
        <v>354</v>
      </c>
      <c r="F108" t="s">
        <v>382</v>
      </c>
    </row>
    <row r="109" spans="1:6">
      <c r="A109" t="s">
        <v>65</v>
      </c>
      <c r="B109" t="s">
        <v>348</v>
      </c>
      <c r="C109">
        <f> 1 * 8760 * 0.297/ (27 * 32000)</f>
        <v>0</v>
      </c>
      <c r="D109" t="s">
        <v>352</v>
      </c>
      <c r="E109" t="s">
        <v>362</v>
      </c>
      <c r="F109" t="s">
        <v>382</v>
      </c>
    </row>
    <row r="110" spans="1:6">
      <c r="A110" t="s">
        <v>65</v>
      </c>
      <c r="B110" t="s">
        <v>349</v>
      </c>
      <c r="C110">
        <f>1</f>
        <v>0</v>
      </c>
      <c r="D110" t="s">
        <v>354</v>
      </c>
      <c r="E110" t="s">
        <v>354</v>
      </c>
      <c r="F110" t="s">
        <v>382</v>
      </c>
    </row>
    <row r="111" spans="1:6">
      <c r="A111" t="s">
        <v>66</v>
      </c>
      <c r="B111" t="s">
        <v>348</v>
      </c>
      <c r="C111">
        <f> 1 * 8760 * 0.297/ (27 * 32000)</f>
        <v>0</v>
      </c>
      <c r="D111" t="s">
        <v>352</v>
      </c>
      <c r="E111" t="s">
        <v>362</v>
      </c>
      <c r="F111" t="s">
        <v>382</v>
      </c>
    </row>
    <row r="112" spans="1:6">
      <c r="A112" t="s">
        <v>66</v>
      </c>
      <c r="B112" t="s">
        <v>349</v>
      </c>
      <c r="C112">
        <f>1</f>
        <v>0</v>
      </c>
      <c r="D112" t="s">
        <v>354</v>
      </c>
      <c r="E112" t="s">
        <v>354</v>
      </c>
      <c r="F112" t="s">
        <v>382</v>
      </c>
    </row>
    <row r="113" spans="1:6">
      <c r="A113" t="s">
        <v>67</v>
      </c>
      <c r="B113" t="s">
        <v>347</v>
      </c>
      <c r="C113">
        <f>1 * 3.6 / 27.91</f>
        <v>0</v>
      </c>
      <c r="D113" t="s">
        <v>351</v>
      </c>
      <c r="E113" t="s">
        <v>356</v>
      </c>
      <c r="F113" t="s">
        <v>383</v>
      </c>
    </row>
    <row r="114" spans="1:6">
      <c r="A114" t="s">
        <v>68</v>
      </c>
      <c r="B114" t="s">
        <v>348</v>
      </c>
      <c r="C114">
        <f>1/450 / 1000</f>
        <v>0</v>
      </c>
      <c r="D114" t="s">
        <v>352</v>
      </c>
      <c r="E114" t="s">
        <v>360</v>
      </c>
    </row>
    <row r="115" spans="1:6">
      <c r="A115" t="s">
        <v>68</v>
      </c>
      <c r="B115" t="s">
        <v>349</v>
      </c>
      <c r="C115">
        <f>1</f>
        <v>0</v>
      </c>
      <c r="D115" t="s">
        <v>356</v>
      </c>
      <c r="E115" t="s">
        <v>356</v>
      </c>
    </row>
    <row r="116" spans="1:6">
      <c r="A116" t="s">
        <v>69</v>
      </c>
      <c r="B116" t="s">
        <v>348</v>
      </c>
      <c r="C116">
        <f>1/450 / 1000</f>
        <v>0</v>
      </c>
      <c r="D116" t="s">
        <v>352</v>
      </c>
      <c r="E116" t="s">
        <v>360</v>
      </c>
    </row>
    <row r="117" spans="1:6">
      <c r="A117" t="s">
        <v>69</v>
      </c>
      <c r="B117" t="s">
        <v>349</v>
      </c>
      <c r="C117">
        <f>1</f>
        <v>0</v>
      </c>
      <c r="D117" t="s">
        <v>356</v>
      </c>
      <c r="E117" t="s">
        <v>356</v>
      </c>
    </row>
    <row r="118" spans="1:6">
      <c r="A118" t="s">
        <v>70</v>
      </c>
      <c r="B118" t="s">
        <v>348</v>
      </c>
      <c r="C118">
        <f>1/380 / 1000</f>
        <v>0</v>
      </c>
      <c r="D118" t="s">
        <v>352</v>
      </c>
      <c r="E118" t="s">
        <v>360</v>
      </c>
    </row>
    <row r="119" spans="1:6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>
      <c r="A120" t="s">
        <v>71</v>
      </c>
      <c r="B120" t="s">
        <v>348</v>
      </c>
      <c r="C120">
        <f>1/380 / 1000</f>
        <v>0</v>
      </c>
      <c r="D120" t="s">
        <v>352</v>
      </c>
      <c r="E120" t="s">
        <v>360</v>
      </c>
    </row>
    <row r="121" spans="1:6">
      <c r="A121" t="s">
        <v>71</v>
      </c>
      <c r="B121" t="s">
        <v>349</v>
      </c>
      <c r="C121">
        <v>1</v>
      </c>
      <c r="D121" t="s">
        <v>356</v>
      </c>
      <c r="E121" t="s">
        <v>356</v>
      </c>
    </row>
    <row r="122" spans="1:6">
      <c r="A122" t="s">
        <v>72</v>
      </c>
      <c r="B122" t="s">
        <v>348</v>
      </c>
      <c r="C122">
        <f> 1 * 8760 * 0.345 / (46 * 150000)</f>
        <v>0</v>
      </c>
      <c r="D122" t="s">
        <v>352</v>
      </c>
      <c r="E122" t="s">
        <v>362</v>
      </c>
      <c r="F122" t="s">
        <v>384</v>
      </c>
    </row>
    <row r="123" spans="1:6">
      <c r="A123" t="s">
        <v>72</v>
      </c>
      <c r="B123" t="s">
        <v>349</v>
      </c>
      <c r="C123">
        <v>1</v>
      </c>
      <c r="D123" t="s">
        <v>354</v>
      </c>
      <c r="E123" t="s">
        <v>354</v>
      </c>
      <c r="F123" t="s">
        <v>384</v>
      </c>
    </row>
    <row r="124" spans="1:6">
      <c r="A124" t="s">
        <v>73</v>
      </c>
      <c r="B124" t="s">
        <v>348</v>
      </c>
      <c r="C124">
        <f> 1 * 8760 * 0.345 / (46 * 150000)</f>
        <v>0</v>
      </c>
      <c r="D124" t="s">
        <v>352</v>
      </c>
      <c r="E124" t="s">
        <v>362</v>
      </c>
      <c r="F124" t="s">
        <v>384</v>
      </c>
    </row>
    <row r="125" spans="1:6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>
      <c r="A126" t="s">
        <v>74</v>
      </c>
      <c r="B126" t="s">
        <v>348</v>
      </c>
      <c r="C126">
        <f>8760 * 0.86 / (90 * 7.42) / 1000000</f>
        <v>0</v>
      </c>
      <c r="D126" t="s">
        <v>352</v>
      </c>
      <c r="E126" t="s">
        <v>360</v>
      </c>
      <c r="F126" t="s">
        <v>385</v>
      </c>
    </row>
    <row r="127" spans="1:6">
      <c r="A127" t="s">
        <v>74</v>
      </c>
      <c r="B127" t="s">
        <v>349</v>
      </c>
      <c r="C127">
        <f>1 / 7.42</f>
        <v>0</v>
      </c>
      <c r="D127" t="s">
        <v>351</v>
      </c>
      <c r="E127" t="s">
        <v>356</v>
      </c>
      <c r="F127" t="s">
        <v>385</v>
      </c>
    </row>
    <row r="128" spans="1:6">
      <c r="A128" t="s">
        <v>75</v>
      </c>
      <c r="B128" t="s">
        <v>348</v>
      </c>
      <c r="C128">
        <f> 3.412969 / (1000 / (8760*0.86)) / 1000000</f>
        <v>0</v>
      </c>
      <c r="D128" t="s">
        <v>352</v>
      </c>
      <c r="E128" t="s">
        <v>360</v>
      </c>
      <c r="F128" t="s">
        <v>386</v>
      </c>
    </row>
    <row r="129" spans="1:6">
      <c r="A129" t="s">
        <v>75</v>
      </c>
      <c r="B129" t="s">
        <v>349</v>
      </c>
      <c r="C129">
        <f> 1 * 3.6 / 43</f>
        <v>0</v>
      </c>
      <c r="D129" t="s">
        <v>351</v>
      </c>
      <c r="E129" t="s">
        <v>356</v>
      </c>
      <c r="F129" t="s">
        <v>386</v>
      </c>
    </row>
    <row r="130" spans="1:6">
      <c r="A130" t="s">
        <v>76</v>
      </c>
      <c r="B130" t="s">
        <v>348</v>
      </c>
      <c r="C130">
        <f>3.6 * (8760 * 0.86) / (0.05 * 1000 * 41.217) / 1000000</f>
        <v>0</v>
      </c>
      <c r="D130" t="s">
        <v>352</v>
      </c>
      <c r="E130" t="s">
        <v>360</v>
      </c>
      <c r="F130" t="s">
        <v>387</v>
      </c>
    </row>
    <row r="131" spans="1:6">
      <c r="A131" t="s">
        <v>76</v>
      </c>
      <c r="B131" t="s">
        <v>349</v>
      </c>
      <c r="C131">
        <f> 3.6 / (41.217 * 0.000001) / 1000000</f>
        <v>0</v>
      </c>
      <c r="D131" t="s">
        <v>351</v>
      </c>
      <c r="E131" t="s">
        <v>356</v>
      </c>
      <c r="F131" t="s">
        <v>387</v>
      </c>
    </row>
    <row r="132" spans="1:6">
      <c r="A132" t="s">
        <v>77</v>
      </c>
      <c r="B132" t="s">
        <v>348</v>
      </c>
      <c r="C132">
        <f>8760*0.85/100 / 1000000</f>
        <v>0</v>
      </c>
      <c r="D132" t="s">
        <v>352</v>
      </c>
      <c r="E132" t="s">
        <v>361</v>
      </c>
      <c r="F132" t="s">
        <v>388</v>
      </c>
    </row>
    <row r="133" spans="1:6">
      <c r="A133" t="s">
        <v>77</v>
      </c>
      <c r="B133" t="s">
        <v>349</v>
      </c>
      <c r="C133">
        <f>1</f>
        <v>0</v>
      </c>
      <c r="D133" t="s">
        <v>351</v>
      </c>
      <c r="E133" t="s">
        <v>351</v>
      </c>
      <c r="F133" t="s">
        <v>388</v>
      </c>
    </row>
    <row r="134" spans="1:6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>
      <c r="A136" t="s">
        <v>80</v>
      </c>
      <c r="B136" t="s">
        <v>348</v>
      </c>
      <c r="C136">
        <f>8760*0.85/1000 / 1000000</f>
        <v>0</v>
      </c>
      <c r="D136" t="s">
        <v>352</v>
      </c>
      <c r="E136" t="s">
        <v>361</v>
      </c>
      <c r="F136" t="s">
        <v>388</v>
      </c>
    </row>
    <row r="137" spans="1:6">
      <c r="A137" t="s">
        <v>80</v>
      </c>
      <c r="B137" t="s">
        <v>349</v>
      </c>
      <c r="C137">
        <f>1</f>
        <v>0</v>
      </c>
      <c r="D137" t="s">
        <v>351</v>
      </c>
      <c r="E137" t="s">
        <v>351</v>
      </c>
      <c r="F137" t="s">
        <v>388</v>
      </c>
    </row>
    <row r="138" spans="1:6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>
      <c r="A140" t="s">
        <v>83</v>
      </c>
      <c r="B140" t="s">
        <v>348</v>
      </c>
      <c r="C140">
        <f> 1 / 2</f>
        <v>0</v>
      </c>
      <c r="D140" t="s">
        <v>352</v>
      </c>
      <c r="E140" t="s">
        <v>360</v>
      </c>
    </row>
    <row r="141" spans="1:6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>
      <c r="A142" t="s">
        <v>84</v>
      </c>
      <c r="B142" t="s">
        <v>348</v>
      </c>
      <c r="C142">
        <f> 1 / 10</f>
        <v>0</v>
      </c>
      <c r="D142" t="s">
        <v>352</v>
      </c>
      <c r="E142" t="s">
        <v>360</v>
      </c>
    </row>
    <row r="143" spans="1:6">
      <c r="A143" t="s">
        <v>84</v>
      </c>
      <c r="B143" t="s">
        <v>349</v>
      </c>
      <c r="C143">
        <f>1 * 3600 / 1000</f>
        <v>0</v>
      </c>
      <c r="D143" t="s">
        <v>357</v>
      </c>
      <c r="E143" t="s">
        <v>356</v>
      </c>
    </row>
    <row r="144" spans="1:6">
      <c r="A144" t="s">
        <v>85</v>
      </c>
      <c r="B144" t="s">
        <v>348</v>
      </c>
      <c r="C144">
        <f> 1 / 10</f>
        <v>0</v>
      </c>
      <c r="D144" t="s">
        <v>352</v>
      </c>
      <c r="E144" t="s">
        <v>360</v>
      </c>
    </row>
    <row r="145" spans="1:6">
      <c r="A145" t="s">
        <v>85</v>
      </c>
      <c r="B145" t="s">
        <v>349</v>
      </c>
      <c r="C145">
        <f>1 * 3600 / 1000</f>
        <v>0</v>
      </c>
      <c r="D145" t="s">
        <v>357</v>
      </c>
      <c r="E145" t="s">
        <v>356</v>
      </c>
    </row>
    <row r="146" spans="1:6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>
      <c r="A147" t="s">
        <v>87</v>
      </c>
      <c r="B147" t="s">
        <v>348</v>
      </c>
      <c r="C147">
        <f>0.00000044092/0.00000066138
</f>
        <v>0</v>
      </c>
      <c r="D147" t="s">
        <v>352</v>
      </c>
      <c r="E147" t="s">
        <v>352</v>
      </c>
      <c r="F147" t="s">
        <v>389</v>
      </c>
    </row>
    <row r="148" spans="1:6">
      <c r="A148" t="s">
        <v>88</v>
      </c>
      <c r="B148" t="s">
        <v>348</v>
      </c>
      <c r="C148">
        <f> 1 / 50</f>
        <v>0</v>
      </c>
      <c r="D148" t="s">
        <v>352</v>
      </c>
      <c r="E148" t="s">
        <v>360</v>
      </c>
    </row>
    <row r="149" spans="1:6">
      <c r="A149" t="s">
        <v>88</v>
      </c>
      <c r="B149" t="s">
        <v>349</v>
      </c>
      <c r="C149">
        <f>1 * 3600 / 1000</f>
        <v>0</v>
      </c>
      <c r="D149" t="s">
        <v>357</v>
      </c>
      <c r="E149" t="s">
        <v>356</v>
      </c>
    </row>
    <row r="150" spans="1:6">
      <c r="A150" t="s">
        <v>89</v>
      </c>
      <c r="B150" t="s">
        <v>348</v>
      </c>
      <c r="C150">
        <f> 0.96 * 1000000 / 50 / 1000000</f>
        <v>0</v>
      </c>
      <c r="D150" t="s">
        <v>352</v>
      </c>
      <c r="E150" t="s">
        <v>360</v>
      </c>
      <c r="F150" t="s">
        <v>390</v>
      </c>
    </row>
    <row r="151" spans="1:6">
      <c r="A151" t="s">
        <v>89</v>
      </c>
      <c r="B151" t="s">
        <v>349</v>
      </c>
      <c r="C151">
        <f>(1000*3600)/0.2278 / 1000000</f>
        <v>0</v>
      </c>
      <c r="D151" t="s">
        <v>357</v>
      </c>
      <c r="E151" t="s">
        <v>356</v>
      </c>
      <c r="F151" t="s">
        <v>390</v>
      </c>
    </row>
    <row r="152" spans="1:6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>
      <c r="A155" t="s">
        <v>93</v>
      </c>
      <c r="B155" t="s">
        <v>348</v>
      </c>
      <c r="C155">
        <f> 0.907 * 1000000 / 200 / 1000000</f>
        <v>0</v>
      </c>
      <c r="D155" t="s">
        <v>352</v>
      </c>
      <c r="E155" t="s">
        <v>360</v>
      </c>
      <c r="F155" t="s">
        <v>391</v>
      </c>
    </row>
    <row r="156" spans="1:6">
      <c r="A156" t="s">
        <v>93</v>
      </c>
      <c r="B156" t="s">
        <v>349</v>
      </c>
      <c r="C156">
        <f>1 * 3600 / 1000</f>
        <v>0</v>
      </c>
      <c r="D156" t="s">
        <v>357</v>
      </c>
      <c r="E156" t="s">
        <v>356</v>
      </c>
      <c r="F156" t="s">
        <v>391</v>
      </c>
    </row>
    <row r="157" spans="1:6">
      <c r="A157" t="s">
        <v>94</v>
      </c>
      <c r="B157" t="s">
        <v>348</v>
      </c>
      <c r="C157">
        <f> 1000/10</f>
        <v>0</v>
      </c>
      <c r="D157" t="s">
        <v>352</v>
      </c>
      <c r="E157" t="s">
        <v>352</v>
      </c>
    </row>
    <row r="158" spans="1:6">
      <c r="A158" t="s">
        <v>95</v>
      </c>
      <c r="B158" t="s">
        <v>348</v>
      </c>
      <c r="C158">
        <f>0.00000044092/0.00000066138
</f>
        <v>0</v>
      </c>
      <c r="D158" t="s">
        <v>352</v>
      </c>
      <c r="E158" t="s">
        <v>352</v>
      </c>
    </row>
    <row r="159" spans="1:6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>
      <c r="A160" t="s">
        <v>97</v>
      </c>
      <c r="B160" t="s">
        <v>348</v>
      </c>
      <c r="C160">
        <f> 0.34 * 1000000 / 200 / 1000000</f>
        <v>0</v>
      </c>
      <c r="D160" t="s">
        <v>352</v>
      </c>
      <c r="E160" t="s">
        <v>360</v>
      </c>
      <c r="F160" t="s">
        <v>393</v>
      </c>
    </row>
    <row r="161" spans="1:6">
      <c r="A161" t="s">
        <v>97</v>
      </c>
      <c r="B161" t="s">
        <v>349</v>
      </c>
      <c r="C161">
        <f>1 * 3600 / 1000</f>
        <v>0</v>
      </c>
      <c r="D161" t="s">
        <v>357</v>
      </c>
      <c r="E161" t="s">
        <v>356</v>
      </c>
      <c r="F161" t="s">
        <v>393</v>
      </c>
    </row>
    <row r="162" spans="1:6">
      <c r="A162" t="s">
        <v>98</v>
      </c>
      <c r="B162" t="s">
        <v>348</v>
      </c>
      <c r="C162">
        <f>1000/50</f>
        <v>0</v>
      </c>
      <c r="D162" t="s">
        <v>352</v>
      </c>
      <c r="E162" t="s">
        <v>352</v>
      </c>
    </row>
    <row r="163" spans="1:6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>
      <c r="A164" t="s">
        <v>100</v>
      </c>
      <c r="B164" t="s">
        <v>348</v>
      </c>
      <c r="C164">
        <f>1 / 5</f>
        <v>0</v>
      </c>
      <c r="D164" t="s">
        <v>352</v>
      </c>
      <c r="E164" t="s">
        <v>360</v>
      </c>
    </row>
    <row r="165" spans="1:6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>
      <c r="A166" t="s">
        <v>101</v>
      </c>
      <c r="B166" t="s">
        <v>348</v>
      </c>
      <c r="C166">
        <f> 1 / 10</f>
        <v>0</v>
      </c>
      <c r="D166" t="s">
        <v>352</v>
      </c>
      <c r="E166" t="s">
        <v>360</v>
      </c>
    </row>
    <row r="167" spans="1:6">
      <c r="A167" t="s">
        <v>101</v>
      </c>
      <c r="B167" t="s">
        <v>349</v>
      </c>
      <c r="C167">
        <f>1 * 3600 / 1000</f>
        <v>0</v>
      </c>
      <c r="D167" t="s">
        <v>357</v>
      </c>
      <c r="E167" t="s">
        <v>356</v>
      </c>
    </row>
    <row r="168" spans="1:6">
      <c r="A168" t="s">
        <v>102</v>
      </c>
      <c r="B168" t="s">
        <v>348</v>
      </c>
      <c r="C168">
        <f>1 / 0.7</f>
        <v>0</v>
      </c>
      <c r="D168" t="s">
        <v>358</v>
      </c>
      <c r="E168" t="s">
        <v>360</v>
      </c>
      <c r="F168" t="s">
        <v>394</v>
      </c>
    </row>
    <row r="169" spans="1:6">
      <c r="A169" t="s">
        <v>103</v>
      </c>
      <c r="B169" t="s">
        <v>348</v>
      </c>
      <c r="C169">
        <f>1 / 4</f>
        <v>0</v>
      </c>
      <c r="D169" t="s">
        <v>352</v>
      </c>
      <c r="E169" t="s">
        <v>360</v>
      </c>
    </row>
    <row r="170" spans="1:6">
      <c r="A170" t="s">
        <v>103</v>
      </c>
      <c r="B170" t="s">
        <v>349</v>
      </c>
      <c r="C170">
        <f>1 * 3600 / 1000</f>
        <v>0</v>
      </c>
      <c r="D170" t="s">
        <v>357</v>
      </c>
      <c r="E170" t="s">
        <v>356</v>
      </c>
    </row>
    <row r="171" spans="1:6">
      <c r="A171" t="s">
        <v>104</v>
      </c>
      <c r="B171" t="s">
        <v>348</v>
      </c>
      <c r="C171">
        <f> 0.0000000641/0.000000601
</f>
        <v>0</v>
      </c>
      <c r="D171" t="s">
        <v>352</v>
      </c>
      <c r="E171" t="s">
        <v>352</v>
      </c>
      <c r="F171" t="s">
        <v>395</v>
      </c>
    </row>
    <row r="172" spans="1:6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>
      <c r="A173" t="s">
        <v>106</v>
      </c>
      <c r="B173" t="s">
        <v>348</v>
      </c>
      <c r="C173">
        <f>1 / 20 / 1000</f>
        <v>0</v>
      </c>
      <c r="D173" t="s">
        <v>352</v>
      </c>
      <c r="E173" t="s">
        <v>360</v>
      </c>
    </row>
    <row r="174" spans="1:6">
      <c r="A174" t="s">
        <v>107</v>
      </c>
      <c r="B174" t="s">
        <v>349</v>
      </c>
      <c r="C174">
        <f>1</f>
        <v>0</v>
      </c>
      <c r="D174" t="s">
        <v>351</v>
      </c>
      <c r="E174" t="s">
        <v>351</v>
      </c>
    </row>
    <row r="175" spans="1:6">
      <c r="A175" t="s">
        <v>108</v>
      </c>
      <c r="B175" t="s">
        <v>348</v>
      </c>
      <c r="C175">
        <f> (1000000 / 100) * 1.0417 / 1000000</f>
        <v>0</v>
      </c>
      <c r="D175" t="s">
        <v>352</v>
      </c>
      <c r="E175" t="s">
        <v>360</v>
      </c>
      <c r="F175" t="s">
        <v>396</v>
      </c>
    </row>
    <row r="176" spans="1:6">
      <c r="A176" t="s">
        <v>108</v>
      </c>
      <c r="B176" t="s">
        <v>349</v>
      </c>
      <c r="C176">
        <f>1 * 3600 / 1000</f>
        <v>0</v>
      </c>
      <c r="D176" t="s">
        <v>357</v>
      </c>
      <c r="E176" t="s">
        <v>356</v>
      </c>
      <c r="F176" t="s">
        <v>396</v>
      </c>
    </row>
    <row r="177" spans="1:6">
      <c r="A177" t="s">
        <v>109</v>
      </c>
      <c r="B177" t="s">
        <v>348</v>
      </c>
      <c r="C177">
        <f>1.0526*1000000/1000 / 1000000</f>
        <v>0</v>
      </c>
      <c r="D177" t="s">
        <v>352</v>
      </c>
      <c r="E177" t="s">
        <v>360</v>
      </c>
      <c r="F177" t="s">
        <v>397</v>
      </c>
    </row>
    <row r="178" spans="1:6">
      <c r="A178" t="s">
        <v>109</v>
      </c>
      <c r="B178" t="s">
        <v>349</v>
      </c>
      <c r="C178">
        <f>1 * 3600 / 1000</f>
        <v>0</v>
      </c>
      <c r="D178" t="s">
        <v>357</v>
      </c>
      <c r="E178" t="s">
        <v>356</v>
      </c>
      <c r="F178" t="s">
        <v>397</v>
      </c>
    </row>
    <row r="179" spans="1:6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>
      <c r="A180" t="s">
        <v>111</v>
      </c>
      <c r="B180" t="s">
        <v>348</v>
      </c>
      <c r="C180">
        <f>0.0000000389863157894737/0.000000002924
</f>
        <v>0</v>
      </c>
      <c r="D180" t="s">
        <v>352</v>
      </c>
      <c r="E180" t="s">
        <v>352</v>
      </c>
      <c r="F180" t="s">
        <v>389</v>
      </c>
    </row>
    <row r="181" spans="1:6">
      <c r="A181" t="s">
        <v>112</v>
      </c>
      <c r="B181" t="s">
        <v>348</v>
      </c>
      <c r="C181">
        <f> 1 / 1000</f>
        <v>0</v>
      </c>
      <c r="D181" t="s">
        <v>352</v>
      </c>
      <c r="E181" t="s">
        <v>360</v>
      </c>
    </row>
    <row r="182" spans="1:6">
      <c r="A182" t="s">
        <v>112</v>
      </c>
      <c r="B182" t="s">
        <v>349</v>
      </c>
      <c r="C182">
        <f>1 * 3600 / 1000</f>
        <v>0</v>
      </c>
      <c r="D182" t="s">
        <v>357</v>
      </c>
      <c r="E182" t="s">
        <v>356</v>
      </c>
    </row>
    <row r="183" spans="1:6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>
      <c r="A185" t="s">
        <v>115</v>
      </c>
      <c r="B185" t="s">
        <v>348</v>
      </c>
      <c r="C185">
        <f> 1 * 1.25 / 1000 </f>
        <v>0</v>
      </c>
      <c r="D185" t="s">
        <v>352</v>
      </c>
      <c r="E185" t="s">
        <v>360</v>
      </c>
      <c r="F185" t="s">
        <v>398</v>
      </c>
    </row>
    <row r="186" spans="1:6">
      <c r="A186" t="s">
        <v>115</v>
      </c>
      <c r="B186" t="s">
        <v>349</v>
      </c>
      <c r="C186">
        <f> (1000 * 3600) / 0.1636 / 1000000</f>
        <v>0</v>
      </c>
      <c r="D186" t="s">
        <v>357</v>
      </c>
      <c r="E186" t="s">
        <v>356</v>
      </c>
      <c r="F186" t="s">
        <v>398</v>
      </c>
    </row>
    <row r="187" spans="1:6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>
      <c r="A190" t="s">
        <v>119</v>
      </c>
      <c r="B190" t="s">
        <v>348</v>
      </c>
      <c r="C190">
        <f> 1 * 0.44 / 200 </f>
        <v>0</v>
      </c>
      <c r="D190" t="s">
        <v>352</v>
      </c>
      <c r="E190" t="s">
        <v>360</v>
      </c>
      <c r="F190" t="s">
        <v>399</v>
      </c>
    </row>
    <row r="191" spans="1:6">
      <c r="A191" t="s">
        <v>119</v>
      </c>
      <c r="B191" t="s">
        <v>349</v>
      </c>
      <c r="C191">
        <f>1 * 3600 / 1000</f>
        <v>0</v>
      </c>
      <c r="D191" t="s">
        <v>357</v>
      </c>
      <c r="E191" t="s">
        <v>356</v>
      </c>
      <c r="F191" t="s">
        <v>399</v>
      </c>
    </row>
    <row r="192" spans="1:6">
      <c r="A192" t="s">
        <v>120</v>
      </c>
      <c r="B192" t="s">
        <v>348</v>
      </c>
      <c r="C192">
        <f> 3.6 * 1000 * 8760 * 0.85 / (100 * 12.35 * 1000000 * 1/2.22)</f>
        <v>0</v>
      </c>
      <c r="D192" t="s">
        <v>352</v>
      </c>
      <c r="E192" t="s">
        <v>352</v>
      </c>
      <c r="F192" t="s">
        <v>400</v>
      </c>
    </row>
    <row r="193" spans="1:6">
      <c r="A193" t="s">
        <v>121</v>
      </c>
      <c r="B193" t="s">
        <v>348</v>
      </c>
      <c r="C193">
        <f> 1 * 0.44 / 200 </f>
        <v>0</v>
      </c>
      <c r="D193" t="s">
        <v>352</v>
      </c>
      <c r="E193" t="s">
        <v>360</v>
      </c>
      <c r="F193" t="s">
        <v>399</v>
      </c>
    </row>
    <row r="194" spans="1:6">
      <c r="A194" t="s">
        <v>121</v>
      </c>
      <c r="B194" t="s">
        <v>349</v>
      </c>
      <c r="C194">
        <f>1 * 3600 / 1000</f>
        <v>0</v>
      </c>
      <c r="D194" t="s">
        <v>357</v>
      </c>
      <c r="E194" t="s">
        <v>356</v>
      </c>
      <c r="F194" t="s">
        <v>399</v>
      </c>
    </row>
    <row r="195" spans="1:6">
      <c r="A195" t="s">
        <v>122</v>
      </c>
      <c r="B195" t="s">
        <v>348</v>
      </c>
      <c r="C195">
        <f> 3.6 * 1000 * 8760 * 0.85 / (100 * 12.35 * 1000000 * 1/2.22)</f>
        <v>0</v>
      </c>
      <c r="D195" t="s">
        <v>352</v>
      </c>
      <c r="E195" t="s">
        <v>352</v>
      </c>
      <c r="F195" t="s">
        <v>400</v>
      </c>
    </row>
    <row r="196" spans="1:6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>
      <c r="A198" t="s">
        <v>125</v>
      </c>
      <c r="B198" t="s">
        <v>348</v>
      </c>
      <c r="C198">
        <f> (1000000 / 6667)/0.45 / 1000000</f>
        <v>0</v>
      </c>
      <c r="D198" t="s">
        <v>352</v>
      </c>
      <c r="E198" t="s">
        <v>360</v>
      </c>
      <c r="F198" t="s">
        <v>401</v>
      </c>
    </row>
    <row r="199" spans="1:6">
      <c r="A199" t="s">
        <v>125</v>
      </c>
      <c r="B199" t="s">
        <v>349</v>
      </c>
      <c r="C199">
        <f> (1000 * 3600) / 0.3373 / 1000000</f>
        <v>0</v>
      </c>
      <c r="D199" t="s">
        <v>357</v>
      </c>
      <c r="E199" t="s">
        <v>356</v>
      </c>
      <c r="F199" t="s">
        <v>401</v>
      </c>
    </row>
    <row r="200" spans="1:6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>
      <c r="A203" t="s">
        <v>129</v>
      </c>
      <c r="B203" t="s">
        <v>348</v>
      </c>
      <c r="C203">
        <f> 8760 * 0.85 * 3.6 / 1483 / 1000000</f>
        <v>0</v>
      </c>
      <c r="D203" t="s">
        <v>352</v>
      </c>
      <c r="E203" t="s">
        <v>360</v>
      </c>
      <c r="F203" t="s">
        <v>388</v>
      </c>
    </row>
    <row r="204" spans="1:6">
      <c r="A204" t="s">
        <v>129</v>
      </c>
      <c r="B204" t="s">
        <v>349</v>
      </c>
      <c r="C204">
        <f>1 * 3600 / 1000</f>
        <v>0</v>
      </c>
      <c r="D204" t="s">
        <v>357</v>
      </c>
      <c r="E204" t="s">
        <v>356</v>
      </c>
      <c r="F204" t="s">
        <v>388</v>
      </c>
    </row>
    <row r="205" spans="1:6">
      <c r="A205" t="s">
        <v>130</v>
      </c>
      <c r="B205" t="s">
        <v>348</v>
      </c>
      <c r="C205">
        <f> 1 / 30</f>
        <v>0</v>
      </c>
      <c r="D205" t="s">
        <v>352</v>
      </c>
      <c r="E205" t="s">
        <v>360</v>
      </c>
    </row>
    <row r="206" spans="1:6">
      <c r="A206" t="s">
        <v>130</v>
      </c>
      <c r="B206" t="s">
        <v>349</v>
      </c>
      <c r="C206">
        <f>1 * 3600 / 1000</f>
        <v>0</v>
      </c>
      <c r="D206" t="s">
        <v>357</v>
      </c>
      <c r="E206" t="s">
        <v>356</v>
      </c>
    </row>
    <row r="207" spans="1:6">
      <c r="A207" t="s">
        <v>131</v>
      </c>
      <c r="B207" t="s">
        <v>348</v>
      </c>
      <c r="C207">
        <f>1 / 20 / 1000</f>
        <v>0</v>
      </c>
      <c r="D207" t="s">
        <v>352</v>
      </c>
      <c r="E207" t="s">
        <v>360</v>
      </c>
    </row>
    <row r="208" spans="1:6">
      <c r="A208" t="s">
        <v>132</v>
      </c>
      <c r="B208" t="s">
        <v>347</v>
      </c>
      <c r="C208">
        <f>1 / 11.83</f>
        <v>0</v>
      </c>
      <c r="D208" t="s">
        <v>351</v>
      </c>
      <c r="E208" t="s">
        <v>356</v>
      </c>
      <c r="F208" t="s">
        <v>402</v>
      </c>
    </row>
    <row r="209" spans="1:6">
      <c r="A209" t="s">
        <v>133</v>
      </c>
      <c r="B209" t="s">
        <v>348</v>
      </c>
      <c r="C209">
        <f> 1 / (16000*846*11.83)</f>
        <v>0</v>
      </c>
      <c r="D209" t="s">
        <v>352</v>
      </c>
      <c r="E209" t="s">
        <v>356</v>
      </c>
      <c r="F209" t="s">
        <v>403</v>
      </c>
    </row>
    <row r="210" spans="1:6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>
      <c r="A212" t="s">
        <v>136</v>
      </c>
      <c r="B212" t="s">
        <v>348</v>
      </c>
      <c r="C212">
        <f> (8.1/1.557) * (80/30) / 1000000</f>
        <v>0</v>
      </c>
      <c r="D212" t="s">
        <v>355</v>
      </c>
      <c r="E212" t="s">
        <v>360</v>
      </c>
      <c r="F212" t="s">
        <v>404</v>
      </c>
    </row>
    <row r="213" spans="1:6">
      <c r="A213" t="s">
        <v>137</v>
      </c>
      <c r="B213" t="s">
        <v>348</v>
      </c>
      <c r="C213">
        <f> (8.1/6.14) * (80/30) / 1000000</f>
        <v>0</v>
      </c>
      <c r="D213" t="s">
        <v>355</v>
      </c>
      <c r="E213" t="s">
        <v>360</v>
      </c>
      <c r="F213" t="s">
        <v>405</v>
      </c>
    </row>
    <row r="214" spans="1:6">
      <c r="A214" t="s">
        <v>138</v>
      </c>
      <c r="B214" t="s">
        <v>348</v>
      </c>
      <c r="C214">
        <f> (11.5/0.5) * (1700/500) / 1000000</f>
        <v>0</v>
      </c>
      <c r="D214" t="s">
        <v>355</v>
      </c>
      <c r="E214" t="s">
        <v>360</v>
      </c>
      <c r="F214" t="s">
        <v>406</v>
      </c>
    </row>
    <row r="215" spans="1:6">
      <c r="A215" t="s">
        <v>139</v>
      </c>
      <c r="B215" t="s">
        <v>347</v>
      </c>
      <c r="C215">
        <f>1</f>
        <v>0</v>
      </c>
      <c r="D215" t="s">
        <v>356</v>
      </c>
      <c r="E215" t="s">
        <v>356</v>
      </c>
    </row>
    <row r="216" spans="1:6">
      <c r="A216" t="s">
        <v>140</v>
      </c>
      <c r="B216" t="s">
        <v>347</v>
      </c>
      <c r="C216">
        <f>-1 * 1000000 / 1000000</f>
        <v>0</v>
      </c>
      <c r="D216" t="s">
        <v>356</v>
      </c>
      <c r="E216" t="s">
        <v>356</v>
      </c>
      <c r="F216" t="s">
        <v>407</v>
      </c>
    </row>
    <row r="217" spans="1:6">
      <c r="A217" t="s">
        <v>141</v>
      </c>
      <c r="B217" t="s">
        <v>348</v>
      </c>
      <c r="C217">
        <f>1 / (0.114*0.000001) / 1000000</f>
        <v>0</v>
      </c>
      <c r="D217" t="s">
        <v>351</v>
      </c>
      <c r="E217" t="s">
        <v>356</v>
      </c>
      <c r="F217" t="s">
        <v>371</v>
      </c>
    </row>
    <row r="218" spans="1:6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>
      <c r="A219" t="s">
        <v>143</v>
      </c>
      <c r="B219" t="s">
        <v>347</v>
      </c>
      <c r="C219">
        <f>1 / 13.28</f>
        <v>0</v>
      </c>
      <c r="D219" t="s">
        <v>351</v>
      </c>
      <c r="E219" t="s">
        <v>356</v>
      </c>
      <c r="F219" t="s">
        <v>408</v>
      </c>
    </row>
    <row r="220" spans="1:6">
      <c r="A220" t="s">
        <v>144</v>
      </c>
      <c r="B220" t="s">
        <v>348</v>
      </c>
      <c r="C220">
        <f>3.6 * 8760 * 0.86 / (0.05 * 1000 * 50.285) / 1000000</f>
        <v>0</v>
      </c>
      <c r="D220" t="s">
        <v>352</v>
      </c>
      <c r="E220" t="s">
        <v>360</v>
      </c>
      <c r="F220" t="s">
        <v>409</v>
      </c>
    </row>
    <row r="221" spans="1:6">
      <c r="A221" t="s">
        <v>144</v>
      </c>
      <c r="B221" t="s">
        <v>349</v>
      </c>
      <c r="C221">
        <f> 3.6 * 1000000 / 50.285 / 1000000</f>
        <v>0</v>
      </c>
      <c r="D221" t="s">
        <v>351</v>
      </c>
      <c r="E221" t="s">
        <v>356</v>
      </c>
      <c r="F221" t="s">
        <v>409</v>
      </c>
    </row>
    <row r="222" spans="1:6">
      <c r="A222" t="s">
        <v>145</v>
      </c>
      <c r="B222" t="s">
        <v>348</v>
      </c>
      <c r="C222">
        <f>3.6 * 8760 * 0.86 / (0.05 * 1000 * 14.55) / 1000000</f>
        <v>0</v>
      </c>
      <c r="D222" t="s">
        <v>352</v>
      </c>
      <c r="E222" t="s">
        <v>360</v>
      </c>
      <c r="F222" t="s">
        <v>410</v>
      </c>
    </row>
    <row r="223" spans="1:6">
      <c r="A223" t="s">
        <v>145</v>
      </c>
      <c r="B223" t="s">
        <v>349</v>
      </c>
      <c r="C223">
        <f> 3.6 * 1000000 / 14.55 / 1000000</f>
        <v>0</v>
      </c>
      <c r="D223" t="s">
        <v>351</v>
      </c>
      <c r="E223" t="s">
        <v>356</v>
      </c>
      <c r="F223" t="s">
        <v>410</v>
      </c>
    </row>
    <row r="224" spans="1:6">
      <c r="A224" t="s">
        <v>146</v>
      </c>
      <c r="B224" t="s">
        <v>348</v>
      </c>
      <c r="C224">
        <f>3.6 * 8760 * 0.86 / (0.05 * 1000 * 50.285) / 1000000</f>
        <v>0</v>
      </c>
      <c r="D224" t="s">
        <v>352</v>
      </c>
      <c r="E224" t="s">
        <v>360</v>
      </c>
      <c r="F224" t="s">
        <v>409</v>
      </c>
    </row>
    <row r="225" spans="1:6">
      <c r="A225" t="s">
        <v>146</v>
      </c>
      <c r="B225" t="s">
        <v>349</v>
      </c>
      <c r="C225">
        <f> 3.6 * 1000000 / 50.285 / 1000000</f>
        <v>0</v>
      </c>
      <c r="D225" t="s">
        <v>351</v>
      </c>
      <c r="E225" t="s">
        <v>356</v>
      </c>
      <c r="F225" t="s">
        <v>409</v>
      </c>
    </row>
    <row r="226" spans="1:6">
      <c r="A226" t="s">
        <v>147</v>
      </c>
      <c r="B226" t="s">
        <v>347</v>
      </c>
      <c r="C226">
        <f>1 * 3.6 / 31.58</f>
        <v>0</v>
      </c>
      <c r="D226" t="s">
        <v>351</v>
      </c>
      <c r="E226" t="s">
        <v>356</v>
      </c>
      <c r="F226" t="s">
        <v>411</v>
      </c>
    </row>
    <row r="227" spans="1:6">
      <c r="A227" t="s">
        <v>148</v>
      </c>
      <c r="B227" t="s">
        <v>348</v>
      </c>
      <c r="C227">
        <f>3.6 * 8760 * 0.86 / (0.05 * 1000 * 43) / 1000000</f>
        <v>0</v>
      </c>
      <c r="D227" t="s">
        <v>352</v>
      </c>
      <c r="E227" t="s">
        <v>360</v>
      </c>
      <c r="F227" t="s">
        <v>412</v>
      </c>
    </row>
    <row r="228" spans="1:6">
      <c r="A228" t="s">
        <v>148</v>
      </c>
      <c r="B228" t="s">
        <v>349</v>
      </c>
      <c r="C228">
        <f> 3.6 * 1000000 / 43 / 1000000</f>
        <v>0</v>
      </c>
      <c r="D228" t="s">
        <v>351</v>
      </c>
      <c r="E228" t="s">
        <v>356</v>
      </c>
      <c r="F228" t="s">
        <v>412</v>
      </c>
    </row>
    <row r="229" spans="1:6">
      <c r="A229" t="s">
        <v>149</v>
      </c>
      <c r="B229" t="s">
        <v>347</v>
      </c>
      <c r="C229">
        <f>1 * 3.6 / 40.938</f>
        <v>0</v>
      </c>
      <c r="D229" t="s">
        <v>351</v>
      </c>
      <c r="E229" t="s">
        <v>356</v>
      </c>
      <c r="F229" t="s">
        <v>413</v>
      </c>
    </row>
    <row r="230" spans="1:6">
      <c r="A230" t="s">
        <v>150</v>
      </c>
      <c r="B230" t="s">
        <v>347</v>
      </c>
      <c r="C230">
        <f>1 * 3.6 / 50.285</f>
        <v>0</v>
      </c>
      <c r="D230" t="s">
        <v>351</v>
      </c>
      <c r="E230" t="s">
        <v>356</v>
      </c>
      <c r="F230" t="s">
        <v>414</v>
      </c>
    </row>
    <row r="231" spans="1:6">
      <c r="A231" t="s">
        <v>151</v>
      </c>
      <c r="B231" t="s">
        <v>348</v>
      </c>
      <c r="C231">
        <f>(8760*0.86)/(0.05*1000) / 1000000</f>
        <v>0</v>
      </c>
      <c r="D231" t="s">
        <v>352</v>
      </c>
      <c r="E231" t="s">
        <v>361</v>
      </c>
      <c r="F231" t="s">
        <v>415</v>
      </c>
    </row>
    <row r="232" spans="1:6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>
      <c r="A233" t="s">
        <v>152</v>
      </c>
      <c r="B233" t="s">
        <v>348</v>
      </c>
      <c r="C233">
        <f> 8760*0.85 / 200 / 1000000</f>
        <v>0</v>
      </c>
      <c r="D233" t="s">
        <v>352</v>
      </c>
      <c r="E233" t="s">
        <v>361</v>
      </c>
      <c r="F233" t="s">
        <v>416</v>
      </c>
    </row>
    <row r="234" spans="1:6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>
      <c r="A235" t="s">
        <v>153</v>
      </c>
      <c r="B235" t="s">
        <v>348</v>
      </c>
      <c r="C235">
        <f> 8760*0.85 / 200 / 1000000</f>
        <v>0</v>
      </c>
      <c r="D235" t="s">
        <v>352</v>
      </c>
      <c r="E235" t="s">
        <v>361</v>
      </c>
      <c r="F235" t="s">
        <v>416</v>
      </c>
    </row>
    <row r="236" spans="1:6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>
      <c r="A237" t="s">
        <v>154</v>
      </c>
      <c r="B237" t="s">
        <v>348</v>
      </c>
      <c r="C237">
        <f> 8760*0.85 / 200 / 1000000</f>
        <v>0</v>
      </c>
      <c r="D237" t="s">
        <v>352</v>
      </c>
      <c r="E237" t="s">
        <v>361</v>
      </c>
      <c r="F237" t="s">
        <v>416</v>
      </c>
    </row>
    <row r="238" spans="1:6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>
      <c r="A239" t="s">
        <v>155</v>
      </c>
      <c r="B239" t="s">
        <v>348</v>
      </c>
      <c r="C239">
        <f>8760 * 0.86/ (0.05 * 1000 * 11.83) / 1000000</f>
        <v>0</v>
      </c>
      <c r="D239" t="s">
        <v>352</v>
      </c>
      <c r="E239" t="s">
        <v>360</v>
      </c>
      <c r="F239" t="s">
        <v>417</v>
      </c>
    </row>
    <row r="240" spans="1:6">
      <c r="A240" t="s">
        <v>155</v>
      </c>
      <c r="B240" t="s">
        <v>349</v>
      </c>
      <c r="C240">
        <f>1 / 11.83</f>
        <v>0</v>
      </c>
      <c r="D240" t="s">
        <v>351</v>
      </c>
      <c r="E240" t="s">
        <v>356</v>
      </c>
      <c r="F240" t="s">
        <v>417</v>
      </c>
    </row>
    <row r="241" spans="1:6">
      <c r="A241" t="s">
        <v>156</v>
      </c>
      <c r="B241" t="s">
        <v>348</v>
      </c>
      <c r="C241">
        <f>1/5 / 1000</f>
        <v>0</v>
      </c>
      <c r="D241" t="s">
        <v>352</v>
      </c>
      <c r="E241" t="s">
        <v>360</v>
      </c>
      <c r="F241" t="s">
        <v>418</v>
      </c>
    </row>
    <row r="242" spans="1:6">
      <c r="A242" t="s">
        <v>156</v>
      </c>
      <c r="B242" t="s">
        <v>349</v>
      </c>
      <c r="C242">
        <f>1 / 33.3</f>
        <v>0</v>
      </c>
      <c r="D242" t="s">
        <v>351</v>
      </c>
      <c r="E242" t="s">
        <v>356</v>
      </c>
      <c r="F242" t="s">
        <v>418</v>
      </c>
    </row>
    <row r="243" spans="1:6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>
      <c r="A244" t="s">
        <v>158</v>
      </c>
      <c r="B244" t="s">
        <v>348</v>
      </c>
      <c r="C244">
        <f>0.00000000254628/0.00000000053483199147628
</f>
        <v>0</v>
      </c>
      <c r="D244" t="s">
        <v>352</v>
      </c>
      <c r="E244" t="s">
        <v>352</v>
      </c>
      <c r="F244" t="s">
        <v>419</v>
      </c>
    </row>
    <row r="245" spans="1:6">
      <c r="A245" t="s">
        <v>159</v>
      </c>
      <c r="B245" t="s">
        <v>348</v>
      </c>
      <c r="C245">
        <f>1/5 / 1000</f>
        <v>0</v>
      </c>
      <c r="D245" t="s">
        <v>352</v>
      </c>
      <c r="E245" t="s">
        <v>360</v>
      </c>
      <c r="F245" t="s">
        <v>420</v>
      </c>
    </row>
    <row r="246" spans="1:6">
      <c r="A246" t="s">
        <v>159</v>
      </c>
      <c r="B246" t="s">
        <v>349</v>
      </c>
      <c r="C246">
        <f> 1 * 3.6 / 23.9</f>
        <v>0</v>
      </c>
      <c r="D246" t="s">
        <v>351</v>
      </c>
      <c r="E246" t="s">
        <v>356</v>
      </c>
      <c r="F246" t="s">
        <v>420</v>
      </c>
    </row>
    <row r="247" spans="1:6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>
      <c r="A248" t="s">
        <v>161</v>
      </c>
      <c r="B248" t="s">
        <v>348</v>
      </c>
      <c r="C248">
        <f>0.00000000254628/0.00000000053483199147628
</f>
        <v>0</v>
      </c>
      <c r="D248" t="s">
        <v>352</v>
      </c>
      <c r="E248" t="s">
        <v>352</v>
      </c>
    </row>
    <row r="249" spans="1:6">
      <c r="A249" t="s">
        <v>162</v>
      </c>
      <c r="B249" t="s">
        <v>347</v>
      </c>
      <c r="C249">
        <f>1 * 3.6 / 42.5</f>
        <v>0</v>
      </c>
      <c r="D249" t="s">
        <v>351</v>
      </c>
      <c r="E249" t="s">
        <v>356</v>
      </c>
      <c r="F249" t="s">
        <v>421</v>
      </c>
    </row>
    <row r="250" spans="1:6">
      <c r="A250" t="s">
        <v>163</v>
      </c>
      <c r="B250" t="s">
        <v>348</v>
      </c>
      <c r="C250">
        <f> 1 / (16000*737*12.06)</f>
        <v>0</v>
      </c>
      <c r="D250" t="s">
        <v>352</v>
      </c>
      <c r="E250" t="s">
        <v>356</v>
      </c>
      <c r="F250" t="s">
        <v>422</v>
      </c>
    </row>
    <row r="251" spans="1:6">
      <c r="A251" t="s">
        <v>164</v>
      </c>
      <c r="B251" t="s">
        <v>348</v>
      </c>
      <c r="C251">
        <f>1/5.5 / 1000</f>
        <v>0</v>
      </c>
      <c r="D251" t="s">
        <v>352</v>
      </c>
      <c r="E251" t="s">
        <v>360</v>
      </c>
      <c r="F251" t="s">
        <v>423</v>
      </c>
    </row>
    <row r="252" spans="1:6">
      <c r="A252" t="s">
        <v>164</v>
      </c>
      <c r="B252" t="s">
        <v>349</v>
      </c>
      <c r="C252">
        <v>1</v>
      </c>
      <c r="D252" t="s">
        <v>356</v>
      </c>
      <c r="E252" t="s">
        <v>356</v>
      </c>
      <c r="F252" t="s">
        <v>423</v>
      </c>
    </row>
    <row r="253" spans="1:6">
      <c r="A253" t="s">
        <v>165</v>
      </c>
      <c r="B253" t="s">
        <v>348</v>
      </c>
      <c r="C253">
        <f> 1/27.7 / 1000</f>
        <v>0</v>
      </c>
      <c r="D253" t="s">
        <v>352</v>
      </c>
      <c r="E253" t="s">
        <v>360</v>
      </c>
      <c r="F253" t="s">
        <v>424</v>
      </c>
    </row>
    <row r="254" spans="1:6">
      <c r="A254" t="s">
        <v>165</v>
      </c>
      <c r="B254" t="s">
        <v>349</v>
      </c>
      <c r="C254">
        <f>1 / 33.3</f>
        <v>0</v>
      </c>
      <c r="D254" t="s">
        <v>351</v>
      </c>
      <c r="E254" t="s">
        <v>356</v>
      </c>
      <c r="F254" t="s">
        <v>424</v>
      </c>
    </row>
    <row r="255" spans="1:6">
      <c r="A255" t="s">
        <v>166</v>
      </c>
      <c r="B255" t="s">
        <v>348</v>
      </c>
      <c r="C255">
        <f> 1/27.7 / 1000</f>
        <v>0</v>
      </c>
      <c r="D255" t="s">
        <v>352</v>
      </c>
      <c r="E255" t="s">
        <v>360</v>
      </c>
      <c r="F255" t="s">
        <v>424</v>
      </c>
    </row>
    <row r="256" spans="1:6">
      <c r="A256" t="s">
        <v>166</v>
      </c>
      <c r="B256" t="s">
        <v>349</v>
      </c>
      <c r="C256">
        <f>1 / 33.3</f>
        <v>0</v>
      </c>
      <c r="D256" t="s">
        <v>351</v>
      </c>
      <c r="E256" t="s">
        <v>356</v>
      </c>
      <c r="F256" t="s">
        <v>424</v>
      </c>
    </row>
    <row r="257" spans="1:6">
      <c r="A257" t="s">
        <v>167</v>
      </c>
      <c r="B257" t="s">
        <v>348</v>
      </c>
      <c r="C257">
        <f> 1/27.7 / 1000</f>
        <v>0</v>
      </c>
      <c r="D257" t="s">
        <v>352</v>
      </c>
      <c r="E257" t="s">
        <v>360</v>
      </c>
      <c r="F257" t="s">
        <v>424</v>
      </c>
    </row>
    <row r="258" spans="1:6">
      <c r="A258" t="s">
        <v>167</v>
      </c>
      <c r="B258" t="s">
        <v>349</v>
      </c>
      <c r="C258">
        <f>1 / 33.3</f>
        <v>0</v>
      </c>
      <c r="D258" t="s">
        <v>351</v>
      </c>
      <c r="E258" t="s">
        <v>356</v>
      </c>
      <c r="F258" t="s">
        <v>424</v>
      </c>
    </row>
    <row r="259" spans="1:6">
      <c r="A259" t="s">
        <v>168</v>
      </c>
      <c r="B259" t="s">
        <v>347</v>
      </c>
      <c r="C259">
        <f>1 / 33.3</f>
        <v>0</v>
      </c>
      <c r="D259" t="s">
        <v>351</v>
      </c>
      <c r="E259" t="s">
        <v>356</v>
      </c>
      <c r="F259" t="s">
        <v>425</v>
      </c>
    </row>
    <row r="260" spans="1:6">
      <c r="A260" t="s">
        <v>169</v>
      </c>
      <c r="B260" t="s">
        <v>349</v>
      </c>
      <c r="C260">
        <f>1 / 33.3</f>
        <v>0</v>
      </c>
      <c r="D260" t="s">
        <v>351</v>
      </c>
      <c r="E260" t="s">
        <v>356</v>
      </c>
      <c r="F260" t="s">
        <v>424</v>
      </c>
    </row>
    <row r="261" spans="1:6">
      <c r="A261" t="s">
        <v>170</v>
      </c>
      <c r="B261" t="s">
        <v>348</v>
      </c>
      <c r="C261">
        <f> 1 / 160</f>
        <v>0</v>
      </c>
      <c r="D261" t="s">
        <v>352</v>
      </c>
      <c r="E261" t="s">
        <v>360</v>
      </c>
      <c r="F261" t="s">
        <v>424</v>
      </c>
    </row>
    <row r="262" spans="1:6">
      <c r="A262" t="s">
        <v>170</v>
      </c>
      <c r="B262" t="s">
        <v>349</v>
      </c>
      <c r="C262">
        <f>1 / 33.3</f>
        <v>0</v>
      </c>
      <c r="D262" t="s">
        <v>351</v>
      </c>
      <c r="E262" t="s">
        <v>356</v>
      </c>
      <c r="F262" t="s">
        <v>424</v>
      </c>
    </row>
    <row r="263" spans="1:6">
      <c r="A263" t="s">
        <v>171</v>
      </c>
      <c r="B263" t="s">
        <v>349</v>
      </c>
      <c r="C263">
        <f>1 / 33.3</f>
        <v>0</v>
      </c>
      <c r="D263" t="s">
        <v>351</v>
      </c>
      <c r="E263" t="s">
        <v>356</v>
      </c>
      <c r="F263" t="s">
        <v>424</v>
      </c>
    </row>
    <row r="264" spans="1:6">
      <c r="A264" t="s">
        <v>172</v>
      </c>
      <c r="B264" t="s">
        <v>348</v>
      </c>
      <c r="C264">
        <f> 1 / 160</f>
        <v>0</v>
      </c>
      <c r="D264" t="s">
        <v>352</v>
      </c>
      <c r="E264" t="s">
        <v>360</v>
      </c>
      <c r="F264" t="s">
        <v>424</v>
      </c>
    </row>
    <row r="265" spans="1:6">
      <c r="A265" t="s">
        <v>172</v>
      </c>
      <c r="B265" t="s">
        <v>349</v>
      </c>
      <c r="C265">
        <f>1 / 33.3</f>
        <v>0</v>
      </c>
      <c r="D265" t="s">
        <v>351</v>
      </c>
      <c r="E265" t="s">
        <v>356</v>
      </c>
      <c r="F265" t="s">
        <v>424</v>
      </c>
    </row>
    <row r="266" spans="1:6">
      <c r="A266" t="s">
        <v>173</v>
      </c>
      <c r="B266" t="s">
        <v>349</v>
      </c>
      <c r="C266">
        <f>1 / 33.3</f>
        <v>0</v>
      </c>
      <c r="D266" t="s">
        <v>351</v>
      </c>
      <c r="E266" t="s">
        <v>356</v>
      </c>
      <c r="F266" t="s">
        <v>424</v>
      </c>
    </row>
    <row r="267" spans="1:6">
      <c r="A267" t="s">
        <v>174</v>
      </c>
      <c r="B267" t="s">
        <v>348</v>
      </c>
      <c r="C267">
        <f> 1 / 160</f>
        <v>0</v>
      </c>
      <c r="D267" t="s">
        <v>352</v>
      </c>
      <c r="E267" t="s">
        <v>360</v>
      </c>
      <c r="F267" t="s">
        <v>424</v>
      </c>
    </row>
    <row r="268" spans="1:6">
      <c r="A268" t="s">
        <v>174</v>
      </c>
      <c r="B268" t="s">
        <v>349</v>
      </c>
      <c r="C268">
        <f>1 / 33.3</f>
        <v>0</v>
      </c>
      <c r="D268" t="s">
        <v>351</v>
      </c>
      <c r="E268" t="s">
        <v>356</v>
      </c>
      <c r="F268" t="s">
        <v>424</v>
      </c>
    </row>
    <row r="269" spans="1:6">
      <c r="A269" t="s">
        <v>175</v>
      </c>
      <c r="B269" t="s">
        <v>347</v>
      </c>
      <c r="C269">
        <f>1 / 33.3</f>
        <v>0</v>
      </c>
      <c r="D269" t="s">
        <v>351</v>
      </c>
      <c r="E269" t="s">
        <v>356</v>
      </c>
      <c r="F269" t="s">
        <v>425</v>
      </c>
    </row>
    <row r="270" spans="1:6">
      <c r="A270" t="s">
        <v>176</v>
      </c>
      <c r="B270" t="s">
        <v>347</v>
      </c>
      <c r="C270">
        <f>1 / 33.3</f>
        <v>0</v>
      </c>
      <c r="D270" t="s">
        <v>351</v>
      </c>
      <c r="E270" t="s">
        <v>356</v>
      </c>
      <c r="F270" t="s">
        <v>425</v>
      </c>
    </row>
    <row r="271" spans="1:6">
      <c r="A271" t="s">
        <v>177</v>
      </c>
      <c r="B271" t="s">
        <v>347</v>
      </c>
      <c r="C271">
        <f>1 / 33.3</f>
        <v>0</v>
      </c>
      <c r="D271" t="s">
        <v>351</v>
      </c>
      <c r="E271" t="s">
        <v>356</v>
      </c>
      <c r="F271" t="s">
        <v>425</v>
      </c>
    </row>
    <row r="272" spans="1:6">
      <c r="A272" t="s">
        <v>178</v>
      </c>
      <c r="B272" t="s">
        <v>348</v>
      </c>
      <c r="C272">
        <f>1 / 33.3</f>
        <v>0</v>
      </c>
      <c r="D272" t="s">
        <v>351</v>
      </c>
      <c r="E272" t="s">
        <v>356</v>
      </c>
      <c r="F272" t="s">
        <v>426</v>
      </c>
    </row>
    <row r="273" spans="1:6">
      <c r="A273" t="s">
        <v>179</v>
      </c>
      <c r="B273" t="s">
        <v>348</v>
      </c>
      <c r="C273">
        <f>8.1/1.557 / 1000000</f>
        <v>0</v>
      </c>
      <c r="D273" t="s">
        <v>355</v>
      </c>
      <c r="E273" t="s">
        <v>360</v>
      </c>
      <c r="F273" t="s">
        <v>427</v>
      </c>
    </row>
    <row r="274" spans="1:6">
      <c r="A274" t="s">
        <v>180</v>
      </c>
      <c r="B274" t="s">
        <v>348</v>
      </c>
      <c r="C274">
        <f>8.1/6.14 / 1000000</f>
        <v>0</v>
      </c>
      <c r="D274" t="s">
        <v>355</v>
      </c>
      <c r="E274" t="s">
        <v>360</v>
      </c>
      <c r="F274" t="s">
        <v>428</v>
      </c>
    </row>
    <row r="275" spans="1:6">
      <c r="A275" t="s">
        <v>181</v>
      </c>
      <c r="B275" t="s">
        <v>349</v>
      </c>
      <c r="C275">
        <f>1 * 3600 / 1000</f>
        <v>0</v>
      </c>
      <c r="D275" t="s">
        <v>357</v>
      </c>
      <c r="E275" t="s">
        <v>356</v>
      </c>
    </row>
    <row r="276" spans="1:6">
      <c r="A276" t="s">
        <v>182</v>
      </c>
      <c r="B276" t="s">
        <v>348</v>
      </c>
      <c r="C276">
        <f>11.5/0.5 / 1000000</f>
        <v>0</v>
      </c>
      <c r="D276" t="s">
        <v>355</v>
      </c>
      <c r="E276" t="s">
        <v>360</v>
      </c>
      <c r="F276" t="s">
        <v>429</v>
      </c>
    </row>
    <row r="277" spans="1:6">
      <c r="A277" t="s">
        <v>183</v>
      </c>
      <c r="B277" t="s">
        <v>348</v>
      </c>
      <c r="C277">
        <f>1 / 9130 / 1000</f>
        <v>0</v>
      </c>
      <c r="D277" t="s">
        <v>352</v>
      </c>
      <c r="E277" t="s">
        <v>360</v>
      </c>
      <c r="F277" t="s">
        <v>430</v>
      </c>
    </row>
    <row r="278" spans="1:6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>
      <c r="A279" t="s">
        <v>184</v>
      </c>
      <c r="B279" t="s">
        <v>348</v>
      </c>
      <c r="C279">
        <f>1/5 / 1000</f>
        <v>0</v>
      </c>
      <c r="D279" t="s">
        <v>352</v>
      </c>
      <c r="E279" t="s">
        <v>360</v>
      </c>
      <c r="F279" t="s">
        <v>431</v>
      </c>
    </row>
    <row r="280" spans="1:6">
      <c r="A280" t="s">
        <v>184</v>
      </c>
      <c r="B280" t="s">
        <v>349</v>
      </c>
      <c r="C280">
        <f> 1 * 3.6 / 23.9</f>
        <v>0</v>
      </c>
      <c r="D280" t="s">
        <v>351</v>
      </c>
      <c r="E280" t="s">
        <v>356</v>
      </c>
      <c r="F280" t="s">
        <v>431</v>
      </c>
    </row>
    <row r="281" spans="1:6">
      <c r="A281" t="s">
        <v>185</v>
      </c>
      <c r="B281" t="s">
        <v>348</v>
      </c>
      <c r="C281">
        <f> 1/200</f>
        <v>0</v>
      </c>
      <c r="D281" t="s">
        <v>352</v>
      </c>
      <c r="E281" t="s">
        <v>360</v>
      </c>
      <c r="F281" t="s">
        <v>432</v>
      </c>
    </row>
    <row r="282" spans="1:6">
      <c r="A282" t="s">
        <v>185</v>
      </c>
      <c r="B282" t="s">
        <v>349</v>
      </c>
      <c r="C282">
        <f> 1 * 3.6 / (23.9 * 0.4)</f>
        <v>0</v>
      </c>
      <c r="D282" t="s">
        <v>351</v>
      </c>
      <c r="E282" t="s">
        <v>356</v>
      </c>
      <c r="F282" t="s">
        <v>432</v>
      </c>
    </row>
    <row r="283" spans="1:6">
      <c r="A283" t="s">
        <v>186</v>
      </c>
      <c r="B283" t="s">
        <v>348</v>
      </c>
      <c r="C283">
        <f> 1/5</f>
        <v>0</v>
      </c>
      <c r="D283" t="s">
        <v>352</v>
      </c>
      <c r="E283" t="s">
        <v>352</v>
      </c>
    </row>
    <row r="284" spans="1:6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>
      <c r="A285" t="s">
        <v>188</v>
      </c>
      <c r="B285" t="s">
        <v>348</v>
      </c>
      <c r="C285">
        <f>8760*0.484 / 15484 / 1000000</f>
        <v>0</v>
      </c>
      <c r="D285" t="s">
        <v>352</v>
      </c>
      <c r="E285" t="s">
        <v>360</v>
      </c>
      <c r="F285" t="s">
        <v>433</v>
      </c>
    </row>
    <row r="286" spans="1:6">
      <c r="A286" t="s">
        <v>188</v>
      </c>
      <c r="B286" t="s">
        <v>349</v>
      </c>
      <c r="C286">
        <v>1</v>
      </c>
      <c r="D286" t="s">
        <v>356</v>
      </c>
      <c r="E286" t="s">
        <v>356</v>
      </c>
      <c r="F286" t="s">
        <v>433</v>
      </c>
    </row>
    <row r="287" spans="1:6">
      <c r="A287" t="s">
        <v>189</v>
      </c>
      <c r="B287" t="s">
        <v>348</v>
      </c>
      <c r="C287">
        <f> 1 / 1000</f>
        <v>0</v>
      </c>
      <c r="D287" t="s">
        <v>352</v>
      </c>
      <c r="E287" t="s">
        <v>360</v>
      </c>
      <c r="F287" t="s">
        <v>434</v>
      </c>
    </row>
    <row r="288" spans="1:6">
      <c r="A288" t="s">
        <v>189</v>
      </c>
      <c r="B288" t="s">
        <v>349</v>
      </c>
      <c r="C288">
        <f>1 * 3600 / 1000</f>
        <v>0</v>
      </c>
      <c r="D288" t="s">
        <v>357</v>
      </c>
      <c r="E288" t="s">
        <v>356</v>
      </c>
      <c r="F288" t="s">
        <v>434</v>
      </c>
    </row>
    <row r="289" spans="1:6">
      <c r="A289" t="s">
        <v>190</v>
      </c>
      <c r="B289" t="s">
        <v>348</v>
      </c>
      <c r="C289">
        <f>1/100</f>
        <v>0</v>
      </c>
      <c r="D289" t="s">
        <v>352</v>
      </c>
      <c r="E289" t="s">
        <v>360</v>
      </c>
    </row>
    <row r="290" spans="1:6">
      <c r="A290" t="s">
        <v>190</v>
      </c>
      <c r="B290" t="s">
        <v>349</v>
      </c>
      <c r="C290">
        <f>1 * 3600 / 1000</f>
        <v>0</v>
      </c>
      <c r="D290" t="s">
        <v>357</v>
      </c>
      <c r="E290" t="s">
        <v>356</v>
      </c>
    </row>
    <row r="291" spans="1:6">
      <c r="A291" t="s">
        <v>191</v>
      </c>
      <c r="B291" t="s">
        <v>348</v>
      </c>
      <c r="C291">
        <f> 1 / 1000</f>
        <v>0</v>
      </c>
      <c r="D291" t="s">
        <v>352</v>
      </c>
      <c r="E291" t="s">
        <v>360</v>
      </c>
    </row>
    <row r="292" spans="1:6">
      <c r="A292" t="s">
        <v>191</v>
      </c>
      <c r="B292" t="s">
        <v>349</v>
      </c>
      <c r="C292">
        <f>1 * 3600 / 1000</f>
        <v>0</v>
      </c>
      <c r="D292" t="s">
        <v>357</v>
      </c>
      <c r="E292" t="s">
        <v>356</v>
      </c>
    </row>
    <row r="293" spans="1:6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>
      <c r="A294" t="s">
        <v>193</v>
      </c>
      <c r="B294" t="s">
        <v>348</v>
      </c>
      <c r="C294">
        <f>0.0000000389863157894737/0.000000002924
</f>
        <v>0</v>
      </c>
      <c r="D294" t="s">
        <v>352</v>
      </c>
      <c r="E294" t="s">
        <v>352</v>
      </c>
      <c r="F294" t="s">
        <v>389</v>
      </c>
    </row>
    <row r="295" spans="1:6">
      <c r="A295" t="s">
        <v>194</v>
      </c>
      <c r="B295" t="s">
        <v>348</v>
      </c>
      <c r="C295">
        <f> 3.6 * 8760 * 0.9 / (100 * 12.35 * 1/1.2195) / 1000000</f>
        <v>0</v>
      </c>
      <c r="D295" t="s">
        <v>352</v>
      </c>
      <c r="E295" t="s">
        <v>360</v>
      </c>
      <c r="F295" t="s">
        <v>435</v>
      </c>
    </row>
    <row r="296" spans="1:6">
      <c r="A296" t="s">
        <v>194</v>
      </c>
      <c r="B296" t="s">
        <v>349</v>
      </c>
      <c r="C296">
        <f>1 * 3600 / 1000</f>
        <v>0</v>
      </c>
      <c r="D296" t="s">
        <v>357</v>
      </c>
      <c r="E296" t="s">
        <v>356</v>
      </c>
      <c r="F296" t="s">
        <v>435</v>
      </c>
    </row>
    <row r="297" spans="1:6">
      <c r="A297" t="s">
        <v>195</v>
      </c>
      <c r="B297" t="s">
        <v>348</v>
      </c>
      <c r="C297">
        <f> 3.6 * 8760 * 0.9 / (100 * 12.35 * 1/1.2195) / 1000000</f>
        <v>0</v>
      </c>
      <c r="D297" t="s">
        <v>352</v>
      </c>
      <c r="E297" t="s">
        <v>360</v>
      </c>
      <c r="F297" t="s">
        <v>435</v>
      </c>
    </row>
    <row r="298" spans="1:6">
      <c r="A298" t="s">
        <v>195</v>
      </c>
      <c r="B298" t="s">
        <v>349</v>
      </c>
      <c r="C298">
        <f>1 * 3600 / 1000</f>
        <v>0</v>
      </c>
      <c r="D298" t="s">
        <v>357</v>
      </c>
      <c r="E298" t="s">
        <v>356</v>
      </c>
      <c r="F298" t="s">
        <v>435</v>
      </c>
    </row>
    <row r="299" spans="1:6">
      <c r="A299" t="s">
        <v>196</v>
      </c>
      <c r="B299" t="s">
        <v>348</v>
      </c>
      <c r="C299">
        <f> 1 / 1000</f>
        <v>0</v>
      </c>
      <c r="D299" t="s">
        <v>352</v>
      </c>
      <c r="E299" t="s">
        <v>360</v>
      </c>
    </row>
    <row r="300" spans="1:6">
      <c r="A300" t="s">
        <v>196</v>
      </c>
      <c r="B300" t="s">
        <v>349</v>
      </c>
      <c r="C300">
        <f>1 * 3600 / 1000</f>
        <v>0</v>
      </c>
      <c r="D300" t="s">
        <v>357</v>
      </c>
      <c r="E300" t="s">
        <v>356</v>
      </c>
    </row>
    <row r="301" spans="1:6">
      <c r="A301" t="s">
        <v>197</v>
      </c>
      <c r="B301" t="s">
        <v>348</v>
      </c>
      <c r="C301">
        <f> 0.956 * (1000000000 / 1000000) / 1000000</f>
        <v>0</v>
      </c>
      <c r="D301" t="s">
        <v>352</v>
      </c>
      <c r="E301" t="s">
        <v>360</v>
      </c>
      <c r="F301" t="s">
        <v>436</v>
      </c>
    </row>
    <row r="302" spans="1:6">
      <c r="A302" t="s">
        <v>197</v>
      </c>
      <c r="B302" t="s">
        <v>349</v>
      </c>
      <c r="C302">
        <f> (1000 * 3600) / 0.1636 / 1000000</f>
        <v>0</v>
      </c>
      <c r="D302" t="s">
        <v>357</v>
      </c>
      <c r="E302" t="s">
        <v>356</v>
      </c>
      <c r="F302" t="s">
        <v>436</v>
      </c>
    </row>
    <row r="303" spans="1:6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>
      <c r="A306" t="s">
        <v>201</v>
      </c>
      <c r="B306" t="s">
        <v>348</v>
      </c>
      <c r="C306">
        <f> 1000 / 1000000</f>
        <v>0</v>
      </c>
      <c r="D306" t="s">
        <v>352</v>
      </c>
      <c r="E306" t="s">
        <v>360</v>
      </c>
    </row>
    <row r="307" spans="1:6">
      <c r="A307" t="s">
        <v>201</v>
      </c>
      <c r="B307" t="s">
        <v>349</v>
      </c>
      <c r="C307">
        <f>1 * 3600 / 1000</f>
        <v>0</v>
      </c>
      <c r="D307" t="s">
        <v>357</v>
      </c>
      <c r="E307" t="s">
        <v>356</v>
      </c>
    </row>
    <row r="308" spans="1:6">
      <c r="A308" t="s">
        <v>202</v>
      </c>
      <c r="B308" t="s">
        <v>348</v>
      </c>
      <c r="C308">
        <f> 1000 / 1000000</f>
        <v>0</v>
      </c>
      <c r="D308" t="s">
        <v>352</v>
      </c>
      <c r="E308" t="s">
        <v>360</v>
      </c>
    </row>
    <row r="309" spans="1:6">
      <c r="A309" t="s">
        <v>202</v>
      </c>
      <c r="B309" t="s">
        <v>349</v>
      </c>
      <c r="C309">
        <f>1 * 3600 / 1000</f>
        <v>0</v>
      </c>
      <c r="D309" t="s">
        <v>357</v>
      </c>
      <c r="E309" t="s">
        <v>356</v>
      </c>
    </row>
    <row r="310" spans="1:6">
      <c r="A310" t="s">
        <v>203</v>
      </c>
      <c r="B310" t="s">
        <v>348</v>
      </c>
      <c r="C310">
        <f> 3.6 * 8760 * 0.85 / (100 * 12.35 * 1000 * 1/1.2195)</f>
        <v>0</v>
      </c>
      <c r="D310" t="s">
        <v>352</v>
      </c>
      <c r="E310" t="s">
        <v>352</v>
      </c>
      <c r="F310" t="s">
        <v>437</v>
      </c>
    </row>
    <row r="311" spans="1:6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>
      <c r="A312" t="s">
        <v>205</v>
      </c>
      <c r="B312" t="s">
        <v>348</v>
      </c>
      <c r="C312">
        <f> 3.6 * 8760 * 0.85 / (100 * 12.35 * 1000 * 1/1.2195)</f>
        <v>0</v>
      </c>
      <c r="D312" t="s">
        <v>352</v>
      </c>
      <c r="E312" t="s">
        <v>352</v>
      </c>
      <c r="F312" t="s">
        <v>437</v>
      </c>
    </row>
    <row r="313" spans="1:6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>
      <c r="A314" t="s">
        <v>207</v>
      </c>
      <c r="B314" t="s">
        <v>348</v>
      </c>
      <c r="C314">
        <f> (1000000 / 6667)/0.45 / 1000000</f>
        <v>0</v>
      </c>
      <c r="D314" t="s">
        <v>352</v>
      </c>
      <c r="E314" t="s">
        <v>360</v>
      </c>
      <c r="F314" t="s">
        <v>401</v>
      </c>
    </row>
    <row r="315" spans="1:6">
      <c r="A315" t="s">
        <v>207</v>
      </c>
      <c r="B315" t="s">
        <v>349</v>
      </c>
      <c r="C315">
        <f> (1000 * 3600) / 0.3373 / 1000000</f>
        <v>0</v>
      </c>
      <c r="D315" t="s">
        <v>357</v>
      </c>
      <c r="E315" t="s">
        <v>356</v>
      </c>
      <c r="F315" t="s">
        <v>401</v>
      </c>
    </row>
    <row r="316" spans="1:6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>
      <c r="A319" t="s">
        <v>211</v>
      </c>
      <c r="B319" t="s">
        <v>348</v>
      </c>
      <c r="C319">
        <f>1 / 5</f>
        <v>0</v>
      </c>
      <c r="D319" t="s">
        <v>352</v>
      </c>
      <c r="E319" t="s">
        <v>360</v>
      </c>
    </row>
    <row r="320" spans="1:6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>
      <c r="A321" t="s">
        <v>212</v>
      </c>
      <c r="B321" t="s">
        <v>348</v>
      </c>
      <c r="C321">
        <f> 1 / 10</f>
        <v>0</v>
      </c>
      <c r="D321" t="s">
        <v>352</v>
      </c>
      <c r="E321" t="s">
        <v>360</v>
      </c>
    </row>
    <row r="322" spans="1:6">
      <c r="A322" t="s">
        <v>212</v>
      </c>
      <c r="B322" t="s">
        <v>349</v>
      </c>
      <c r="C322">
        <f>1 * 3600 / 1000</f>
        <v>0</v>
      </c>
      <c r="D322" t="s">
        <v>357</v>
      </c>
      <c r="E322" t="s">
        <v>356</v>
      </c>
    </row>
    <row r="323" spans="1:6">
      <c r="A323" t="s">
        <v>213</v>
      </c>
      <c r="B323" t="s">
        <v>347</v>
      </c>
      <c r="C323">
        <f>1 * 3.6 / 43</f>
        <v>0</v>
      </c>
      <c r="D323" t="s">
        <v>351</v>
      </c>
      <c r="E323" t="s">
        <v>356</v>
      </c>
      <c r="F323" t="s">
        <v>438</v>
      </c>
    </row>
    <row r="324" spans="1:6">
      <c r="A324" t="s">
        <v>214</v>
      </c>
      <c r="B324" t="s">
        <v>347</v>
      </c>
      <c r="C324">
        <f>1 * 3.6 / 42.6</f>
        <v>0</v>
      </c>
      <c r="D324" t="s">
        <v>351</v>
      </c>
      <c r="E324" t="s">
        <v>356</v>
      </c>
      <c r="F324" t="s">
        <v>439</v>
      </c>
    </row>
    <row r="325" spans="1:6">
      <c r="A325" t="s">
        <v>215</v>
      </c>
      <c r="B325" t="s">
        <v>347</v>
      </c>
      <c r="C325">
        <f>1 * 3.6 / 39</f>
        <v>0</v>
      </c>
      <c r="D325" t="s">
        <v>353</v>
      </c>
      <c r="E325" t="s">
        <v>356</v>
      </c>
      <c r="F325" t="s">
        <v>440</v>
      </c>
    </row>
    <row r="326" spans="1:6">
      <c r="A326" t="s">
        <v>216</v>
      </c>
      <c r="B326" t="s">
        <v>348</v>
      </c>
      <c r="C326">
        <f>0.11/0.0002 / 1000000</f>
        <v>0</v>
      </c>
      <c r="D326" t="s">
        <v>355</v>
      </c>
      <c r="E326" t="s">
        <v>360</v>
      </c>
      <c r="F326" t="s">
        <v>441</v>
      </c>
    </row>
    <row r="327" spans="1:6">
      <c r="A327" t="s">
        <v>217</v>
      </c>
      <c r="B327" t="s">
        <v>348</v>
      </c>
      <c r="C327">
        <f>0.11/0.000425 / 1000000</f>
        <v>0</v>
      </c>
      <c r="D327" t="s">
        <v>355</v>
      </c>
      <c r="E327" t="s">
        <v>360</v>
      </c>
      <c r="F327" t="s">
        <v>442</v>
      </c>
    </row>
    <row r="328" spans="1:6">
      <c r="A328" t="s">
        <v>218</v>
      </c>
      <c r="B328" t="s">
        <v>348</v>
      </c>
      <c r="C328">
        <f>0.06/0.0003 / 1000000</f>
        <v>0</v>
      </c>
      <c r="D328" t="s">
        <v>355</v>
      </c>
      <c r="E328" t="s">
        <v>360</v>
      </c>
      <c r="F328" t="s">
        <v>443</v>
      </c>
    </row>
    <row r="329" spans="1:6">
      <c r="A329" t="s">
        <v>219</v>
      </c>
      <c r="B329" t="s">
        <v>348</v>
      </c>
      <c r="C329">
        <f>3.6 * 8760 * 0.86 / (0.05 * 1000 * 50.285) / 1000000</f>
        <v>0</v>
      </c>
      <c r="D329" t="s">
        <v>352</v>
      </c>
      <c r="E329" t="s">
        <v>360</v>
      </c>
      <c r="F329" t="s">
        <v>444</v>
      </c>
    </row>
    <row r="330" spans="1:6">
      <c r="A330" t="s">
        <v>219</v>
      </c>
      <c r="B330" t="s">
        <v>349</v>
      </c>
      <c r="C330">
        <f> 3.6 * 1000000 / 50.285 / 1000000</f>
        <v>0</v>
      </c>
      <c r="D330" t="s">
        <v>351</v>
      </c>
      <c r="E330" t="s">
        <v>356</v>
      </c>
      <c r="F330" t="s">
        <v>444</v>
      </c>
    </row>
    <row r="331" spans="1:6">
      <c r="A331" t="s">
        <v>220</v>
      </c>
      <c r="B331" t="s">
        <v>348</v>
      </c>
      <c r="C331">
        <f>1/5 / 1000</f>
        <v>0</v>
      </c>
      <c r="D331" t="s">
        <v>352</v>
      </c>
      <c r="E331" t="s">
        <v>360</v>
      </c>
      <c r="F331" t="s">
        <v>445</v>
      </c>
    </row>
    <row r="332" spans="1:6">
      <c r="A332" t="s">
        <v>220</v>
      </c>
      <c r="B332" t="s">
        <v>349</v>
      </c>
      <c r="C332">
        <f> 1 / 13.1</f>
        <v>0</v>
      </c>
      <c r="D332" t="s">
        <v>351</v>
      </c>
      <c r="E332" t="s">
        <v>356</v>
      </c>
      <c r="F332" t="s">
        <v>445</v>
      </c>
    </row>
    <row r="333" spans="1:6">
      <c r="A333" t="s">
        <v>221</v>
      </c>
      <c r="B333" t="s">
        <v>348</v>
      </c>
      <c r="C333">
        <f>(24*0.86)/2.7 / 1000000</f>
        <v>0</v>
      </c>
      <c r="D333" t="s">
        <v>352</v>
      </c>
      <c r="E333" t="s">
        <v>360</v>
      </c>
      <c r="F333" t="s">
        <v>446</v>
      </c>
    </row>
    <row r="334" spans="1:6">
      <c r="A334" t="s">
        <v>221</v>
      </c>
      <c r="B334" t="s">
        <v>349</v>
      </c>
      <c r="C334">
        <f> 1 / 5.54</f>
        <v>0</v>
      </c>
      <c r="D334" t="s">
        <v>351</v>
      </c>
      <c r="E334" t="s">
        <v>356</v>
      </c>
      <c r="F334" t="s">
        <v>446</v>
      </c>
    </row>
    <row r="335" spans="1:6">
      <c r="A335" t="s">
        <v>222</v>
      </c>
      <c r="B335" t="s">
        <v>347</v>
      </c>
      <c r="C335">
        <f>1 / 5.54</f>
        <v>0</v>
      </c>
      <c r="D335" t="s">
        <v>351</v>
      </c>
      <c r="E335" t="s">
        <v>356</v>
      </c>
      <c r="F335" t="s">
        <v>447</v>
      </c>
    </row>
    <row r="336" spans="1:6">
      <c r="A336" t="s">
        <v>223</v>
      </c>
      <c r="B336" t="s">
        <v>348</v>
      </c>
      <c r="C336">
        <f>3.6 * 8760 * 0.86 / (0.05 * 1000 * 14.55) / 1000000</f>
        <v>0</v>
      </c>
      <c r="D336" t="s">
        <v>352</v>
      </c>
      <c r="E336" t="s">
        <v>360</v>
      </c>
      <c r="F336" t="s">
        <v>448</v>
      </c>
    </row>
    <row r="337" spans="1:6">
      <c r="A337" t="s">
        <v>223</v>
      </c>
      <c r="B337" t="s">
        <v>349</v>
      </c>
      <c r="C337">
        <f> 3.6 * 1000000 / 14.55 / 1000000</f>
        <v>0</v>
      </c>
      <c r="D337" t="s">
        <v>351</v>
      </c>
      <c r="E337" t="s">
        <v>356</v>
      </c>
      <c r="F337" t="s">
        <v>448</v>
      </c>
    </row>
    <row r="338" spans="1:6">
      <c r="A338" t="s">
        <v>224</v>
      </c>
      <c r="B338" t="s">
        <v>348</v>
      </c>
      <c r="C338">
        <f>(24*0.86)/2.7 / 1000000</f>
        <v>0</v>
      </c>
      <c r="D338" t="s">
        <v>352</v>
      </c>
      <c r="E338" t="s">
        <v>360</v>
      </c>
      <c r="F338" t="s">
        <v>449</v>
      </c>
    </row>
    <row r="339" spans="1:6">
      <c r="A339" t="s">
        <v>224</v>
      </c>
      <c r="B339" t="s">
        <v>349</v>
      </c>
      <c r="C339">
        <f> 1 / 5.54</f>
        <v>0</v>
      </c>
      <c r="D339" t="s">
        <v>351</v>
      </c>
      <c r="E339" t="s">
        <v>356</v>
      </c>
      <c r="F339" t="s">
        <v>449</v>
      </c>
    </row>
    <row r="340" spans="1:6">
      <c r="A340" t="s">
        <v>225</v>
      </c>
      <c r="B340" t="s">
        <v>348</v>
      </c>
      <c r="C340">
        <f> 3.6 * 8760 * 0.86 / (0.05 * 1000 * 41.833) / 1000000</f>
        <v>0</v>
      </c>
      <c r="D340" t="s">
        <v>352</v>
      </c>
      <c r="E340" t="s">
        <v>360</v>
      </c>
      <c r="F340" t="s">
        <v>450</v>
      </c>
    </row>
    <row r="341" spans="1:6">
      <c r="A341" t="s">
        <v>225</v>
      </c>
      <c r="B341" t="s">
        <v>349</v>
      </c>
      <c r="C341">
        <f> 3.6 * 1000000 / 41.833 / 1000000</f>
        <v>0</v>
      </c>
      <c r="D341" t="s">
        <v>351</v>
      </c>
      <c r="E341" t="s">
        <v>356</v>
      </c>
      <c r="F341" t="s">
        <v>450</v>
      </c>
    </row>
    <row r="342" spans="1:6">
      <c r="A342" t="s">
        <v>226</v>
      </c>
      <c r="B342" t="s">
        <v>348</v>
      </c>
      <c r="C342">
        <f>3.6 * 8760 * 0.86 / (0.05 * 1000 * 50.285) / 1000000</f>
        <v>0</v>
      </c>
      <c r="D342" t="s">
        <v>352</v>
      </c>
      <c r="E342" t="s">
        <v>360</v>
      </c>
      <c r="F342" t="s">
        <v>444</v>
      </c>
    </row>
    <row r="343" spans="1:6">
      <c r="A343" t="s">
        <v>226</v>
      </c>
      <c r="B343" t="s">
        <v>349</v>
      </c>
      <c r="C343">
        <f> 3.6 * 1000000 / 50.285 / 1000000</f>
        <v>0</v>
      </c>
      <c r="D343" t="s">
        <v>351</v>
      </c>
      <c r="E343" t="s">
        <v>356</v>
      </c>
      <c r="F343" t="s">
        <v>444</v>
      </c>
    </row>
    <row r="344" spans="1:6">
      <c r="A344" t="s">
        <v>227</v>
      </c>
      <c r="B344" t="s">
        <v>349</v>
      </c>
      <c r="C344">
        <f>1</f>
        <v>0</v>
      </c>
      <c r="D344" t="s">
        <v>351</v>
      </c>
      <c r="E344" t="s">
        <v>351</v>
      </c>
    </row>
    <row r="345" spans="1:6">
      <c r="A345" t="s">
        <v>228</v>
      </c>
      <c r="B345" t="s">
        <v>348</v>
      </c>
      <c r="C345">
        <f> (0.11/0.0002) * (7.5/0.0625) / 1000000</f>
        <v>0</v>
      </c>
      <c r="D345" t="s">
        <v>355</v>
      </c>
      <c r="E345" t="s">
        <v>360</v>
      </c>
      <c r="F345" t="s">
        <v>451</v>
      </c>
    </row>
    <row r="346" spans="1:6">
      <c r="A346" t="s">
        <v>229</v>
      </c>
      <c r="B346" t="s">
        <v>348</v>
      </c>
      <c r="C346">
        <f> (0.11/0.000425) * (7.5/0.0625) / 1000000</f>
        <v>0</v>
      </c>
      <c r="D346" t="s">
        <v>355</v>
      </c>
      <c r="E346" t="s">
        <v>360</v>
      </c>
      <c r="F346" t="s">
        <v>452</v>
      </c>
    </row>
    <row r="347" spans="1:6">
      <c r="A347" t="s">
        <v>230</v>
      </c>
      <c r="B347" t="s">
        <v>348</v>
      </c>
      <c r="C347">
        <f> (0.06/0.0003) * (30/0.3) / 1000000</f>
        <v>0</v>
      </c>
      <c r="D347" t="s">
        <v>355</v>
      </c>
      <c r="E347" t="s">
        <v>360</v>
      </c>
      <c r="F347" t="s">
        <v>453</v>
      </c>
    </row>
    <row r="348" spans="1:6">
      <c r="A348" t="s">
        <v>231</v>
      </c>
      <c r="B348" t="s">
        <v>348</v>
      </c>
      <c r="C348">
        <f>1 / 9130 / 1000</f>
        <v>0</v>
      </c>
      <c r="D348" t="s">
        <v>352</v>
      </c>
      <c r="E348" t="s">
        <v>360</v>
      </c>
      <c r="F348" t="s">
        <v>430</v>
      </c>
    </row>
    <row r="349" spans="1:6">
      <c r="A349" t="s">
        <v>231</v>
      </c>
      <c r="B349" t="s">
        <v>349</v>
      </c>
      <c r="C349">
        <v>1</v>
      </c>
      <c r="D349" t="s">
        <v>356</v>
      </c>
      <c r="E349" t="s">
        <v>356</v>
      </c>
      <c r="F349" t="s">
        <v>430</v>
      </c>
    </row>
    <row r="350" spans="1:6">
      <c r="A350" t="s">
        <v>232</v>
      </c>
      <c r="B350" t="s">
        <v>348</v>
      </c>
      <c r="C350">
        <f>8760*0.484 / 15484 / 1000000</f>
        <v>0</v>
      </c>
      <c r="D350" t="s">
        <v>352</v>
      </c>
      <c r="E350" t="s">
        <v>360</v>
      </c>
      <c r="F350" t="s">
        <v>433</v>
      </c>
    </row>
    <row r="351" spans="1:6">
      <c r="A351" t="s">
        <v>232</v>
      </c>
      <c r="B351" t="s">
        <v>349</v>
      </c>
      <c r="C351">
        <v>1</v>
      </c>
      <c r="D351" t="s">
        <v>356</v>
      </c>
      <c r="E351" t="s">
        <v>356</v>
      </c>
      <c r="F351" t="s">
        <v>433</v>
      </c>
    </row>
    <row r="352" spans="1:6">
      <c r="A352" t="s">
        <v>233</v>
      </c>
      <c r="B352" t="s">
        <v>348</v>
      </c>
      <c r="C352">
        <f> 1 / 300</f>
        <v>0</v>
      </c>
      <c r="D352" t="s">
        <v>352</v>
      </c>
      <c r="E352" t="s">
        <v>360</v>
      </c>
      <c r="F352" t="s">
        <v>454</v>
      </c>
    </row>
    <row r="353" spans="1:6">
      <c r="A353" t="s">
        <v>233</v>
      </c>
      <c r="B353" t="s">
        <v>349</v>
      </c>
      <c r="C353">
        <f>1 * 3.6 / 39</f>
        <v>0</v>
      </c>
      <c r="D353" t="s">
        <v>353</v>
      </c>
      <c r="E353" t="s">
        <v>356</v>
      </c>
      <c r="F353" t="s">
        <v>454</v>
      </c>
    </row>
    <row r="354" spans="1:6">
      <c r="A354" t="s">
        <v>234</v>
      </c>
      <c r="B354" t="s">
        <v>348</v>
      </c>
      <c r="C354">
        <f>1 / 4</f>
        <v>0</v>
      </c>
      <c r="D354" t="s">
        <v>352</v>
      </c>
      <c r="E354" t="s">
        <v>360</v>
      </c>
      <c r="F354" t="s">
        <v>454</v>
      </c>
    </row>
    <row r="355" spans="1:6">
      <c r="A355" t="s">
        <v>234</v>
      </c>
      <c r="B355" t="s">
        <v>349</v>
      </c>
      <c r="C355">
        <f>1 * 3.6 / 39</f>
        <v>0</v>
      </c>
      <c r="D355" t="s">
        <v>353</v>
      </c>
      <c r="E355" t="s">
        <v>356</v>
      </c>
      <c r="F355" t="s">
        <v>454</v>
      </c>
    </row>
    <row r="356" spans="1:6">
      <c r="A356" t="s">
        <v>235</v>
      </c>
      <c r="B356" t="s">
        <v>348</v>
      </c>
      <c r="C356">
        <f> 1 / 300</f>
        <v>0</v>
      </c>
      <c r="D356" t="s">
        <v>352</v>
      </c>
      <c r="E356" t="s">
        <v>360</v>
      </c>
      <c r="F356" t="s">
        <v>455</v>
      </c>
    </row>
    <row r="357" spans="1:6">
      <c r="A357" t="s">
        <v>235</v>
      </c>
      <c r="B357" t="s">
        <v>349</v>
      </c>
      <c r="C357">
        <f>1 * 3.6 / 46.5</f>
        <v>0</v>
      </c>
      <c r="D357" t="s">
        <v>353</v>
      </c>
      <c r="E357" t="s">
        <v>356</v>
      </c>
      <c r="F357" t="s">
        <v>455</v>
      </c>
    </row>
    <row r="358" spans="1:6">
      <c r="A358" t="s">
        <v>236</v>
      </c>
      <c r="B358" t="s">
        <v>347</v>
      </c>
      <c r="C358">
        <f>1 * 3.6 / 39</f>
        <v>0</v>
      </c>
      <c r="D358" t="s">
        <v>353</v>
      </c>
      <c r="E358" t="s">
        <v>356</v>
      </c>
      <c r="F358" t="s">
        <v>454</v>
      </c>
    </row>
    <row r="359" spans="1:6">
      <c r="A359" t="s">
        <v>237</v>
      </c>
      <c r="B359" t="s">
        <v>349</v>
      </c>
      <c r="C359">
        <f>1 * 3.6 / 39</f>
        <v>0</v>
      </c>
      <c r="D359" t="s">
        <v>353</v>
      </c>
      <c r="E359" t="s">
        <v>356</v>
      </c>
      <c r="F359" t="s">
        <v>454</v>
      </c>
    </row>
    <row r="360" spans="1:6">
      <c r="A360" t="s">
        <v>238</v>
      </c>
      <c r="B360" t="s">
        <v>348</v>
      </c>
      <c r="C360">
        <f> 1 / 160</f>
        <v>0</v>
      </c>
      <c r="D360" t="s">
        <v>352</v>
      </c>
      <c r="E360" t="s">
        <v>360</v>
      </c>
      <c r="F360" t="s">
        <v>454</v>
      </c>
    </row>
    <row r="361" spans="1:6">
      <c r="A361" t="s">
        <v>238</v>
      </c>
      <c r="B361" t="s">
        <v>349</v>
      </c>
      <c r="C361">
        <f>1 * 3.6 / 39</f>
        <v>0</v>
      </c>
      <c r="D361" t="s">
        <v>353</v>
      </c>
      <c r="E361" t="s">
        <v>356</v>
      </c>
      <c r="F361" t="s">
        <v>454</v>
      </c>
    </row>
    <row r="362" spans="1:6">
      <c r="A362" t="s">
        <v>239</v>
      </c>
      <c r="B362" t="s">
        <v>349</v>
      </c>
      <c r="C362">
        <f>1 * 3.6 / 39</f>
        <v>0</v>
      </c>
      <c r="D362" t="s">
        <v>353</v>
      </c>
      <c r="E362" t="s">
        <v>356</v>
      </c>
      <c r="F362" t="s">
        <v>454</v>
      </c>
    </row>
    <row r="363" spans="1:6">
      <c r="A363" t="s">
        <v>240</v>
      </c>
      <c r="B363" t="s">
        <v>348</v>
      </c>
      <c r="C363">
        <f> 1 / 160</f>
        <v>0</v>
      </c>
      <c r="D363" t="s">
        <v>352</v>
      </c>
      <c r="E363" t="s">
        <v>360</v>
      </c>
      <c r="F363" t="s">
        <v>454</v>
      </c>
    </row>
    <row r="364" spans="1:6">
      <c r="A364" t="s">
        <v>240</v>
      </c>
      <c r="B364" t="s">
        <v>349</v>
      </c>
      <c r="C364">
        <f>1 * 3.6 / 39</f>
        <v>0</v>
      </c>
      <c r="D364" t="s">
        <v>353</v>
      </c>
      <c r="E364" t="s">
        <v>356</v>
      </c>
      <c r="F364" t="s">
        <v>454</v>
      </c>
    </row>
    <row r="365" spans="1:6">
      <c r="A365" t="s">
        <v>241</v>
      </c>
      <c r="B365" t="s">
        <v>349</v>
      </c>
      <c r="C365">
        <f>1 * 3.6 / 46.5</f>
        <v>0</v>
      </c>
      <c r="D365" t="s">
        <v>351</v>
      </c>
      <c r="E365" t="s">
        <v>356</v>
      </c>
      <c r="F365" t="s">
        <v>455</v>
      </c>
    </row>
    <row r="366" spans="1:6">
      <c r="A366" t="s">
        <v>242</v>
      </c>
      <c r="B366" t="s">
        <v>348</v>
      </c>
      <c r="C366">
        <f> 1 / 160</f>
        <v>0</v>
      </c>
      <c r="D366" t="s">
        <v>352</v>
      </c>
      <c r="E366" t="s">
        <v>360</v>
      </c>
      <c r="F366" t="s">
        <v>455</v>
      </c>
    </row>
    <row r="367" spans="1:6">
      <c r="A367" t="s">
        <v>242</v>
      </c>
      <c r="B367" t="s">
        <v>349</v>
      </c>
      <c r="C367">
        <f>1 * 3.6 / 46.5</f>
        <v>0</v>
      </c>
      <c r="D367" t="s">
        <v>353</v>
      </c>
      <c r="E367" t="s">
        <v>356</v>
      </c>
      <c r="F367" t="s">
        <v>455</v>
      </c>
    </row>
    <row r="368" spans="1:6">
      <c r="A368" t="s">
        <v>243</v>
      </c>
      <c r="B368" t="s">
        <v>347</v>
      </c>
      <c r="C368">
        <f>1 / (0.777 * 13.1)</f>
        <v>0</v>
      </c>
      <c r="D368" t="s">
        <v>353</v>
      </c>
      <c r="E368" t="s">
        <v>356</v>
      </c>
      <c r="F368" t="s">
        <v>454</v>
      </c>
    </row>
    <row r="369" spans="1:6">
      <c r="A369" t="s">
        <v>244</v>
      </c>
      <c r="B369" t="s">
        <v>347</v>
      </c>
      <c r="C369">
        <f>1 / (0.777 * 13.1)</f>
        <v>0</v>
      </c>
      <c r="D369" t="s">
        <v>353</v>
      </c>
      <c r="E369" t="s">
        <v>356</v>
      </c>
      <c r="F369" t="s">
        <v>454</v>
      </c>
    </row>
    <row r="370" spans="1:6">
      <c r="A370" t="s">
        <v>245</v>
      </c>
      <c r="B370" t="s">
        <v>347</v>
      </c>
      <c r="C370">
        <f>1 * 3.6 / 46.5</f>
        <v>0</v>
      </c>
      <c r="D370" t="s">
        <v>351</v>
      </c>
      <c r="E370" t="s">
        <v>356</v>
      </c>
      <c r="F370" t="s">
        <v>455</v>
      </c>
    </row>
    <row r="371" spans="1:6">
      <c r="A371" t="s">
        <v>246</v>
      </c>
      <c r="B371" t="s">
        <v>348</v>
      </c>
      <c r="C371">
        <f>8760 * 0.86 / (0.05 * 1000 * 33.3) / 1000000</f>
        <v>0</v>
      </c>
      <c r="D371" t="s">
        <v>352</v>
      </c>
      <c r="E371" t="s">
        <v>360</v>
      </c>
      <c r="F371" t="s">
        <v>456</v>
      </c>
    </row>
    <row r="372" spans="1:6">
      <c r="A372" t="s">
        <v>246</v>
      </c>
      <c r="B372" t="s">
        <v>349</v>
      </c>
      <c r="C372">
        <f>1 / 33.3</f>
        <v>0</v>
      </c>
      <c r="D372" t="s">
        <v>351</v>
      </c>
      <c r="E372" t="s">
        <v>356</v>
      </c>
      <c r="F372" t="s">
        <v>456</v>
      </c>
    </row>
    <row r="373" spans="1:6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>
      <c r="A374" t="s">
        <v>248</v>
      </c>
      <c r="B374" t="s">
        <v>348</v>
      </c>
      <c r="C374">
        <f>0.00000000254628/0.00000000053483199147628
</f>
        <v>0</v>
      </c>
      <c r="D374" t="s">
        <v>352</v>
      </c>
      <c r="E374" t="s">
        <v>352</v>
      </c>
      <c r="F374" t="s">
        <v>419</v>
      </c>
    </row>
    <row r="375" spans="1:6">
      <c r="A375" t="s">
        <v>249</v>
      </c>
      <c r="B375" t="s">
        <v>348</v>
      </c>
      <c r="C375">
        <f>1/(16000*0.777*13.1)</f>
        <v>0</v>
      </c>
      <c r="D375" t="s">
        <v>352</v>
      </c>
      <c r="E375" t="s">
        <v>356</v>
      </c>
      <c r="F375" t="s">
        <v>457</v>
      </c>
    </row>
    <row r="376" spans="1:6">
      <c r="A376" t="s">
        <v>250</v>
      </c>
      <c r="B376" t="s">
        <v>348</v>
      </c>
      <c r="C376">
        <v>1E-06</v>
      </c>
      <c r="D376" t="s">
        <v>352</v>
      </c>
      <c r="E376" t="s">
        <v>360</v>
      </c>
      <c r="F376" t="s">
        <v>458</v>
      </c>
    </row>
    <row r="377" spans="1:6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>
      <c r="A378" t="s">
        <v>251</v>
      </c>
      <c r="B378" t="s">
        <v>348</v>
      </c>
      <c r="C378">
        <f>8760*0.85/368 / 1000000</f>
        <v>0</v>
      </c>
      <c r="D378" t="s">
        <v>352</v>
      </c>
      <c r="E378" t="s">
        <v>361</v>
      </c>
      <c r="F378" t="s">
        <v>459</v>
      </c>
    </row>
    <row r="379" spans="1:6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>
      <c r="A380" t="s">
        <v>252</v>
      </c>
      <c r="B380" t="s">
        <v>348</v>
      </c>
      <c r="C380">
        <f>8760*0.85/368 / 1000000</f>
        <v>0</v>
      </c>
      <c r="D380" t="s">
        <v>352</v>
      </c>
      <c r="E380" t="s">
        <v>361</v>
      </c>
      <c r="F380" t="s">
        <v>459</v>
      </c>
    </row>
    <row r="381" spans="1:6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>
      <c r="A382" t="s">
        <v>253</v>
      </c>
      <c r="B382" t="s">
        <v>348</v>
      </c>
      <c r="C382">
        <f>8760*0.85/368 / 1000000</f>
        <v>0</v>
      </c>
      <c r="D382" t="s">
        <v>352</v>
      </c>
      <c r="E382" t="s">
        <v>361</v>
      </c>
      <c r="F382" t="s">
        <v>459</v>
      </c>
    </row>
    <row r="383" spans="1:6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>
      <c r="A384" t="s">
        <v>254</v>
      </c>
      <c r="B384" t="s">
        <v>347</v>
      </c>
      <c r="C384">
        <f>1</f>
        <v>0</v>
      </c>
      <c r="D384" t="s">
        <v>351</v>
      </c>
      <c r="E384" t="s">
        <v>351</v>
      </c>
    </row>
    <row r="385" spans="1:6">
      <c r="A385" t="s">
        <v>255</v>
      </c>
      <c r="B385" t="s">
        <v>348</v>
      </c>
      <c r="C385">
        <f>1/(33.3/54) / 1000</f>
        <v>0</v>
      </c>
      <c r="D385" t="s">
        <v>352</v>
      </c>
      <c r="E385" t="s">
        <v>360</v>
      </c>
      <c r="F385" t="s">
        <v>460</v>
      </c>
    </row>
    <row r="386" spans="1:6">
      <c r="A386" t="s">
        <v>255</v>
      </c>
      <c r="B386" t="s">
        <v>349</v>
      </c>
      <c r="C386">
        <f>1 / 33.3</f>
        <v>0</v>
      </c>
      <c r="D386" t="s">
        <v>351</v>
      </c>
      <c r="E386" t="s">
        <v>356</v>
      </c>
      <c r="F386" t="s">
        <v>460</v>
      </c>
    </row>
    <row r="387" spans="1:6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>
      <c r="A391" t="s">
        <v>260</v>
      </c>
      <c r="B391" t="s">
        <v>347</v>
      </c>
      <c r="C391">
        <f>1</f>
        <v>0</v>
      </c>
      <c r="D391" t="s">
        <v>351</v>
      </c>
      <c r="E391" t="s">
        <v>351</v>
      </c>
    </row>
    <row r="392" spans="1:6">
      <c r="A392" t="s">
        <v>261</v>
      </c>
      <c r="B392" t="s">
        <v>348</v>
      </c>
      <c r="C392">
        <f>(8760*0.86)/(0.05*1000) / 1000000</f>
        <v>0</v>
      </c>
      <c r="D392" t="s">
        <v>352</v>
      </c>
      <c r="E392" t="s">
        <v>361</v>
      </c>
      <c r="F392" t="s">
        <v>461</v>
      </c>
    </row>
    <row r="393" spans="1:6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>
      <c r="A394" t="s">
        <v>262</v>
      </c>
      <c r="B394" t="s">
        <v>347</v>
      </c>
      <c r="C394">
        <f>1 * 3.6 / 32.45</f>
        <v>0</v>
      </c>
      <c r="D394" t="s">
        <v>351</v>
      </c>
      <c r="E394" t="s">
        <v>356</v>
      </c>
      <c r="F394" t="s">
        <v>462</v>
      </c>
    </row>
    <row r="395" spans="1:6">
      <c r="A395" t="s">
        <v>263</v>
      </c>
      <c r="B395" t="s">
        <v>348</v>
      </c>
      <c r="C395">
        <f> 1 * 8760 * 0.349 / (130 * 49000000/25)</f>
        <v>0</v>
      </c>
      <c r="D395" t="s">
        <v>352</v>
      </c>
      <c r="E395" t="s">
        <v>362</v>
      </c>
      <c r="F395" t="s">
        <v>463</v>
      </c>
    </row>
    <row r="396" spans="1:6">
      <c r="A396" t="s">
        <v>263</v>
      </c>
      <c r="B396" t="s">
        <v>349</v>
      </c>
      <c r="C396">
        <f>1</f>
        <v>0</v>
      </c>
      <c r="D396" t="s">
        <v>354</v>
      </c>
      <c r="E396" t="s">
        <v>354</v>
      </c>
      <c r="F396" t="s">
        <v>463</v>
      </c>
    </row>
    <row r="397" spans="1:6">
      <c r="A397" t="s">
        <v>264</v>
      </c>
      <c r="B397" t="s">
        <v>348</v>
      </c>
      <c r="C397">
        <f>(8760*0.86)/(0.05*1000) / 1000000</f>
        <v>0</v>
      </c>
      <c r="D397" t="s">
        <v>352</v>
      </c>
      <c r="E397" t="s">
        <v>361</v>
      </c>
      <c r="F397" t="s">
        <v>461</v>
      </c>
    </row>
    <row r="398" spans="1:6">
      <c r="A398" t="s">
        <v>264</v>
      </c>
      <c r="B398" t="s">
        <v>349</v>
      </c>
      <c r="C398">
        <v>1</v>
      </c>
      <c r="D398" t="s">
        <v>351</v>
      </c>
      <c r="E398" t="s">
        <v>351</v>
      </c>
      <c r="F398" t="s">
        <v>461</v>
      </c>
    </row>
    <row r="399" spans="1:6">
      <c r="A399" t="s">
        <v>265</v>
      </c>
      <c r="B399" t="s">
        <v>347</v>
      </c>
      <c r="C399">
        <f>1</f>
        <v>0</v>
      </c>
      <c r="D399" t="s">
        <v>351</v>
      </c>
      <c r="E399" t="s">
        <v>351</v>
      </c>
    </row>
    <row r="400" spans="1:6">
      <c r="A400" t="s">
        <v>266</v>
      </c>
      <c r="B400" t="s">
        <v>347</v>
      </c>
      <c r="C400">
        <f>1 * 3.6 / 45.799</f>
        <v>0</v>
      </c>
      <c r="D400" t="s">
        <v>351</v>
      </c>
      <c r="E400" t="s">
        <v>356</v>
      </c>
      <c r="F400" t="s">
        <v>464</v>
      </c>
    </row>
    <row r="401" spans="1:6">
      <c r="A401" t="s">
        <v>267</v>
      </c>
      <c r="B401" t="s">
        <v>347</v>
      </c>
      <c r="C401">
        <f>1</f>
        <v>0</v>
      </c>
      <c r="D401" t="s">
        <v>351</v>
      </c>
      <c r="E401" t="s">
        <v>351</v>
      </c>
    </row>
    <row r="402" spans="1:6">
      <c r="A402" t="s">
        <v>268</v>
      </c>
      <c r="B402" t="s">
        <v>348</v>
      </c>
      <c r="C402">
        <f>1/0.003 / 1000</f>
        <v>0</v>
      </c>
      <c r="D402" t="s">
        <v>352</v>
      </c>
      <c r="E402" t="s">
        <v>360</v>
      </c>
    </row>
    <row r="403" spans="1:6">
      <c r="A403" t="s">
        <v>268</v>
      </c>
      <c r="B403" t="s">
        <v>349</v>
      </c>
      <c r="C403">
        <f>1</f>
        <v>0</v>
      </c>
      <c r="D403" t="s">
        <v>356</v>
      </c>
      <c r="E403" t="s">
        <v>356</v>
      </c>
    </row>
    <row r="404" spans="1:6">
      <c r="A404" t="s">
        <v>269</v>
      </c>
      <c r="B404" t="s">
        <v>347</v>
      </c>
      <c r="C404">
        <f>1</f>
        <v>0</v>
      </c>
      <c r="D404" t="s">
        <v>351</v>
      </c>
      <c r="E404" t="s">
        <v>351</v>
      </c>
    </row>
    <row r="405" spans="1:6">
      <c r="A405" t="s">
        <v>270</v>
      </c>
      <c r="B405" t="s">
        <v>348</v>
      </c>
      <c r="C405">
        <f>(8760*0.86)/(0.05*1000) / 1000000</f>
        <v>0</v>
      </c>
      <c r="D405" t="s">
        <v>352</v>
      </c>
      <c r="E405" t="s">
        <v>361</v>
      </c>
      <c r="F405" t="s">
        <v>461</v>
      </c>
    </row>
    <row r="406" spans="1:6">
      <c r="A406" t="s">
        <v>270</v>
      </c>
      <c r="B406" t="s">
        <v>349</v>
      </c>
      <c r="C406">
        <v>1</v>
      </c>
      <c r="D406" t="s">
        <v>351</v>
      </c>
      <c r="E406" t="s">
        <v>351</v>
      </c>
      <c r="F406" t="s">
        <v>461</v>
      </c>
    </row>
    <row r="407" spans="1:6">
      <c r="A407" t="s">
        <v>271</v>
      </c>
      <c r="B407" t="s">
        <v>348</v>
      </c>
      <c r="C407">
        <f>1/0.56 / 1000</f>
        <v>0</v>
      </c>
      <c r="D407" t="s">
        <v>352</v>
      </c>
      <c r="E407" t="s">
        <v>360</v>
      </c>
    </row>
    <row r="408" spans="1:6">
      <c r="A408" t="s">
        <v>271</v>
      </c>
      <c r="B408" t="s">
        <v>349</v>
      </c>
      <c r="C408">
        <f>1</f>
        <v>0</v>
      </c>
      <c r="D408" t="s">
        <v>356</v>
      </c>
      <c r="E408" t="s">
        <v>356</v>
      </c>
    </row>
    <row r="409" spans="1:6">
      <c r="A409" t="s">
        <v>272</v>
      </c>
      <c r="B409" t="s">
        <v>348</v>
      </c>
      <c r="C409">
        <f>1/0.56 / 1000</f>
        <v>0</v>
      </c>
      <c r="D409" t="s">
        <v>352</v>
      </c>
      <c r="E409" t="s">
        <v>360</v>
      </c>
    </row>
    <row r="410" spans="1:6">
      <c r="A410" t="s">
        <v>272</v>
      </c>
      <c r="B410" t="s">
        <v>349</v>
      </c>
      <c r="C410">
        <f>1</f>
        <v>0</v>
      </c>
      <c r="D410" t="s">
        <v>356</v>
      </c>
      <c r="E410" t="s">
        <v>356</v>
      </c>
    </row>
    <row r="411" spans="1:6">
      <c r="A411" t="s">
        <v>273</v>
      </c>
      <c r="B411" t="s">
        <v>348</v>
      </c>
      <c r="C411">
        <f>1/0.003 / 1000</f>
        <v>0</v>
      </c>
      <c r="D411" t="s">
        <v>352</v>
      </c>
      <c r="E411" t="s">
        <v>360</v>
      </c>
    </row>
    <row r="412" spans="1:6">
      <c r="A412" t="s">
        <v>273</v>
      </c>
      <c r="B412" t="s">
        <v>349</v>
      </c>
      <c r="C412">
        <f>1</f>
        <v>0</v>
      </c>
      <c r="D412" t="s">
        <v>356</v>
      </c>
      <c r="E412" t="s">
        <v>356</v>
      </c>
    </row>
    <row r="413" spans="1:6">
      <c r="A413" t="s">
        <v>274</v>
      </c>
      <c r="B413" t="s">
        <v>348</v>
      </c>
      <c r="C413">
        <f>1/0.156 / 1000</f>
        <v>0</v>
      </c>
      <c r="D413" t="s">
        <v>352</v>
      </c>
      <c r="E413" t="s">
        <v>360</v>
      </c>
    </row>
    <row r="414" spans="1:6">
      <c r="A414" t="s">
        <v>274</v>
      </c>
      <c r="B414" t="s">
        <v>349</v>
      </c>
      <c r="C414">
        <f>1</f>
        <v>0</v>
      </c>
      <c r="D414" t="s">
        <v>356</v>
      </c>
      <c r="E414" t="s">
        <v>356</v>
      </c>
    </row>
    <row r="415" spans="1:6">
      <c r="A415" t="s">
        <v>275</v>
      </c>
      <c r="B415" t="s">
        <v>348</v>
      </c>
      <c r="C415">
        <f> 8760 * 0.85 / (0.05 * 1000 * 11.28) / 1000000</f>
        <v>0</v>
      </c>
      <c r="D415" t="s">
        <v>352</v>
      </c>
      <c r="E415" t="s">
        <v>360</v>
      </c>
      <c r="F415" t="s">
        <v>465</v>
      </c>
    </row>
    <row r="416" spans="1:6">
      <c r="A416" t="s">
        <v>275</v>
      </c>
      <c r="B416" t="s">
        <v>349</v>
      </c>
      <c r="C416">
        <f>1/11.28</f>
        <v>0</v>
      </c>
      <c r="D416" t="s">
        <v>351</v>
      </c>
      <c r="E416" t="s">
        <v>356</v>
      </c>
      <c r="F416" t="s">
        <v>465</v>
      </c>
    </row>
    <row r="417" spans="1:6">
      <c r="A417" t="s">
        <v>276</v>
      </c>
      <c r="B417" t="s">
        <v>348</v>
      </c>
      <c r="C417">
        <f>(8760*0.86)/(0.05*1000) / 1000000</f>
        <v>0</v>
      </c>
      <c r="D417" t="s">
        <v>352</v>
      </c>
      <c r="E417" t="s">
        <v>361</v>
      </c>
      <c r="F417" t="s">
        <v>461</v>
      </c>
    </row>
    <row r="418" spans="1:6">
      <c r="A418" t="s">
        <v>276</v>
      </c>
      <c r="B418" t="s">
        <v>349</v>
      </c>
      <c r="C418">
        <v>1</v>
      </c>
      <c r="D418" t="s">
        <v>351</v>
      </c>
      <c r="E418" t="s">
        <v>351</v>
      </c>
      <c r="F418" t="s">
        <v>461</v>
      </c>
    </row>
    <row r="419" spans="1:6">
      <c r="A419" t="s">
        <v>277</v>
      </c>
      <c r="B419" t="s">
        <v>347</v>
      </c>
      <c r="C419">
        <f>1 / (0.777 * 13.1)</f>
        <v>0</v>
      </c>
      <c r="D419" t="s">
        <v>353</v>
      </c>
      <c r="E419" t="s">
        <v>356</v>
      </c>
      <c r="F419" t="s">
        <v>466</v>
      </c>
    </row>
    <row r="420" spans="1:6">
      <c r="A420" t="s">
        <v>278</v>
      </c>
      <c r="B420" t="s">
        <v>349</v>
      </c>
      <c r="C420">
        <f>1 / (0.777 * 13.1)</f>
        <v>0</v>
      </c>
      <c r="D420" t="s">
        <v>353</v>
      </c>
      <c r="E420" t="s">
        <v>356</v>
      </c>
      <c r="F420" t="s">
        <v>466</v>
      </c>
    </row>
    <row r="421" spans="1:6">
      <c r="A421" t="s">
        <v>279</v>
      </c>
      <c r="B421" t="s">
        <v>348</v>
      </c>
      <c r="C421">
        <f>1/(33.3/42.3) / 1000</f>
        <v>0</v>
      </c>
      <c r="D421" t="s">
        <v>352</v>
      </c>
      <c r="E421" t="s">
        <v>360</v>
      </c>
      <c r="F421" t="s">
        <v>467</v>
      </c>
    </row>
    <row r="422" spans="1:6">
      <c r="A422" t="s">
        <v>279</v>
      </c>
      <c r="B422" t="s">
        <v>349</v>
      </c>
      <c r="C422">
        <f>1 / 33.3</f>
        <v>0</v>
      </c>
      <c r="D422" t="s">
        <v>351</v>
      </c>
      <c r="E422" t="s">
        <v>356</v>
      </c>
      <c r="F422" t="s">
        <v>467</v>
      </c>
    </row>
    <row r="423" spans="1:6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>
      <c r="A427" t="s">
        <v>284</v>
      </c>
      <c r="B427" t="s">
        <v>348</v>
      </c>
      <c r="C427">
        <f> (8760*0.85)/130 / 1000000</f>
        <v>0</v>
      </c>
      <c r="D427" t="s">
        <v>352</v>
      </c>
      <c r="E427" t="s">
        <v>361</v>
      </c>
      <c r="F427" t="s">
        <v>468</v>
      </c>
    </row>
    <row r="428" spans="1:6">
      <c r="A428" t="s">
        <v>284</v>
      </c>
      <c r="B428" t="s">
        <v>349</v>
      </c>
      <c r="C428">
        <v>1</v>
      </c>
      <c r="D428" t="s">
        <v>351</v>
      </c>
      <c r="E428" t="s">
        <v>351</v>
      </c>
      <c r="F428" t="s">
        <v>468</v>
      </c>
    </row>
    <row r="429" spans="1:6">
      <c r="A429" t="s">
        <v>285</v>
      </c>
      <c r="B429" t="s">
        <v>348</v>
      </c>
      <c r="C429">
        <f> (8760*0.85)/130 / 1000000</f>
        <v>0</v>
      </c>
      <c r="D429" t="s">
        <v>352</v>
      </c>
      <c r="E429" t="s">
        <v>361</v>
      </c>
      <c r="F429" t="s">
        <v>468</v>
      </c>
    </row>
    <row r="430" spans="1:6">
      <c r="A430" t="s">
        <v>285</v>
      </c>
      <c r="B430" t="s">
        <v>349</v>
      </c>
      <c r="C430">
        <v>1</v>
      </c>
      <c r="D430" t="s">
        <v>351</v>
      </c>
      <c r="E430" t="s">
        <v>351</v>
      </c>
      <c r="F430" t="s">
        <v>468</v>
      </c>
    </row>
    <row r="431" spans="1:6">
      <c r="A431" t="s">
        <v>286</v>
      </c>
      <c r="B431" t="s">
        <v>348</v>
      </c>
      <c r="C431">
        <f> (8760*0.85)/130 / 1000000</f>
        <v>0</v>
      </c>
      <c r="D431" t="s">
        <v>352</v>
      </c>
      <c r="E431" t="s">
        <v>361</v>
      </c>
      <c r="F431" t="s">
        <v>468</v>
      </c>
    </row>
    <row r="432" spans="1:6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>
      <c r="A433" t="s">
        <v>287</v>
      </c>
      <c r="B433" t="s">
        <v>347</v>
      </c>
      <c r="C433">
        <f>1</f>
        <v>0</v>
      </c>
      <c r="D433" t="s">
        <v>351</v>
      </c>
      <c r="E433" t="s">
        <v>351</v>
      </c>
    </row>
    <row r="434" spans="1:6">
      <c r="A434" t="s">
        <v>288</v>
      </c>
      <c r="B434" t="s">
        <v>348</v>
      </c>
      <c r="C434">
        <f>(8760*0.86)/(0.05*1000) / 1000000</f>
        <v>0</v>
      </c>
      <c r="D434" t="s">
        <v>352</v>
      </c>
      <c r="E434" t="s">
        <v>361</v>
      </c>
      <c r="F434" t="s">
        <v>461</v>
      </c>
    </row>
    <row r="435" spans="1:6">
      <c r="A435" t="s">
        <v>288</v>
      </c>
      <c r="B435" t="s">
        <v>349</v>
      </c>
      <c r="C435">
        <v>1</v>
      </c>
      <c r="D435" t="s">
        <v>351</v>
      </c>
      <c r="E435" t="s">
        <v>351</v>
      </c>
      <c r="F435" t="s">
        <v>461</v>
      </c>
    </row>
    <row r="436" spans="1:6">
      <c r="A436" t="s">
        <v>289</v>
      </c>
      <c r="B436" t="s">
        <v>347</v>
      </c>
      <c r="C436">
        <f>1 * 3.6 / 42.43</f>
        <v>0</v>
      </c>
      <c r="D436" t="s">
        <v>351</v>
      </c>
      <c r="E436" t="s">
        <v>356</v>
      </c>
      <c r="F436" t="s">
        <v>469</v>
      </c>
    </row>
    <row r="437" spans="1:6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>
      <c r="A443" t="s">
        <v>296</v>
      </c>
      <c r="B443" t="s">
        <v>348</v>
      </c>
      <c r="C443">
        <f> 1 * 8760 * 0.275 / (343 * (20000000/40))</f>
        <v>0</v>
      </c>
      <c r="D443" t="s">
        <v>352</v>
      </c>
      <c r="E443" t="s">
        <v>362</v>
      </c>
      <c r="F443" t="s">
        <v>470</v>
      </c>
    </row>
    <row r="444" spans="1:6">
      <c r="A444" t="s">
        <v>296</v>
      </c>
      <c r="B444" t="s">
        <v>349</v>
      </c>
      <c r="C444">
        <f>1</f>
        <v>0</v>
      </c>
      <c r="D444" t="s">
        <v>354</v>
      </c>
      <c r="E444" t="s">
        <v>354</v>
      </c>
      <c r="F444" t="s">
        <v>470</v>
      </c>
    </row>
    <row r="445" spans="1:6">
      <c r="A445" t="s">
        <v>297</v>
      </c>
      <c r="B445" t="s">
        <v>348</v>
      </c>
      <c r="C445">
        <f> 1 * 8760 * 0.275 / (343 * 400000)</f>
        <v>0</v>
      </c>
      <c r="D445" t="s">
        <v>352</v>
      </c>
      <c r="E445" t="s">
        <v>362</v>
      </c>
      <c r="F445" t="s">
        <v>471</v>
      </c>
    </row>
    <row r="446" spans="1:6">
      <c r="A446" t="s">
        <v>297</v>
      </c>
      <c r="B446" t="s">
        <v>349</v>
      </c>
      <c r="C446">
        <f>1</f>
        <v>0</v>
      </c>
      <c r="D446" t="s">
        <v>354</v>
      </c>
      <c r="E446" t="s">
        <v>354</v>
      </c>
      <c r="F446" t="s">
        <v>471</v>
      </c>
    </row>
    <row r="447" spans="1:6">
      <c r="A447" t="s">
        <v>298</v>
      </c>
      <c r="B447" t="s">
        <v>348</v>
      </c>
      <c r="C447">
        <f> (1000000 * 40 * 8760 * 0.342) / (9600000 * 20 * 26) / 1000000</f>
        <v>0</v>
      </c>
      <c r="D447" t="s">
        <v>352</v>
      </c>
      <c r="E447" t="s">
        <v>363</v>
      </c>
      <c r="F447" t="s">
        <v>472</v>
      </c>
    </row>
    <row r="448" spans="1:6">
      <c r="A448" t="s">
        <v>298</v>
      </c>
      <c r="B448" t="s">
        <v>349</v>
      </c>
      <c r="C448">
        <v>1</v>
      </c>
      <c r="D448" t="s">
        <v>359</v>
      </c>
      <c r="E448" t="s">
        <v>359</v>
      </c>
      <c r="F448" t="s">
        <v>472</v>
      </c>
    </row>
    <row r="449" spans="1:6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>
      <c r="A451" t="s">
        <v>301</v>
      </c>
      <c r="B451" t="s">
        <v>348</v>
      </c>
      <c r="C451">
        <f> (1000000 * 40 * 8760 * 0.342) / (9600000 * 20 * 26) / 1000000</f>
        <v>0</v>
      </c>
      <c r="D451" t="s">
        <v>352</v>
      </c>
      <c r="E451" t="s">
        <v>363</v>
      </c>
      <c r="F451" t="s">
        <v>472</v>
      </c>
    </row>
    <row r="452" spans="1:6">
      <c r="A452" t="s">
        <v>301</v>
      </c>
      <c r="B452" t="s">
        <v>349</v>
      </c>
      <c r="C452">
        <v>1</v>
      </c>
      <c r="D452" t="s">
        <v>359</v>
      </c>
      <c r="E452" t="s">
        <v>359</v>
      </c>
      <c r="F452" t="s">
        <v>472</v>
      </c>
    </row>
    <row r="453" spans="1:6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>
      <c r="A455" t="s">
        <v>304</v>
      </c>
      <c r="B455" t="s">
        <v>348</v>
      </c>
      <c r="C455">
        <f> (1000000 * 40 * 8760 * 0.342) / (9600000 * 20 * 26) / 1000000</f>
        <v>0</v>
      </c>
      <c r="D455" t="s">
        <v>352</v>
      </c>
      <c r="E455" t="s">
        <v>363</v>
      </c>
      <c r="F455" t="s">
        <v>472</v>
      </c>
    </row>
    <row r="456" spans="1:6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>
      <c r="A459" t="s">
        <v>307</v>
      </c>
      <c r="B459" t="s">
        <v>348</v>
      </c>
      <c r="C459">
        <f> (1000000 * 40 * 8760 * 0.342) / (9600000 * 20 * 26) / 1000000</f>
        <v>0</v>
      </c>
      <c r="D459" t="s">
        <v>352</v>
      </c>
      <c r="E459" t="s">
        <v>363</v>
      </c>
      <c r="F459" t="s">
        <v>472</v>
      </c>
    </row>
    <row r="460" spans="1:6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>
      <c r="A463" t="s">
        <v>310</v>
      </c>
      <c r="B463" t="s">
        <v>348</v>
      </c>
      <c r="C463">
        <f> 40 * 8760 * 0.275 * 1000000 / (343 * 20000000) / 1000000</f>
        <v>0</v>
      </c>
      <c r="D463" t="s">
        <v>352</v>
      </c>
      <c r="E463" t="s">
        <v>362</v>
      </c>
      <c r="F463" t="s">
        <v>475</v>
      </c>
    </row>
    <row r="464" spans="1:6">
      <c r="A464" t="s">
        <v>310</v>
      </c>
      <c r="B464" t="s">
        <v>349</v>
      </c>
      <c r="C464">
        <f>1</f>
        <v>0</v>
      </c>
      <c r="D464" t="s">
        <v>354</v>
      </c>
      <c r="E464" t="s">
        <v>354</v>
      </c>
      <c r="F464" t="s">
        <v>475</v>
      </c>
    </row>
    <row r="465" spans="1:6">
      <c r="A465" t="s">
        <v>311</v>
      </c>
      <c r="B465" t="s">
        <v>348</v>
      </c>
      <c r="C465">
        <f> 40 * 8760 * 0.275 * 1000000 / (343 * 20000000) / 1000000</f>
        <v>0</v>
      </c>
      <c r="D465" t="s">
        <v>352</v>
      </c>
      <c r="E465" t="s">
        <v>362</v>
      </c>
      <c r="F465" t="s">
        <v>475</v>
      </c>
    </row>
    <row r="466" spans="1:6">
      <c r="A466" t="s">
        <v>311</v>
      </c>
      <c r="B466" t="s">
        <v>349</v>
      </c>
      <c r="C466">
        <f>1</f>
        <v>0</v>
      </c>
      <c r="D466" t="s">
        <v>354</v>
      </c>
      <c r="E466" t="s">
        <v>354</v>
      </c>
      <c r="F466" t="s">
        <v>475</v>
      </c>
    </row>
    <row r="467" spans="1:6">
      <c r="A467" t="s">
        <v>312</v>
      </c>
      <c r="B467" t="s">
        <v>348</v>
      </c>
      <c r="C467">
        <f> 1 * 8760 * 0.342 / (28 * 27300)</f>
        <v>0</v>
      </c>
      <c r="D467" t="s">
        <v>352</v>
      </c>
      <c r="E467" t="s">
        <v>362</v>
      </c>
      <c r="F467" t="s">
        <v>476</v>
      </c>
    </row>
    <row r="468" spans="1:6">
      <c r="A468" t="s">
        <v>312</v>
      </c>
      <c r="B468" t="s">
        <v>349</v>
      </c>
      <c r="C468">
        <f>1</f>
        <v>0</v>
      </c>
      <c r="D468" t="s">
        <v>354</v>
      </c>
      <c r="E468" t="s">
        <v>354</v>
      </c>
      <c r="F468" t="s">
        <v>476</v>
      </c>
    </row>
    <row r="469" spans="1:6">
      <c r="A469" t="s">
        <v>313</v>
      </c>
      <c r="B469" t="s">
        <v>348</v>
      </c>
      <c r="C469">
        <f> 15 * 8760 * 0.093 * 1000000 / (580000 * 13.4) / 1000000</f>
        <v>0</v>
      </c>
      <c r="D469" t="s">
        <v>352</v>
      </c>
      <c r="E469" t="s">
        <v>363</v>
      </c>
      <c r="F469" t="s">
        <v>477</v>
      </c>
    </row>
    <row r="470" spans="1:6">
      <c r="A470" t="s">
        <v>313</v>
      </c>
      <c r="B470" t="s">
        <v>349</v>
      </c>
      <c r="C470">
        <f>1</f>
        <v>0</v>
      </c>
      <c r="D470" t="s">
        <v>359</v>
      </c>
      <c r="E470" t="s">
        <v>359</v>
      </c>
      <c r="F470" t="s">
        <v>477</v>
      </c>
    </row>
    <row r="471" spans="1:6">
      <c r="A471" t="s">
        <v>314</v>
      </c>
      <c r="B471" t="s">
        <v>348</v>
      </c>
      <c r="C471">
        <f> 15 * 8760 * 0.093 * 1000000 / (580000 * 13.4) / 1000000</f>
        <v>0</v>
      </c>
      <c r="D471" t="s">
        <v>352</v>
      </c>
      <c r="E471" t="s">
        <v>363</v>
      </c>
      <c r="F471" t="s">
        <v>477</v>
      </c>
    </row>
    <row r="472" spans="1:6">
      <c r="A472" t="s">
        <v>314</v>
      </c>
      <c r="B472" t="s">
        <v>349</v>
      </c>
      <c r="C472">
        <f>1</f>
        <v>0</v>
      </c>
      <c r="D472" t="s">
        <v>359</v>
      </c>
      <c r="E472" t="s">
        <v>359</v>
      </c>
      <c r="F472" t="s">
        <v>477</v>
      </c>
    </row>
    <row r="473" spans="1:6">
      <c r="A473" t="s">
        <v>315</v>
      </c>
      <c r="B473" t="s">
        <v>348</v>
      </c>
      <c r="C473">
        <f> 15 * 8760 * 0.093 * 1000000 / (580000 * 13.4) / 1000000</f>
        <v>0</v>
      </c>
      <c r="D473" t="s">
        <v>352</v>
      </c>
      <c r="E473" t="s">
        <v>363</v>
      </c>
      <c r="F473" t="s">
        <v>477</v>
      </c>
    </row>
    <row r="474" spans="1:6">
      <c r="A474" t="s">
        <v>315</v>
      </c>
      <c r="B474" t="s">
        <v>349</v>
      </c>
      <c r="C474">
        <f>1</f>
        <v>0</v>
      </c>
      <c r="D474" t="s">
        <v>359</v>
      </c>
      <c r="E474" t="s">
        <v>359</v>
      </c>
      <c r="F474" t="s">
        <v>477</v>
      </c>
    </row>
    <row r="475" spans="1:6">
      <c r="A475" t="s">
        <v>316</v>
      </c>
      <c r="B475" t="s">
        <v>348</v>
      </c>
      <c r="C475">
        <f> 15 * 8760 * 0.093 * 1000000 / (580000 * 13.4) / 1000000</f>
        <v>0</v>
      </c>
      <c r="D475" t="s">
        <v>352</v>
      </c>
      <c r="E475" t="s">
        <v>363</v>
      </c>
      <c r="F475" t="s">
        <v>477</v>
      </c>
    </row>
    <row r="476" spans="1:6">
      <c r="A476" t="s">
        <v>316</v>
      </c>
      <c r="B476" t="s">
        <v>349</v>
      </c>
      <c r="C476">
        <f>1</f>
        <v>0</v>
      </c>
      <c r="D476" t="s">
        <v>359</v>
      </c>
      <c r="E476" t="s">
        <v>359</v>
      </c>
      <c r="F476" t="s">
        <v>477</v>
      </c>
    </row>
    <row r="477" spans="1:6">
      <c r="A477" t="s">
        <v>317</v>
      </c>
      <c r="B477" t="s">
        <v>348</v>
      </c>
      <c r="C477">
        <f> 15 * 8760 * 0.093 * 1000000 / (580000 * 13.4) / 1000000</f>
        <v>0</v>
      </c>
      <c r="D477" t="s">
        <v>352</v>
      </c>
      <c r="E477" t="s">
        <v>363</v>
      </c>
      <c r="F477" t="s">
        <v>477</v>
      </c>
    </row>
    <row r="478" spans="1:6">
      <c r="A478" t="s">
        <v>317</v>
      </c>
      <c r="B478" t="s">
        <v>349</v>
      </c>
      <c r="C478">
        <f>1</f>
        <v>0</v>
      </c>
      <c r="D478" t="s">
        <v>359</v>
      </c>
      <c r="E478" t="s">
        <v>359</v>
      </c>
      <c r="F478" t="s">
        <v>477</v>
      </c>
    </row>
    <row r="479" spans="1:6">
      <c r="A479" t="s">
        <v>318</v>
      </c>
      <c r="B479" t="s">
        <v>349</v>
      </c>
      <c r="C479">
        <f>1</f>
        <v>0</v>
      </c>
      <c r="D479" t="s">
        <v>351</v>
      </c>
      <c r="E479" t="s">
        <v>351</v>
      </c>
    </row>
    <row r="480" spans="1:6">
      <c r="A480" t="s">
        <v>319</v>
      </c>
      <c r="B480" t="s">
        <v>347</v>
      </c>
      <c r="C480">
        <f>1 * 3.6 / (3900*1000)</f>
        <v>0</v>
      </c>
      <c r="D480" t="s">
        <v>351</v>
      </c>
      <c r="E480" t="s">
        <v>356</v>
      </c>
      <c r="F480" t="s">
        <v>478</v>
      </c>
    </row>
    <row r="481" spans="1:6">
      <c r="A481" t="s">
        <v>320</v>
      </c>
      <c r="B481" t="s">
        <v>347</v>
      </c>
      <c r="C481">
        <f>-1 * 1000000 * 3.6 / 12.35 / 1000000</f>
        <v>0</v>
      </c>
      <c r="D481" t="s">
        <v>351</v>
      </c>
      <c r="E481" t="s">
        <v>356</v>
      </c>
      <c r="F481" t="s">
        <v>479</v>
      </c>
    </row>
    <row r="482" spans="1:6">
      <c r="A482" t="s">
        <v>321</v>
      </c>
      <c r="B482" t="s">
        <v>347</v>
      </c>
      <c r="C482">
        <f>-1 * 1000000 * 3.6 / (6.087*0.95) / 1000000</f>
        <v>0</v>
      </c>
      <c r="D482" t="s">
        <v>351</v>
      </c>
      <c r="E482" t="s">
        <v>356</v>
      </c>
      <c r="F482" t="s">
        <v>480</v>
      </c>
    </row>
    <row r="483" spans="1:6">
      <c r="A483" t="s">
        <v>322</v>
      </c>
      <c r="B483" t="s">
        <v>347</v>
      </c>
      <c r="C483">
        <f>-1 * 1000000 * 3.6 / 2.453 / 1000000</f>
        <v>0</v>
      </c>
      <c r="D483" t="s">
        <v>351</v>
      </c>
      <c r="E483" t="s">
        <v>356</v>
      </c>
      <c r="F483" t="s">
        <v>481</v>
      </c>
    </row>
    <row r="484" spans="1:6">
      <c r="A484" t="s">
        <v>323</v>
      </c>
      <c r="B484" t="s">
        <v>347</v>
      </c>
      <c r="C484">
        <f>1 * 3.6 / 8.279</f>
        <v>0</v>
      </c>
      <c r="D484" t="s">
        <v>351</v>
      </c>
      <c r="E484" t="s">
        <v>356</v>
      </c>
      <c r="F484" t="s">
        <v>482</v>
      </c>
    </row>
    <row r="485" spans="1:6">
      <c r="A485" t="s">
        <v>324</v>
      </c>
      <c r="B485" t="s">
        <v>348</v>
      </c>
      <c r="C485">
        <f> 1/2 / 1000</f>
        <v>0</v>
      </c>
      <c r="D485" t="s">
        <v>352</v>
      </c>
      <c r="E485" t="s">
        <v>360</v>
      </c>
    </row>
    <row r="486" spans="1:6">
      <c r="A486" t="s">
        <v>324</v>
      </c>
      <c r="B486" t="s">
        <v>349</v>
      </c>
      <c r="C486">
        <f>1</f>
        <v>0</v>
      </c>
      <c r="D486" t="s">
        <v>356</v>
      </c>
      <c r="E486" t="s">
        <v>356</v>
      </c>
    </row>
    <row r="487" spans="1:6">
      <c r="A487" t="s">
        <v>325</v>
      </c>
      <c r="B487" t="s">
        <v>347</v>
      </c>
      <c r="C487">
        <f>1 * 3.6 / 15.4</f>
        <v>0</v>
      </c>
      <c r="D487" t="s">
        <v>351</v>
      </c>
      <c r="E487" t="s">
        <v>356</v>
      </c>
      <c r="F487" t="s">
        <v>483</v>
      </c>
    </row>
    <row r="488" spans="1:6">
      <c r="A488" t="s">
        <v>326</v>
      </c>
      <c r="B488" t="s">
        <v>348</v>
      </c>
      <c r="C488">
        <f>(24*0.86)/2.7 / 1000000</f>
        <v>0</v>
      </c>
      <c r="D488" t="s">
        <v>352</v>
      </c>
      <c r="E488" t="s">
        <v>360</v>
      </c>
      <c r="F488" t="s">
        <v>484</v>
      </c>
    </row>
    <row r="489" spans="1:6">
      <c r="A489" t="s">
        <v>326</v>
      </c>
      <c r="B489" t="s">
        <v>349</v>
      </c>
      <c r="C489">
        <f> 1 / 5.54</f>
        <v>0</v>
      </c>
      <c r="D489" t="s">
        <v>351</v>
      </c>
      <c r="E489" t="s">
        <v>356</v>
      </c>
      <c r="F489" t="s">
        <v>484</v>
      </c>
    </row>
    <row r="490" spans="1:6">
      <c r="A490" t="s">
        <v>327</v>
      </c>
      <c r="B490" t="s">
        <v>347</v>
      </c>
      <c r="C490">
        <f>1 * 3.6 / 40.961</f>
        <v>0</v>
      </c>
      <c r="D490" t="s">
        <v>351</v>
      </c>
      <c r="E490" t="s">
        <v>356</v>
      </c>
      <c r="F490" t="s">
        <v>485</v>
      </c>
    </row>
    <row r="491" spans="1:6">
      <c r="A491" t="s">
        <v>328</v>
      </c>
      <c r="B491" t="s">
        <v>350</v>
      </c>
      <c r="C491">
        <f>0.777</f>
        <v>0</v>
      </c>
      <c r="D491" t="s">
        <v>351</v>
      </c>
      <c r="E491" t="s">
        <v>353</v>
      </c>
      <c r="F491" t="s">
        <v>486</v>
      </c>
    </row>
    <row r="492" spans="1:6">
      <c r="A492" t="s">
        <v>328</v>
      </c>
      <c r="B492" t="s">
        <v>350</v>
      </c>
      <c r="C492">
        <f>1/0.777</f>
        <v>0</v>
      </c>
      <c r="D492" t="s">
        <v>353</v>
      </c>
      <c r="E492" t="s">
        <v>351</v>
      </c>
      <c r="F492" t="s">
        <v>486</v>
      </c>
    </row>
    <row r="493" spans="1:6">
      <c r="A493" t="s">
        <v>329</v>
      </c>
      <c r="B493" t="s">
        <v>350</v>
      </c>
      <c r="C493">
        <f>1/4.28</f>
        <v>0</v>
      </c>
      <c r="D493" t="s">
        <v>351</v>
      </c>
      <c r="E493" t="s">
        <v>356</v>
      </c>
      <c r="F493" t="s">
        <v>487</v>
      </c>
    </row>
    <row r="494" spans="1:6">
      <c r="A494" t="s">
        <v>330</v>
      </c>
      <c r="B494" t="s">
        <v>350</v>
      </c>
      <c r="C494">
        <f>1/11.83</f>
        <v>0</v>
      </c>
      <c r="D494" t="s">
        <v>351</v>
      </c>
      <c r="E494" t="s">
        <v>356</v>
      </c>
      <c r="F494" t="s">
        <v>488</v>
      </c>
    </row>
    <row r="495" spans="1:6">
      <c r="A495" t="s">
        <v>331</v>
      </c>
      <c r="B495" t="s">
        <v>350</v>
      </c>
      <c r="C495">
        <f>3.6</f>
        <v>0</v>
      </c>
      <c r="D495" t="s">
        <v>357</v>
      </c>
      <c r="E495" t="s">
        <v>356</v>
      </c>
    </row>
    <row r="496" spans="1:6">
      <c r="A496" t="s">
        <v>331</v>
      </c>
      <c r="B496" t="s">
        <v>350</v>
      </c>
      <c r="C496">
        <f>1/3.6</f>
        <v>0</v>
      </c>
      <c r="D496" t="s">
        <v>356</v>
      </c>
      <c r="E496" t="s">
        <v>357</v>
      </c>
    </row>
    <row r="497" spans="1:6">
      <c r="A497" t="s">
        <v>332</v>
      </c>
      <c r="B497" t="s">
        <v>350</v>
      </c>
      <c r="C497">
        <f>1/(9.06*0.95)</f>
        <v>0</v>
      </c>
      <c r="D497" t="s">
        <v>351</v>
      </c>
      <c r="E497" t="s">
        <v>356</v>
      </c>
      <c r="F497" t="s">
        <v>489</v>
      </c>
    </row>
    <row r="498" spans="1:6">
      <c r="A498" t="s">
        <v>333</v>
      </c>
      <c r="B498" t="s">
        <v>350</v>
      </c>
      <c r="C498">
        <f>3.6</f>
        <v>0</v>
      </c>
      <c r="D498" t="s">
        <v>357</v>
      </c>
      <c r="E498" t="s">
        <v>356</v>
      </c>
    </row>
    <row r="499" spans="1:6">
      <c r="A499" t="s">
        <v>333</v>
      </c>
      <c r="B499" t="s">
        <v>350</v>
      </c>
      <c r="C499">
        <f>1/3.6</f>
        <v>0</v>
      </c>
      <c r="D499" t="s">
        <v>356</v>
      </c>
      <c r="E499" t="s">
        <v>357</v>
      </c>
    </row>
    <row r="500" spans="1:6">
      <c r="A500" t="s">
        <v>334</v>
      </c>
      <c r="B500" t="s">
        <v>350</v>
      </c>
      <c r="C500">
        <f>1/10.83</f>
        <v>0</v>
      </c>
      <c r="D500" t="s">
        <v>351</v>
      </c>
      <c r="E500" t="s">
        <v>356</v>
      </c>
      <c r="F500" t="s">
        <v>490</v>
      </c>
    </row>
    <row r="501" spans="1:6">
      <c r="A501" t="s">
        <v>335</v>
      </c>
      <c r="B501" t="s">
        <v>350</v>
      </c>
      <c r="C501">
        <f>1 / (33.3)</f>
        <v>0</v>
      </c>
      <c r="D501" t="s">
        <v>351</v>
      </c>
      <c r="E501" t="s">
        <v>356</v>
      </c>
      <c r="F501" t="s">
        <v>425</v>
      </c>
    </row>
    <row r="502" spans="1:6">
      <c r="A502" t="s">
        <v>336</v>
      </c>
      <c r="B502" t="s">
        <v>350</v>
      </c>
      <c r="C502">
        <f>1/11.94</f>
        <v>0</v>
      </c>
      <c r="D502" t="s">
        <v>351</v>
      </c>
      <c r="E502" t="s">
        <v>356</v>
      </c>
      <c r="F502" t="s">
        <v>491</v>
      </c>
    </row>
    <row r="503" spans="1:6">
      <c r="A503" t="s">
        <v>337</v>
      </c>
      <c r="B503" t="s">
        <v>350</v>
      </c>
      <c r="C503">
        <f> 1/11.28</f>
        <v>0</v>
      </c>
      <c r="D503" t="s">
        <v>351</v>
      </c>
      <c r="E503" t="s">
        <v>356</v>
      </c>
      <c r="F503" t="s">
        <v>492</v>
      </c>
    </row>
    <row r="504" spans="1:6">
      <c r="A504" t="s">
        <v>338</v>
      </c>
      <c r="B504" t="s">
        <v>350</v>
      </c>
      <c r="C504">
        <f>1/(3.89*0.95)</f>
        <v>0</v>
      </c>
      <c r="D504" t="s">
        <v>351</v>
      </c>
      <c r="E504" t="s">
        <v>356</v>
      </c>
      <c r="F504" t="s">
        <v>493</v>
      </c>
    </row>
    <row r="505" spans="1:6">
      <c r="A505" t="s">
        <v>339</v>
      </c>
      <c r="B505" t="s">
        <v>350</v>
      </c>
      <c r="C505">
        <f>1/(15*0.95/3.6)</f>
        <v>0</v>
      </c>
      <c r="D505" t="s">
        <v>351</v>
      </c>
      <c r="E505" t="s">
        <v>356</v>
      </c>
      <c r="F505" t="s">
        <v>494</v>
      </c>
    </row>
    <row r="506" spans="1:6">
      <c r="A506" t="s">
        <v>340</v>
      </c>
      <c r="B506" t="s">
        <v>350</v>
      </c>
      <c r="C506">
        <f>1 / (13.1*0.777)</f>
        <v>0</v>
      </c>
      <c r="D506" t="s">
        <v>353</v>
      </c>
      <c r="E506" t="s">
        <v>356</v>
      </c>
      <c r="F506" t="s">
        <v>495</v>
      </c>
    </row>
    <row r="507" spans="1:6">
      <c r="A507" t="s">
        <v>340</v>
      </c>
      <c r="B507" t="s">
        <v>350</v>
      </c>
      <c r="C507">
        <f>1 / (13.1)</f>
        <v>0</v>
      </c>
      <c r="D507" t="s">
        <v>351</v>
      </c>
      <c r="E507" t="s">
        <v>356</v>
      </c>
      <c r="F507" t="s">
        <v>445</v>
      </c>
    </row>
    <row r="508" spans="1:6">
      <c r="A508" t="s">
        <v>340</v>
      </c>
      <c r="B508" t="s">
        <v>350</v>
      </c>
      <c r="C508">
        <f>1/0.777</f>
        <v>0</v>
      </c>
      <c r="D508" t="s">
        <v>353</v>
      </c>
      <c r="E508" t="s">
        <v>351</v>
      </c>
      <c r="F508" t="s">
        <v>486</v>
      </c>
    </row>
    <row r="509" spans="1:6">
      <c r="A509" t="s">
        <v>340</v>
      </c>
      <c r="B509" t="s">
        <v>350</v>
      </c>
      <c r="C509">
        <f>0.777</f>
        <v>0</v>
      </c>
      <c r="D509" t="s">
        <v>351</v>
      </c>
      <c r="E509" t="s">
        <v>353</v>
      </c>
      <c r="F509" t="s">
        <v>486</v>
      </c>
    </row>
    <row r="510" spans="1:6">
      <c r="A510" t="s">
        <v>341</v>
      </c>
      <c r="B510" t="s">
        <v>350</v>
      </c>
      <c r="C510">
        <f>1/(3900*1000/3.6)</f>
        <v>0</v>
      </c>
      <c r="D510" t="s">
        <v>351</v>
      </c>
      <c r="E510" t="s">
        <v>356</v>
      </c>
      <c r="F510" t="s">
        <v>478</v>
      </c>
    </row>
    <row r="511" spans="1:6">
      <c r="A511" t="s">
        <v>342</v>
      </c>
      <c r="B511" t="s">
        <v>350</v>
      </c>
      <c r="C511">
        <f> 1 / 12.06</f>
        <v>0</v>
      </c>
      <c r="D511" t="s">
        <v>351</v>
      </c>
      <c r="E511" t="s">
        <v>356</v>
      </c>
      <c r="F511" t="s">
        <v>496</v>
      </c>
    </row>
    <row r="512" spans="1:6">
      <c r="A512" t="s">
        <v>343</v>
      </c>
      <c r="B512" t="s">
        <v>350</v>
      </c>
      <c r="C512">
        <f>0.47</f>
        <v>0</v>
      </c>
      <c r="D512" t="s">
        <v>351</v>
      </c>
      <c r="E512" t="s">
        <v>353</v>
      </c>
      <c r="F512" t="s">
        <v>497</v>
      </c>
    </row>
    <row r="513" spans="1:6">
      <c r="A513" t="s">
        <v>343</v>
      </c>
      <c r="B513" t="s">
        <v>350</v>
      </c>
      <c r="C513">
        <f>1/0.47</f>
        <v>0</v>
      </c>
      <c r="D513" t="s">
        <v>353</v>
      </c>
      <c r="E513" t="s">
        <v>351</v>
      </c>
      <c r="F513" t="s">
        <v>497</v>
      </c>
    </row>
    <row r="514" spans="1:6">
      <c r="A514" t="s">
        <v>344</v>
      </c>
      <c r="B514" t="s">
        <v>350</v>
      </c>
      <c r="C514">
        <f>1/4.28</f>
        <v>0</v>
      </c>
      <c r="D514" t="s">
        <v>351</v>
      </c>
      <c r="E514" t="s">
        <v>356</v>
      </c>
      <c r="F514" t="s">
        <v>487</v>
      </c>
    </row>
    <row r="515" spans="1:6">
      <c r="A515" t="s">
        <v>345</v>
      </c>
      <c r="B515" t="s">
        <v>350</v>
      </c>
      <c r="C515">
        <f>1/4.28</f>
        <v>0</v>
      </c>
      <c r="D515" t="s">
        <v>351</v>
      </c>
      <c r="E515" t="s">
        <v>356</v>
      </c>
      <c r="F515" t="s">
        <v>487</v>
      </c>
    </row>
    <row r="516" spans="1:6">
      <c r="A516" t="s">
        <v>346</v>
      </c>
      <c r="B516" t="s">
        <v>350</v>
      </c>
      <c r="C516">
        <f>1/4.28</f>
        <v>0</v>
      </c>
      <c r="D516" t="s">
        <v>351</v>
      </c>
      <c r="E516" t="s">
        <v>356</v>
      </c>
      <c r="F516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2024-11-20T20:18:52Z</dcterms:created>
  <dcterms:modified xsi:type="dcterms:W3CDTF">2024-11-20T20:18:52Z</dcterms:modified>
</cp:coreProperties>
</file>