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letti\OneDrive - DPDHL\Desktop\Personal\"/>
    </mc:Choice>
  </mc:AlternateContent>
  <xr:revisionPtr revIDLastSave="0" documentId="13_ncr:1_{F93C276C-0AD1-47B6-BE8A-01C91DBBDF57}" xr6:coauthVersionLast="47" xr6:coauthVersionMax="47" xr10:uidLastSave="{00000000-0000-0000-0000-000000000000}"/>
  <bookViews>
    <workbookView xWindow="-110" yWindow="-110" windowWidth="19420" windowHeight="10300" xr2:uid="{99C36328-9D4C-4AF6-8CE9-1F5F4535096E}"/>
  </bookViews>
  <sheets>
    <sheet name="Piano acquisto nuova casa" sheetId="1" r:id="rId1"/>
    <sheet name="Costi famiglia" sheetId="18" r:id="rId2"/>
    <sheet name="Planimetrie" sheetId="13" r:id="rId3"/>
    <sheet name="Planimetrie con rendering" sheetId="14" r:id="rId4"/>
    <sheet name="Planimetrie con rendering 1°" sheetId="15" r:id="rId5"/>
    <sheet name="Planimetrie con rendering 2°" sheetId="16" r:id="rId6"/>
    <sheet name="Mobili" sheetId="2" r:id="rId7"/>
    <sheet name="Cucina" sheetId="10" r:id="rId8"/>
    <sheet name="Ripostiglio" sheetId="11" r:id="rId9"/>
    <sheet name="Ingresso" sheetId="12" r:id="rId10"/>
    <sheet name="Armadio ingresso" sheetId="6" r:id="rId11"/>
    <sheet name="Bagno piano terra" sheetId="7" r:id="rId12"/>
    <sheet name="Salotto" sheetId="9" r:id="rId13"/>
    <sheet name="Bagno ammezzato" sheetId="4" r:id="rId14"/>
    <sheet name="Camera matrimoniale" sheetId="3" r:id="rId15"/>
    <sheet name="Camera bimbe" sheetId="5" r:id="rId16"/>
    <sheet name="Bagno piano primo" sheetId="8" r:id="rId17"/>
    <sheet name="mansarda" sheetId="17" r:id="rId18"/>
  </sheets>
  <definedNames>
    <definedName name="_xlnm._FilterDatabase" localSheetId="6" hidden="1">Mobili!$A$2:$D$17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18" l="1"/>
  <c r="P9" i="18"/>
  <c r="P8" i="18"/>
  <c r="P7" i="18"/>
  <c r="P6" i="18"/>
  <c r="P5" i="18"/>
  <c r="P4" i="18"/>
  <c r="P3" i="18"/>
  <c r="P2" i="18"/>
  <c r="B19" i="2"/>
  <c r="C9" i="1" s="1"/>
  <c r="F3" i="1" s="1"/>
  <c r="C78" i="1"/>
  <c r="C62" i="1"/>
  <c r="C35" i="1"/>
  <c r="F4" i="1"/>
  <c r="E22" i="1" l="1"/>
  <c r="F22" i="1" s="1"/>
  <c r="E24" i="1"/>
  <c r="F24" i="1" s="1"/>
  <c r="E26" i="1"/>
  <c r="F26" i="1" s="1"/>
  <c r="D40" i="1" s="1"/>
  <c r="D41" i="1" s="1"/>
  <c r="E27" i="1"/>
  <c r="E44" i="1" s="1"/>
  <c r="E45" i="1" s="1"/>
  <c r="E29" i="1"/>
  <c r="F29" i="1" s="1"/>
  <c r="E30" i="1"/>
  <c r="F30" i="1" s="1"/>
  <c r="E25" i="1"/>
  <c r="F25" i="1" s="1"/>
  <c r="E28" i="1"/>
  <c r="F28" i="1" s="1"/>
  <c r="E21" i="1"/>
  <c r="F21" i="1" s="1"/>
  <c r="D36" i="1" s="1"/>
  <c r="D37" i="1" s="1"/>
  <c r="E23" i="1"/>
  <c r="F23" i="1" s="1"/>
  <c r="F9" i="1"/>
  <c r="E40" i="1" l="1"/>
  <c r="E41" i="1" s="1"/>
  <c r="F27" i="1"/>
  <c r="D44" i="1" s="1"/>
  <c r="D45" i="1" s="1"/>
  <c r="E36" i="1"/>
  <c r="E37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<sst xmlns="http://schemas.openxmlformats.org/spreadsheetml/2006/main" count="276" uniqueCount="126">
  <si>
    <t xml:space="preserve">Costo acquisto casa </t>
  </si>
  <si>
    <t xml:space="preserve">Costo acquisto garage </t>
  </si>
  <si>
    <t xml:space="preserve">IVA su acquisto casa </t>
  </si>
  <si>
    <t>Trasloco</t>
  </si>
  <si>
    <t xml:space="preserve">Istruttoria </t>
  </si>
  <si>
    <t xml:space="preserve">Notaio </t>
  </si>
  <si>
    <t>Acquisto mobili</t>
  </si>
  <si>
    <t>Allacciamenti</t>
  </si>
  <si>
    <t xml:space="preserve">Fuori capitolato </t>
  </si>
  <si>
    <t xml:space="preserve">Mutuo residuo casa vecchia </t>
  </si>
  <si>
    <t xml:space="preserve">Totale costi </t>
  </si>
  <si>
    <t xml:space="preserve">Agenzia vendita nuova casa </t>
  </si>
  <si>
    <t xml:space="preserve">Vendita casa </t>
  </si>
  <si>
    <t xml:space="preserve">Mututo casa </t>
  </si>
  <si>
    <t>Disponibilità iniziale</t>
  </si>
  <si>
    <t>Totale ricavi</t>
  </si>
  <si>
    <t>Anni di detrazione</t>
  </si>
  <si>
    <t>Bonus mobili</t>
  </si>
  <si>
    <t>Totale detrazioni annue</t>
  </si>
  <si>
    <t>Costi</t>
  </si>
  <si>
    <t>Ricavi</t>
  </si>
  <si>
    <t xml:space="preserve">Quadro rientro detrazioni fiscali </t>
  </si>
  <si>
    <t xml:space="preserve">Controllo costi per acquisto nuova casa </t>
  </si>
  <si>
    <t>Rientro fiscale annuo per 
ristrutturazione vecchio appartamento</t>
  </si>
  <si>
    <t xml:space="preserve">Rientro fiscale 
bonus nuova casa </t>
  </si>
  <si>
    <t xml:space="preserve">Rata mutuo mensile </t>
  </si>
  <si>
    <t xml:space="preserve">Quota garage </t>
  </si>
  <si>
    <t>Spese primi 5 anni</t>
  </si>
  <si>
    <t>Recupero detrazioni mensile</t>
  </si>
  <si>
    <t xml:space="preserve">Costo netto mensile </t>
  </si>
  <si>
    <t>Spese 6° anno</t>
  </si>
  <si>
    <t>Spese dal 7° al 10° anno</t>
  </si>
  <si>
    <t>Netto liquido residuo 
(stress zone)post rogito</t>
  </si>
  <si>
    <t>Assicurazione incendio e scoppio</t>
  </si>
  <si>
    <t>Costo alimentare mensile</t>
  </si>
  <si>
    <t>Utenze</t>
  </si>
  <si>
    <t>Scuola e sport</t>
  </si>
  <si>
    <t>Trasporti e auto</t>
  </si>
  <si>
    <t>Prelievi contanti(Alla etc...)</t>
  </si>
  <si>
    <t>Casa e assicurazioni</t>
  </si>
  <si>
    <t>Shopping</t>
  </si>
  <si>
    <t>Spese e ricavi FISSI mensili (media da febbraio a maggio)</t>
  </si>
  <si>
    <t>Tempo libero e viaggi (ristoranti aperitivi)</t>
  </si>
  <si>
    <t>Residuo ricavi meno costi</t>
  </si>
  <si>
    <t xml:space="preserve">Stipendio Mattia </t>
  </si>
  <si>
    <t xml:space="preserve">Stipendio Virginia </t>
  </si>
  <si>
    <t xml:space="preserve">Lavabo </t>
  </si>
  <si>
    <t>Armadio ingresso</t>
  </si>
  <si>
    <t>Mobile bagno</t>
  </si>
  <si>
    <t>Articolo</t>
  </si>
  <si>
    <t xml:space="preserve">Box doccia piano terra </t>
  </si>
  <si>
    <t xml:space="preserve">Box doccia piano primo </t>
  </si>
  <si>
    <t>Box doccia piano ammezzato</t>
  </si>
  <si>
    <t>Frigo</t>
  </si>
  <si>
    <t>Letto</t>
  </si>
  <si>
    <t xml:space="preserve">Armadio camera </t>
  </si>
  <si>
    <t xml:space="preserve">Tavolo </t>
  </si>
  <si>
    <t>6 sedie</t>
  </si>
  <si>
    <t>mobile lavanderia</t>
  </si>
  <si>
    <t>Cassettiera</t>
  </si>
  <si>
    <t>comodini</t>
  </si>
  <si>
    <t>Totale</t>
  </si>
  <si>
    <t>Costo</t>
  </si>
  <si>
    <t>BONUS CASA 50% 2026</t>
  </si>
  <si>
    <t>BONUS CASA 36% (caso peggiore)</t>
  </si>
  <si>
    <t>COME DA PROGETTO IKEA 32SVGKH</t>
  </si>
  <si>
    <t>Spese e ricavi FISSI mensili (media dal 1° luglio 2025 al 1° luglio 2026)</t>
  </si>
  <si>
    <t>Farmacia e cura della persona</t>
  </si>
  <si>
    <t>RIFERIMENTO</t>
  </si>
  <si>
    <t>NEGOZIO</t>
  </si>
  <si>
    <t>IKEA</t>
  </si>
  <si>
    <t>Acquisti in sospeso e non confermati</t>
  </si>
  <si>
    <t xml:space="preserve">Progetti IKEA </t>
  </si>
  <si>
    <t xml:space="preserve">Bagno ammezzato </t>
  </si>
  <si>
    <t>32TZFNG</t>
  </si>
  <si>
    <t>Rendering
Arredi</t>
  </si>
  <si>
    <t>32SVGKH</t>
  </si>
  <si>
    <t>Camera matrimoniale</t>
  </si>
  <si>
    <t>DA VERIFICARE ACQUISTO (90X90)</t>
  </si>
  <si>
    <t>DOVE COSTA MENO</t>
  </si>
  <si>
    <t xml:space="preserve">Camera bimbe </t>
  </si>
  <si>
    <t>32T74GD</t>
  </si>
  <si>
    <t xml:space="preserve">DEGHI </t>
  </si>
  <si>
    <t>DEGHI CODICE MVK-MTC (190X160)</t>
  </si>
  <si>
    <t>DEGHI CODICE AGP-1CZL</t>
  </si>
  <si>
    <t>COME DA PROGETTO 32V2DW2</t>
  </si>
  <si>
    <t>32V2DW2</t>
  </si>
  <si>
    <t>Bagno piano terra</t>
  </si>
  <si>
    <t>32V2Z9J</t>
  </si>
  <si>
    <t>DA VERIFICARE ACQUISTO (100X80)</t>
  </si>
  <si>
    <t>Bagno primo piano</t>
  </si>
  <si>
    <t>32V36ZR</t>
  </si>
  <si>
    <t>PIANO TERRA</t>
  </si>
  <si>
    <t>PRIMO PIANO E AMMEZZATO</t>
  </si>
  <si>
    <t>Salotto</t>
  </si>
  <si>
    <t>32V3SK6</t>
  </si>
  <si>
    <t xml:space="preserve">Cucina </t>
  </si>
  <si>
    <t>HISENSE - Frigorifero 4 porte 
RF632N4WIE1 ClasseE 485lt-Inox</t>
  </si>
  <si>
    <t>DOVE COSTA MENO (PRZZO DA 700 A 1000 IN BASE ALLE OFFERTE</t>
  </si>
  <si>
    <t>Ripostiglio</t>
  </si>
  <si>
    <t>Colonna ripostiglio</t>
  </si>
  <si>
    <t>895.742.07 METOD</t>
  </si>
  <si>
    <t>32V95QG</t>
  </si>
  <si>
    <t>Ingresso</t>
  </si>
  <si>
    <t>32V9Q84</t>
  </si>
  <si>
    <t>Planimetria piano terra</t>
  </si>
  <si>
    <t>Planimetria primo piano</t>
  </si>
  <si>
    <t>Planimetria secondo piano</t>
  </si>
  <si>
    <t>COME DA PROGETTO IKEA 32VBFHB</t>
  </si>
  <si>
    <t>SECONDO PIANO</t>
  </si>
  <si>
    <t>Mansarda</t>
  </si>
  <si>
    <t>Planimetria piano secondo</t>
  </si>
  <si>
    <t>32VCCV2</t>
  </si>
  <si>
    <t>Spese OTTOBRE 2025</t>
  </si>
  <si>
    <t>Spese NOVEMBRE 2025</t>
  </si>
  <si>
    <t>Spese DICEMBRE 2025</t>
  </si>
  <si>
    <t>Spese GENNAIO 2026</t>
  </si>
  <si>
    <t>Spese FEBBRAIO 2026</t>
  </si>
  <si>
    <t>Spese MARZO 2026</t>
  </si>
  <si>
    <t>Spese APRILE 2026</t>
  </si>
  <si>
    <t>Spese MAGGIO 2026</t>
  </si>
  <si>
    <t>Spese GIUGNO 2026</t>
  </si>
  <si>
    <t>Spese LUGLIO 2026</t>
  </si>
  <si>
    <t>Spese AGOSTO 2026</t>
  </si>
  <si>
    <t xml:space="preserve">MEDIA </t>
  </si>
  <si>
    <t>33RDNT2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</si>
</sst>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36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u/>
      <sz val="22"/>
      <name val="Aptos Narrow"/>
      <family val="2"/>
      <scheme val="minor"/>
    </font>
    <font>
      <b/>
      <sz val="72"/>
      <color theme="0"/>
      <name val="Aptos Narrow"/>
      <family val="2"/>
      <scheme val="minor"/>
    </font>
    <font>
      <b/>
      <sz val="72"/>
      <name val="Aptos Narrow"/>
      <family val="2"/>
      <scheme val="minor"/>
    </font>
    <font>
      <b/>
      <sz val="36"/>
      <name val="Aptos Narrow"/>
      <family val="2"/>
      <scheme val="minor"/>
    </font>
    <font>
      <b/>
      <sz val="26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1" xfId="0" applyBorder="1"/>
    <xf numFmtId="0" fontId="3" fillId="0" borderId="0" xfId="0" applyFont="1"/>
    <xf numFmtId="0" fontId="5" fillId="3" borderId="3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1" fillId="5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6" borderId="0" xfId="0" applyFill="1"/>
    <xf numFmtId="0" fontId="0" fillId="6" borderId="1" xfId="0" applyFill="1" applyBorder="1"/>
    <xf numFmtId="0" fontId="5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6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 vertical="center"/>
    </xf>
    <xf numFmtId="0" fontId="1" fillId="4" borderId="4" xfId="0" applyFont="1" applyFill="1" applyBorder="1"/>
    <xf numFmtId="0" fontId="1" fillId="5" borderId="4" xfId="0" applyFont="1" applyFill="1" applyBorder="1"/>
    <xf numFmtId="0" fontId="1" fillId="0" borderId="0" xfId="0" applyFont="1"/>
    <xf numFmtId="0" fontId="1" fillId="6" borderId="0" xfId="0" applyFont="1" applyFill="1"/>
    <xf numFmtId="0" fontId="5" fillId="3" borderId="1" xfId="0" applyFont="1" applyFill="1" applyBorder="1" applyAlignment="1">
      <alignment horizontal="center"/>
    </xf>
    <xf numFmtId="0" fontId="0" fillId="3" borderId="1" xfId="0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9" fillId="7" borderId="1" xfId="1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/>
    </xf>
    <xf numFmtId="0" fontId="13" fillId="9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0" fillId="0" borderId="5" xfId="0" applyBorder="1"/>
    <xf numFmtId="0" fontId="3" fillId="2" borderId="2" xfId="0" applyFont="1" applyFill="1" applyBorder="1"/>
    <xf numFmtId="0" fontId="3" fillId="2" borderId="0" xfId="0" applyFont="1" applyFill="1"/>
    <xf numFmtId="2" fontId="1" fillId="0" borderId="1" xfId="0" applyNumberFormat="1" applyFont="1" applyBorder="1"/>
    <xf numFmtId="2" fontId="0" fillId="0" borderId="0" xfId="0" applyNumberFormat="1"/>
    <xf numFmtId="0" fontId="3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13" fillId="9" borderId="2" xfId="0" applyFont="1" applyFill="1" applyBorder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9" fillId="7" borderId="7" xfId="1" applyFont="1" applyFill="1" applyBorder="1" applyAlignment="1">
      <alignment horizontal="center" vertical="center" wrapText="1"/>
    </xf>
    <xf numFmtId="0" fontId="9" fillId="7" borderId="3" xfId="1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1" fillId="8" borderId="4" xfId="0" applyFont="1" applyFill="1" applyBorder="1" applyAlignment="1">
      <alignment horizontal="center"/>
    </xf>
    <xf numFmtId="0" fontId="11" fillId="8" borderId="6" xfId="0" applyFont="1" applyFill="1" applyBorder="1" applyAlignment="1">
      <alignment horizontal="center"/>
    </xf>
    <xf numFmtId="0" fontId="11" fillId="8" borderId="5" xfId="0" applyFont="1" applyFill="1" applyBorder="1" applyAlignment="1">
      <alignment horizontal="center"/>
    </xf>
    <xf numFmtId="0" fontId="12" fillId="8" borderId="4" xfId="0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2" Type="http://schemas.openxmlformats.org/officeDocument/2006/relationships/image" Target="../media/image13.png"/><Relationship Id="rId1" Type="http://schemas.openxmlformats.org/officeDocument/2006/relationships/image" Target="../media/image10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1.png"/><Relationship Id="rId6" Type="http://schemas.openxmlformats.org/officeDocument/2006/relationships/image" Target="../media/image23.png"/><Relationship Id="rId5" Type="http://schemas.openxmlformats.org/officeDocument/2006/relationships/image" Target="../media/image22.png"/><Relationship Id="rId4" Type="http://schemas.openxmlformats.org/officeDocument/2006/relationships/image" Target="../media/image2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26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2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28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png"/><Relationship Id="rId1" Type="http://schemas.openxmlformats.org/officeDocument/2006/relationships/image" Target="../media/image1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png"/><Relationship Id="rId2" Type="http://schemas.openxmlformats.org/officeDocument/2006/relationships/image" Target="../media/image31.png"/><Relationship Id="rId1" Type="http://schemas.openxmlformats.org/officeDocument/2006/relationships/image" Target="../media/image30.png"/><Relationship Id="rId4" Type="http://schemas.openxmlformats.org/officeDocument/2006/relationships/image" Target="../media/image15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33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3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.png"/><Relationship Id="rId1" Type="http://schemas.openxmlformats.org/officeDocument/2006/relationships/image" Target="../media/image23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36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9.png"/><Relationship Id="rId1" Type="http://schemas.openxmlformats.org/officeDocument/2006/relationships/image" Target="../media/image2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0.png"/><Relationship Id="rId1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76200</xdr:rowOff>
    </xdr:from>
    <xdr:to>
      <xdr:col>1</xdr:col>
      <xdr:colOff>3974</xdr:colOff>
      <xdr:row>37</xdr:row>
      <xdr:rowOff>156523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D72FD7-5D05-CFD9-C68A-5F1862AE4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9600"/>
          <a:ext cx="5461799" cy="7014523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</xdr:row>
      <xdr:rowOff>76201</xdr:rowOff>
    </xdr:from>
    <xdr:to>
      <xdr:col>3</xdr:col>
      <xdr:colOff>10341</xdr:colOff>
      <xdr:row>37</xdr:row>
      <xdr:rowOff>165101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8A9556-8441-DF38-3ABE-CF5055A7F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76975" y="609601"/>
          <a:ext cx="5153841" cy="7023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63500</xdr:rowOff>
    </xdr:from>
    <xdr:to>
      <xdr:col>0</xdr:col>
      <xdr:colOff>5506218</xdr:colOff>
      <xdr:row>78</xdr:row>
      <xdr:rowOff>35923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083B14-317E-202C-5912-2F09DB347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235950"/>
          <a:ext cx="5506218" cy="71542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67553</xdr:rowOff>
    </xdr:from>
    <xdr:to>
      <xdr:col>11</xdr:col>
      <xdr:colOff>445851</xdr:colOff>
      <xdr:row>56</xdr:row>
      <xdr:rowOff>94574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7844CEDC-B86E-094F-A40A-649D8D9D3F4F}"/>
            </a:ext>
          </a:extLst>
        </xdr:cNvPr>
        <xdr:cNvGrpSpPr/>
      </xdr:nvGrpSpPr>
      <xdr:grpSpPr>
        <a:xfrm>
          <a:off x="0" y="607979"/>
          <a:ext cx="12240638" cy="10511276"/>
          <a:chOff x="0" y="540426"/>
          <a:chExt cx="5718974" cy="6970748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C721A7AA-62F8-44A5-81BF-E4609F4F948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540426"/>
            <a:ext cx="5718974" cy="6970748"/>
          </a:xfrm>
          <a:prstGeom prst="rect">
            <a:avLst/>
          </a:prstGeom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9F816717-C64C-422F-BEC0-A70F231C67C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 rot="16200000">
            <a:off x="546046" y="3127135"/>
            <a:ext cx="1041045" cy="1668496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3A822E36-5AA5-491D-863A-E17A327116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772477" y="5282017"/>
            <a:ext cx="1071282" cy="1190293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73F8579C-2009-1504-15DF-E331B6E2B47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10800000">
            <a:off x="3880556" y="4543063"/>
            <a:ext cx="1576550" cy="714760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E72B5C20-4E07-4DDC-870A-607E286E4FF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3880556" y="5253255"/>
            <a:ext cx="1637686" cy="1247650"/>
          </a:xfrm>
          <a:prstGeom prst="rect">
            <a:avLst/>
          </a:prstGeom>
        </xdr:spPr>
      </xdr:pic>
      <xdr:pic>
        <xdr:nvPicPr>
          <xdr:cNvPr id="9" name="Picture 8">
            <a:extLst>
              <a:ext uri="{FF2B5EF4-FFF2-40B4-BE49-F238E27FC236}">
                <a16:creationId xmlns:a16="http://schemas.microsoft.com/office/drawing/2014/main" id="{35FC37CC-7FC7-42A4-ABF4-E1CD24EBF0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 rot="10800000">
            <a:off x="221744" y="4459234"/>
            <a:ext cx="2529922" cy="2478422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405319</xdr:colOff>
      <xdr:row>5</xdr:row>
      <xdr:rowOff>81064</xdr:rowOff>
    </xdr:from>
    <xdr:to>
      <xdr:col>1</xdr:col>
      <xdr:colOff>202660</xdr:colOff>
      <xdr:row>24</xdr:row>
      <xdr:rowOff>162128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2BE89D-86B7-FBA8-ACF7-BFA1E290AC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2283" t="3793" r="4565" b="2414"/>
        <a:stretch>
          <a:fillRect/>
        </a:stretch>
      </xdr:blipFill>
      <xdr:spPr>
        <a:xfrm>
          <a:off x="405319" y="1459149"/>
          <a:ext cx="5512341" cy="36748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27021</xdr:rowOff>
    </xdr:from>
    <xdr:to>
      <xdr:col>11</xdr:col>
      <xdr:colOff>509584</xdr:colOff>
      <xdr:row>69</xdr:row>
      <xdr:rowOff>94573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2EAD0260-FEB6-95E5-2FA0-CDC3D44BC5A3}"/>
            </a:ext>
          </a:extLst>
        </xdr:cNvPr>
        <xdr:cNvGrpSpPr/>
      </xdr:nvGrpSpPr>
      <xdr:grpSpPr>
        <a:xfrm>
          <a:off x="0" y="567447"/>
          <a:ext cx="11993627" cy="13010743"/>
          <a:chOff x="0" y="567447"/>
          <a:chExt cx="11993627" cy="13010743"/>
        </a:xfrm>
      </xdr:grpSpPr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865CDFEE-1A78-1395-950D-F2DDEF37E78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567447"/>
            <a:ext cx="11993627" cy="13010743"/>
          </a:xfrm>
          <a:prstGeom prst="rect">
            <a:avLst/>
          </a:prstGeom>
        </xdr:spPr>
      </xdr:pic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C22E2AB5-4EC5-2B42-652C-00979FA1EA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723531" y="9735265"/>
            <a:ext cx="3368514" cy="2745305"/>
          </a:xfrm>
          <a:prstGeom prst="rect">
            <a:avLst/>
          </a:prstGeom>
        </xdr:spPr>
      </xdr:pic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20B31166-AE90-9216-8F0D-10A6DB9064A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20423" y="8727808"/>
            <a:ext cx="3763199" cy="3715185"/>
          </a:xfrm>
          <a:prstGeom prst="rect">
            <a:avLst/>
          </a:prstGeom>
        </xdr:spPr>
      </xdr:pic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F9CAE739-E596-C71D-CDAD-8C2454551F6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l="4706" t="7237" r="4360" b="4877"/>
          <a:stretch>
            <a:fillRect/>
          </a:stretch>
        </xdr:blipFill>
        <xdr:spPr>
          <a:xfrm rot="10800000">
            <a:off x="150528" y="6561783"/>
            <a:ext cx="3883623" cy="2140836"/>
          </a:xfrm>
          <a:prstGeom prst="rect">
            <a:avLst/>
          </a:prstGeom>
        </xdr:spPr>
      </xdr:pic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A7C51308-B22B-AF75-DA01-D313A1C3914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/>
          <a:srcRect l="2371" t="4103" r="2581" b="2565"/>
          <a:stretch>
            <a:fillRect/>
          </a:stretch>
        </xdr:blipFill>
        <xdr:spPr>
          <a:xfrm>
            <a:off x="90317" y="1982223"/>
            <a:ext cx="5629744" cy="4453633"/>
          </a:xfrm>
          <a:prstGeom prst="rect">
            <a:avLst/>
          </a:prstGeom>
        </xdr:spPr>
      </xdr:pic>
      <xdr:pic>
        <xdr:nvPicPr>
          <xdr:cNvPr id="17" name="Picture 16">
            <a:extLst>
              <a:ext uri="{FF2B5EF4-FFF2-40B4-BE49-F238E27FC236}">
                <a16:creationId xmlns:a16="http://schemas.microsoft.com/office/drawing/2014/main" id="{1C9FC49C-3E7F-43A6-9CBF-2099B336D1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6039255" y="9579042"/>
            <a:ext cx="5863618" cy="2956045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216170</xdr:colOff>
      <xdr:row>104</xdr:row>
      <xdr:rowOff>74011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9330004-4EBC-DA86-92EF-BD4DF6998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0426"/>
          <a:ext cx="8660319" cy="19637415"/>
        </a:xfrm>
        <a:prstGeom prst="rect">
          <a:avLst/>
        </a:prstGeom>
      </xdr:spPr>
    </xdr:pic>
    <xdr:clientData/>
  </xdr:twoCellAnchor>
  <xdr:twoCellAnchor editAs="oneCell">
    <xdr:from>
      <xdr:col>0</xdr:col>
      <xdr:colOff>230346</xdr:colOff>
      <xdr:row>9</xdr:row>
      <xdr:rowOff>24423</xdr:rowOff>
    </xdr:from>
    <xdr:to>
      <xdr:col>4</xdr:col>
      <xdr:colOff>501518</xdr:colOff>
      <xdr:row>94</xdr:row>
      <xdr:rowOff>152707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F25A608-BE57-77D6-563F-88BB59996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346" y="2198077"/>
          <a:ext cx="7500403" cy="1673597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27</xdr:row>
      <xdr:rowOff>0</xdr:rowOff>
    </xdr:from>
    <xdr:to>
      <xdr:col>2</xdr:col>
      <xdr:colOff>3148803</xdr:colOff>
      <xdr:row>27</xdr:row>
      <xdr:rowOff>3549041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4EE8976-B077-113A-44CE-A0C076080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44932" y="8507260"/>
          <a:ext cx="3282153" cy="3549041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39</xdr:row>
      <xdr:rowOff>0</xdr:rowOff>
    </xdr:from>
    <xdr:to>
      <xdr:col>2</xdr:col>
      <xdr:colOff>3153812</xdr:colOff>
      <xdr:row>40</xdr:row>
      <xdr:rowOff>5034643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35BE47-82B2-49A1-8CAC-F09D9DA7A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48453" y="42983452"/>
          <a:ext cx="3287161" cy="745369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7</xdr:col>
      <xdr:colOff>413435</xdr:colOff>
      <xdr:row>23</xdr:row>
      <xdr:rowOff>108857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E818A6-ABB4-7BA1-9B87-7801158D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4667934" cy="4281714"/>
        </a:xfrm>
        <a:prstGeom prst="rect">
          <a:avLst/>
        </a:prstGeom>
      </xdr:spPr>
    </xdr:pic>
    <xdr:clientData/>
  </xdr:twoCellAnchor>
  <xdr:twoCellAnchor editAs="oneCell">
    <xdr:from>
      <xdr:col>8</xdr:col>
      <xdr:colOff>45357</xdr:colOff>
      <xdr:row>0</xdr:row>
      <xdr:rowOff>1</xdr:rowOff>
    </xdr:from>
    <xdr:to>
      <xdr:col>15</xdr:col>
      <xdr:colOff>175745</xdr:colOff>
      <xdr:row>23</xdr:row>
      <xdr:rowOff>108858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4046CD-D626-2B80-76FB-DE5E6279C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07643" y="1"/>
          <a:ext cx="4384888" cy="428171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89476</xdr:colOff>
      <xdr:row>33</xdr:row>
      <xdr:rowOff>71603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96C27D-E6CB-7F80-2E7A-277E05B6B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382905" cy="605874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16</xdr:col>
      <xdr:colOff>502967</xdr:colOff>
      <xdr:row>35</xdr:row>
      <xdr:rowOff>42167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B793EA9-1F1B-8449-383C-1E7F95047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3429" y="0"/>
          <a:ext cx="2934109" cy="639216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249924</xdr:colOff>
      <xdr:row>22</xdr:row>
      <xdr:rowOff>64085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1A8ECAF-E76C-77AF-FA96-94E90FD0E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86742" cy="419158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13</xdr:col>
      <xdr:colOff>392819</xdr:colOff>
      <xdr:row>27</xdr:row>
      <xdr:rowOff>21492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CE97172-7382-272E-6E05-3E971741F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42955" y="0"/>
          <a:ext cx="4029637" cy="508706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267163</xdr:colOff>
      <xdr:row>23</xdr:row>
      <xdr:rowOff>108556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D44B00-3A8D-823A-61EB-3A56F84E1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315163" cy="4344006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0</xdr:row>
      <xdr:rowOff>0</xdr:rowOff>
    </xdr:from>
    <xdr:to>
      <xdr:col>10</xdr:col>
      <xdr:colOff>286120</xdr:colOff>
      <xdr:row>28</xdr:row>
      <xdr:rowOff>102334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149D904-8A62-457C-E4E2-DE5AF3640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3800" y="0"/>
          <a:ext cx="2648320" cy="5258534"/>
        </a:xfrm>
        <a:prstGeom prst="rect">
          <a:avLst/>
        </a:prstGeom>
      </xdr:spPr>
    </xdr:pic>
    <xdr:clientData/>
  </xdr:twoCellAnchor>
  <xdr:twoCellAnchor editAs="oneCell">
    <xdr:from>
      <xdr:col>11</xdr:col>
      <xdr:colOff>76200</xdr:colOff>
      <xdr:row>0</xdr:row>
      <xdr:rowOff>0</xdr:rowOff>
    </xdr:from>
    <xdr:to>
      <xdr:col>15</xdr:col>
      <xdr:colOff>28909</xdr:colOff>
      <xdr:row>29</xdr:row>
      <xdr:rowOff>165868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36B96FA-A9FB-C57B-A635-1F07ED9CA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81800" y="0"/>
          <a:ext cx="2391109" cy="5506218"/>
        </a:xfrm>
        <a:prstGeom prst="rect">
          <a:avLst/>
        </a:prstGeom>
      </xdr:spPr>
    </xdr:pic>
    <xdr:clientData/>
  </xdr:twoCellAnchor>
  <xdr:twoCellAnchor editAs="oneCell">
    <xdr:from>
      <xdr:col>15</xdr:col>
      <xdr:colOff>274205</xdr:colOff>
      <xdr:row>0</xdr:row>
      <xdr:rowOff>0</xdr:rowOff>
    </xdr:from>
    <xdr:to>
      <xdr:col>23</xdr:col>
      <xdr:colOff>388332</xdr:colOff>
      <xdr:row>11</xdr:row>
      <xdr:rowOff>89200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BBA6FF-B83A-2C93-2AAD-B3B525013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66250" y="0"/>
          <a:ext cx="4963218" cy="21529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429280</xdr:colOff>
      <xdr:row>31</xdr:row>
      <xdr:rowOff>102411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3AC6CA-8BD0-2449-7AC8-139B2964B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696480" cy="5811061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17</xdr:col>
      <xdr:colOff>581872</xdr:colOff>
      <xdr:row>24</xdr:row>
      <xdr:rowOff>86354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4B24A2-2455-6801-744A-31F5FE57E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6800" y="0"/>
          <a:ext cx="6068272" cy="450595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67450</xdr:colOff>
      <xdr:row>27</xdr:row>
      <xdr:rowOff>181694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FA0B9F-38DB-540F-8CED-AA49C69BC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53850" cy="515374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16</xdr:col>
      <xdr:colOff>448333</xdr:colOff>
      <xdr:row>23</xdr:row>
      <xdr:rowOff>165714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2F3A0F-ECC3-13B7-DFA0-65622A721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0"/>
          <a:ext cx="4715533" cy="4401164"/>
        </a:xfrm>
        <a:prstGeom prst="rect">
          <a:avLst/>
        </a:prstGeom>
      </xdr:spPr>
    </xdr:pic>
    <xdr:clientData/>
  </xdr:twoCellAnchor>
  <xdr:twoCellAnchor>
    <xdr:from>
      <xdr:col>3</xdr:col>
      <xdr:colOff>361950</xdr:colOff>
      <xdr:row>14</xdr:row>
      <xdr:rowOff>165100</xdr:rowOff>
    </xdr:from>
    <xdr:to>
      <xdr:col>5</xdr:col>
      <xdr:colOff>190500</xdr:colOff>
      <xdr:row>19</xdr:row>
      <xdr:rowOff>44450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866122D-0312-B95F-178F-0536A7624914}"/>
            </a:ext>
          </a:extLst>
        </xdr:cNvPr>
        <xdr:cNvSpPr/>
      </xdr:nvSpPr>
      <xdr:spPr>
        <a:xfrm>
          <a:off x="2190750" y="2743200"/>
          <a:ext cx="1047750" cy="8001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it-IT" sz="1100" kern="1200"/>
            <a:t>Divano aperto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427653</xdr:colOff>
      <xdr:row>3</xdr:row>
      <xdr:rowOff>12959</xdr:rowOff>
    </xdr:from>
    <xdr:to>
      <xdr:col>29</xdr:col>
      <xdr:colOff>567660</xdr:colOff>
      <xdr:row>25</xdr:row>
      <xdr:rowOff>41642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D8DD075-D8D4-F340-EEDA-30606BA9E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1122" y="557245"/>
          <a:ext cx="6839905" cy="40201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16</xdr:col>
      <xdr:colOff>103674</xdr:colOff>
      <xdr:row>37</xdr:row>
      <xdr:rowOff>11234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4A782AE-399D-C8FE-97A5-2A9CEA13D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848980" cy="672409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153442</xdr:colOff>
      <xdr:row>31</xdr:row>
      <xdr:rowOff>150043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63150C-E3D7-0344-3846-3E2D2E51F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68642" cy="5858693"/>
        </a:xfrm>
        <a:prstGeom prst="rect">
          <a:avLst/>
        </a:prstGeom>
      </xdr:spPr>
    </xdr:pic>
    <xdr:clientData/>
  </xdr:twoCellAnchor>
  <xdr:twoCellAnchor editAs="oneCell">
    <xdr:from>
      <xdr:col>12</xdr:col>
      <xdr:colOff>254000</xdr:colOff>
      <xdr:row>0</xdr:row>
      <xdr:rowOff>44450</xdr:rowOff>
    </xdr:from>
    <xdr:to>
      <xdr:col>20</xdr:col>
      <xdr:colOff>311839</xdr:colOff>
      <xdr:row>26</xdr:row>
      <xdr:rowOff>76873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6DEB68F-6D18-0BC8-052A-65884067E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9200" y="44450"/>
          <a:ext cx="4934639" cy="482032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169334</xdr:colOff>
      <xdr:row>21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739F60-25E8-C153-6A47-78DA58A9E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65334" cy="4013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0</xdr:row>
      <xdr:rowOff>1</xdr:rowOff>
    </xdr:from>
    <xdr:to>
      <xdr:col>18</xdr:col>
      <xdr:colOff>603027</xdr:colOff>
      <xdr:row>21</xdr:row>
      <xdr:rowOff>139701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1E581A-5251-0BDD-7202-7F1BDA09B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0" y="1"/>
          <a:ext cx="5479827" cy="4006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590550</xdr:colOff>
      <xdr:row>0</xdr:row>
      <xdr:rowOff>0</xdr:rowOff>
    </xdr:from>
    <xdr:to>
      <xdr:col>17</xdr:col>
      <xdr:colOff>49765</xdr:colOff>
      <xdr:row>18</xdr:row>
      <xdr:rowOff>97080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B2393D0-9B8A-5614-44AD-824968930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0"/>
          <a:ext cx="5582429" cy="33627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427789</xdr:colOff>
      <xdr:row>22</xdr:row>
      <xdr:rowOff>136071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14E3CD-34CB-2294-6D8F-B255ACC9F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4714039" cy="41275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434685</xdr:colOff>
      <xdr:row>43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8CE47E7-E92F-4F9A-8B16-5D15F82CF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496292" cy="7801429"/>
        </a:xfrm>
        <a:prstGeom prst="rect">
          <a:avLst/>
        </a:prstGeom>
      </xdr:spPr>
    </xdr:pic>
    <xdr:clientData/>
  </xdr:twoCellAnchor>
  <xdr:twoCellAnchor editAs="oneCell">
    <xdr:from>
      <xdr:col>5</xdr:col>
      <xdr:colOff>487589</xdr:colOff>
      <xdr:row>0</xdr:row>
      <xdr:rowOff>0</xdr:rowOff>
    </xdr:from>
    <xdr:to>
      <xdr:col>24</xdr:col>
      <xdr:colOff>132656</xdr:colOff>
      <xdr:row>31</xdr:row>
      <xdr:rowOff>110564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6CA246E-8042-7F85-D52C-B1C5618A6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49196" y="0"/>
          <a:ext cx="11279174" cy="573485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1DF83-C477-4A70-9C8D-268FF0F5E721}">
  <dimension ref="A1:K80"/>
  <sheetViews>
    <sheetView tabSelected="1" zoomScale="55" workbookViewId="0">
      <selection activeCell="E63" sqref="E63"/>
    </sheetView>
  </sheetViews>
  <sheetFormatPr defaultRowHeight="14.5" x14ac:dyDescent="0.35"/>
  <cols>
    <col min="2" max="2" width="52.81640625" bestFit="1" customWidth="1"/>
    <col min="3" max="3" width="71.81640625" bestFit="1" customWidth="1"/>
    <col min="4" max="4" width="37.81640625" bestFit="1" customWidth="1"/>
    <col min="5" max="5" width="53.54296875" bestFit="1" customWidth="1"/>
    <col min="6" max="6" width="41.1796875" bestFit="1" customWidth="1"/>
    <col min="9" max="9" width="10.453125" bestFit="1" customWidth="1"/>
  </cols>
  <sheetData>
    <row r="1" spans="1:10" ht="47.5" x14ac:dyDescent="1.1000000000000001">
      <c r="A1" s="38" t="s">
        <v>22</v>
      </c>
      <c r="B1" s="39"/>
      <c r="C1" s="39"/>
      <c r="D1" s="39"/>
      <c r="E1" s="39"/>
      <c r="F1" s="39"/>
      <c r="G1" s="39"/>
      <c r="H1" s="2"/>
      <c r="I1" s="2"/>
      <c r="J1" s="2"/>
    </row>
    <row r="2" spans="1:10" ht="26" x14ac:dyDescent="0.35">
      <c r="A2" s="10"/>
      <c r="C2" s="3" t="s">
        <v>19</v>
      </c>
      <c r="D2" s="3" t="s">
        <v>20</v>
      </c>
      <c r="E2" s="10"/>
      <c r="F2" s="10"/>
      <c r="G2" s="10"/>
    </row>
    <row r="3" spans="1:10" ht="21" x14ac:dyDescent="0.5">
      <c r="A3" s="10"/>
      <c r="B3" s="4" t="s">
        <v>0</v>
      </c>
      <c r="C3" s="8">
        <v>400000</v>
      </c>
      <c r="D3" s="1"/>
      <c r="E3" s="6" t="s">
        <v>10</v>
      </c>
      <c r="F3" s="8">
        <f>SUM(C3:C14)</f>
        <v>592785</v>
      </c>
      <c r="G3" s="10"/>
    </row>
    <row r="4" spans="1:10" ht="21" x14ac:dyDescent="0.5">
      <c r="A4" s="10"/>
      <c r="B4" s="4" t="s">
        <v>1</v>
      </c>
      <c r="C4" s="8">
        <v>25000</v>
      </c>
      <c r="D4" s="1"/>
      <c r="E4" s="7" t="s">
        <v>15</v>
      </c>
      <c r="F4" s="8">
        <f>SUM(D15:D17)</f>
        <v>581000</v>
      </c>
      <c r="G4" s="10"/>
    </row>
    <row r="5" spans="1:10" ht="21" x14ac:dyDescent="0.5">
      <c r="A5" s="10"/>
      <c r="B5" s="4" t="s">
        <v>2</v>
      </c>
      <c r="C5" s="8">
        <v>16000</v>
      </c>
      <c r="D5" s="1"/>
      <c r="E5" s="10"/>
      <c r="F5" s="10"/>
      <c r="G5" s="10"/>
    </row>
    <row r="6" spans="1:10" ht="21" x14ac:dyDescent="0.5">
      <c r="A6" s="10"/>
      <c r="B6" s="4" t="s">
        <v>3</v>
      </c>
      <c r="C6" s="8">
        <v>5000</v>
      </c>
      <c r="D6" s="1"/>
      <c r="E6" s="10"/>
      <c r="F6" s="10"/>
      <c r="G6" s="10"/>
    </row>
    <row r="7" spans="1:10" ht="21" x14ac:dyDescent="0.5">
      <c r="A7" s="10"/>
      <c r="B7" s="4" t="s">
        <v>4</v>
      </c>
      <c r="C7" s="8">
        <v>2000</v>
      </c>
      <c r="D7" s="1"/>
      <c r="E7" s="10"/>
      <c r="F7" s="10"/>
      <c r="G7" s="10"/>
    </row>
    <row r="8" spans="1:10" ht="21" x14ac:dyDescent="0.5">
      <c r="A8" s="10"/>
      <c r="B8" s="4" t="s">
        <v>5</v>
      </c>
      <c r="C8" s="8">
        <v>10000</v>
      </c>
      <c r="D8" s="1"/>
      <c r="E8" s="10"/>
      <c r="F8" s="10"/>
      <c r="G8" s="10"/>
    </row>
    <row r="9" spans="1:10" ht="52" x14ac:dyDescent="0.6">
      <c r="A9" s="10"/>
      <c r="B9" s="4" t="s">
        <v>6</v>
      </c>
      <c r="C9" s="8">
        <f>Mobili!B19</f>
        <v>4785</v>
      </c>
      <c r="D9" s="1"/>
      <c r="E9" s="15" t="s">
        <v>32</v>
      </c>
      <c r="F9" s="14">
        <f>SUM(D15:D17)-SUM(C3,C5:C14)</f>
        <v>13215</v>
      </c>
      <c r="G9" s="10"/>
    </row>
    <row r="10" spans="1:10" ht="21" x14ac:dyDescent="0.5">
      <c r="A10" s="10"/>
      <c r="B10" s="4" t="s">
        <v>7</v>
      </c>
      <c r="C10" s="8">
        <v>1000</v>
      </c>
      <c r="D10" s="1"/>
      <c r="E10" s="10"/>
      <c r="F10" s="10"/>
      <c r="G10" s="10"/>
    </row>
    <row r="11" spans="1:10" ht="21" x14ac:dyDescent="0.5">
      <c r="A11" s="10"/>
      <c r="B11" s="4" t="s">
        <v>8</v>
      </c>
      <c r="C11" s="8">
        <v>5000</v>
      </c>
      <c r="D11" s="1"/>
      <c r="E11" s="10"/>
      <c r="F11" s="10"/>
      <c r="G11" s="10"/>
    </row>
    <row r="12" spans="1:10" ht="21" x14ac:dyDescent="0.5">
      <c r="A12" s="10"/>
      <c r="B12" s="4" t="s">
        <v>9</v>
      </c>
      <c r="C12" s="8">
        <v>115000</v>
      </c>
      <c r="D12" s="1"/>
      <c r="E12" s="10"/>
      <c r="F12" s="10"/>
      <c r="G12" s="10"/>
    </row>
    <row r="13" spans="1:10" ht="21" x14ac:dyDescent="0.5">
      <c r="A13" s="10"/>
      <c r="B13" s="4" t="s">
        <v>11</v>
      </c>
      <c r="C13" s="8">
        <v>6000</v>
      </c>
      <c r="D13" s="1"/>
      <c r="E13" s="10"/>
      <c r="F13" s="10"/>
      <c r="G13" s="10"/>
    </row>
    <row r="14" spans="1:10" ht="23.25" customHeight="1" x14ac:dyDescent="0.5">
      <c r="A14" s="10"/>
      <c r="B14" s="4" t="s">
        <v>33</v>
      </c>
      <c r="C14" s="8">
        <v>3000</v>
      </c>
      <c r="D14" s="11"/>
      <c r="E14" s="10"/>
      <c r="F14" s="10"/>
      <c r="G14" s="10"/>
    </row>
    <row r="15" spans="1:10" ht="26.25" customHeight="1" x14ac:dyDescent="0.5">
      <c r="A15" s="10"/>
      <c r="B15" s="5" t="s">
        <v>12</v>
      </c>
      <c r="C15" s="1"/>
      <c r="D15" s="8">
        <v>165000</v>
      </c>
      <c r="E15" s="10"/>
      <c r="F15" s="10"/>
      <c r="G15" s="10"/>
    </row>
    <row r="16" spans="1:10" ht="21" x14ac:dyDescent="0.5">
      <c r="A16" s="10"/>
      <c r="B16" s="5" t="s">
        <v>13</v>
      </c>
      <c r="C16" s="1"/>
      <c r="D16" s="8">
        <v>300000</v>
      </c>
      <c r="E16" s="10"/>
      <c r="F16" s="10"/>
      <c r="G16" s="10"/>
    </row>
    <row r="17" spans="1:11" ht="21" x14ac:dyDescent="0.5">
      <c r="A17" s="10"/>
      <c r="B17" s="5" t="s">
        <v>14</v>
      </c>
      <c r="C17" s="1"/>
      <c r="D17" s="8">
        <v>116000</v>
      </c>
      <c r="E17" s="10"/>
      <c r="F17" s="10"/>
      <c r="G17" s="10"/>
    </row>
    <row r="18" spans="1:11" x14ac:dyDescent="0.35">
      <c r="A18" s="10"/>
      <c r="B18" s="10"/>
      <c r="C18" s="10"/>
      <c r="D18" s="10"/>
      <c r="E18" s="10"/>
      <c r="F18" s="10"/>
      <c r="G18" s="10"/>
    </row>
    <row r="19" spans="1:11" ht="47.5" x14ac:dyDescent="1.1000000000000001">
      <c r="A19" s="38" t="s">
        <v>21</v>
      </c>
      <c r="B19" s="39"/>
      <c r="C19" s="39"/>
      <c r="D19" s="39"/>
      <c r="E19" s="39"/>
      <c r="F19" s="39"/>
      <c r="G19" s="39"/>
      <c r="H19" s="2"/>
      <c r="I19" s="2"/>
      <c r="J19" s="2"/>
      <c r="K19" s="2"/>
    </row>
    <row r="20" spans="1:11" ht="52" x14ac:dyDescent="0.35">
      <c r="A20" s="10"/>
      <c r="B20" s="3" t="s">
        <v>16</v>
      </c>
      <c r="C20" s="12" t="s">
        <v>23</v>
      </c>
      <c r="D20" s="12" t="s">
        <v>24</v>
      </c>
      <c r="E20" s="3" t="s">
        <v>17</v>
      </c>
      <c r="F20" s="3" t="s">
        <v>18</v>
      </c>
      <c r="G20" s="10"/>
    </row>
    <row r="21" spans="1:11" ht="21" x14ac:dyDescent="0.5">
      <c r="A21" s="10"/>
      <c r="B21" s="9">
        <v>2027</v>
      </c>
      <c r="C21" s="8">
        <v>2094.4</v>
      </c>
      <c r="D21" s="8">
        <v>4800</v>
      </c>
      <c r="E21" s="8">
        <f>IF($C$9&gt;5000,(5000/2)/10,($C$9/2)/10)</f>
        <v>239.25</v>
      </c>
      <c r="F21" s="8">
        <f>SUM(C21:E21)</f>
        <v>7133.65</v>
      </c>
      <c r="G21" s="10"/>
    </row>
    <row r="22" spans="1:11" ht="21" x14ac:dyDescent="0.5">
      <c r="A22" s="10"/>
      <c r="B22" s="9">
        <v>2028</v>
      </c>
      <c r="C22" s="8">
        <v>2094.4</v>
      </c>
      <c r="D22" s="8">
        <v>4800</v>
      </c>
      <c r="E22" s="8">
        <f t="shared" ref="E22:E30" si="0">IF($C$9&gt;5000,(5000/2)/10,($C$9/2)/10)</f>
        <v>239.25</v>
      </c>
      <c r="F22" s="8">
        <f t="shared" ref="F22:F30" si="1">SUM(C22:E22)</f>
        <v>7133.65</v>
      </c>
      <c r="G22" s="10"/>
    </row>
    <row r="23" spans="1:11" ht="21" x14ac:dyDescent="0.5">
      <c r="A23" s="10"/>
      <c r="B23" s="9">
        <v>2029</v>
      </c>
      <c r="C23" s="8">
        <v>2094.4</v>
      </c>
      <c r="D23" s="8">
        <v>4800</v>
      </c>
      <c r="E23" s="8">
        <f t="shared" si="0"/>
        <v>239.25</v>
      </c>
      <c r="F23" s="8">
        <f t="shared" si="1"/>
        <v>7133.65</v>
      </c>
      <c r="G23" s="10"/>
    </row>
    <row r="24" spans="1:11" ht="21" x14ac:dyDescent="0.5">
      <c r="A24" s="10"/>
      <c r="B24" s="9">
        <v>2030</v>
      </c>
      <c r="C24" s="8">
        <v>2094.4</v>
      </c>
      <c r="D24" s="8">
        <v>4800</v>
      </c>
      <c r="E24" s="8">
        <f t="shared" si="0"/>
        <v>239.25</v>
      </c>
      <c r="F24" s="8">
        <f t="shared" si="1"/>
        <v>7133.65</v>
      </c>
      <c r="G24" s="10"/>
    </row>
    <row r="25" spans="1:11" ht="21" x14ac:dyDescent="0.5">
      <c r="A25" s="10"/>
      <c r="B25" s="9">
        <v>2031</v>
      </c>
      <c r="C25" s="8">
        <v>2094.4</v>
      </c>
      <c r="D25" s="8">
        <v>4800</v>
      </c>
      <c r="E25" s="8">
        <f t="shared" si="0"/>
        <v>239.25</v>
      </c>
      <c r="F25" s="8">
        <f t="shared" si="1"/>
        <v>7133.65</v>
      </c>
      <c r="G25" s="10"/>
    </row>
    <row r="26" spans="1:11" ht="21" x14ac:dyDescent="0.5">
      <c r="A26" s="10"/>
      <c r="B26" s="9">
        <v>2032</v>
      </c>
      <c r="C26" s="8">
        <v>1593.9</v>
      </c>
      <c r="D26" s="8">
        <v>4800</v>
      </c>
      <c r="E26" s="8">
        <f t="shared" si="0"/>
        <v>239.25</v>
      </c>
      <c r="F26" s="8">
        <f t="shared" si="1"/>
        <v>6633.15</v>
      </c>
      <c r="G26" s="10"/>
    </row>
    <row r="27" spans="1:11" ht="21" x14ac:dyDescent="0.5">
      <c r="A27" s="10"/>
      <c r="B27" s="9">
        <v>2033</v>
      </c>
      <c r="C27" s="8"/>
      <c r="D27" s="8">
        <v>4800</v>
      </c>
      <c r="E27" s="8">
        <f t="shared" si="0"/>
        <v>239.25</v>
      </c>
      <c r="F27" s="8">
        <f t="shared" si="1"/>
        <v>5039.25</v>
      </c>
      <c r="G27" s="10"/>
    </row>
    <row r="28" spans="1:11" ht="21" x14ac:dyDescent="0.5">
      <c r="A28" s="10"/>
      <c r="B28" s="9">
        <v>2034</v>
      </c>
      <c r="C28" s="8"/>
      <c r="D28" s="8">
        <v>4800</v>
      </c>
      <c r="E28" s="8">
        <f t="shared" si="0"/>
        <v>239.25</v>
      </c>
      <c r="F28" s="8">
        <f t="shared" si="1"/>
        <v>5039.25</v>
      </c>
      <c r="G28" s="10"/>
    </row>
    <row r="29" spans="1:11" ht="21" x14ac:dyDescent="0.5">
      <c r="A29" s="10"/>
      <c r="B29" s="9">
        <v>2035</v>
      </c>
      <c r="C29" s="8"/>
      <c r="D29" s="8">
        <v>4800</v>
      </c>
      <c r="E29" s="8">
        <f t="shared" si="0"/>
        <v>239.25</v>
      </c>
      <c r="F29" s="8">
        <f t="shared" si="1"/>
        <v>5039.25</v>
      </c>
      <c r="G29" s="10"/>
    </row>
    <row r="30" spans="1:11" ht="21" x14ac:dyDescent="0.5">
      <c r="A30" s="10"/>
      <c r="B30" s="9">
        <v>2036</v>
      </c>
      <c r="C30" s="8"/>
      <c r="D30" s="8">
        <v>4800</v>
      </c>
      <c r="E30" s="8">
        <f t="shared" si="0"/>
        <v>239.25</v>
      </c>
      <c r="F30" s="8">
        <f t="shared" si="1"/>
        <v>5039.25</v>
      </c>
      <c r="G30" s="10"/>
    </row>
    <row r="31" spans="1:11" x14ac:dyDescent="0.35">
      <c r="A31" s="10"/>
      <c r="B31" s="10"/>
      <c r="C31" s="10"/>
      <c r="D31" s="10"/>
      <c r="E31" s="10"/>
      <c r="F31" s="10"/>
      <c r="G31" s="10"/>
    </row>
    <row r="32" spans="1:11" x14ac:dyDescent="0.35">
      <c r="A32" s="10"/>
      <c r="B32" s="10"/>
      <c r="C32" s="10"/>
      <c r="D32" s="10"/>
      <c r="E32" s="10"/>
      <c r="F32" s="10"/>
      <c r="G32" s="10"/>
    </row>
    <row r="33" spans="1:7" ht="47.5" x14ac:dyDescent="1.1000000000000001">
      <c r="A33" s="38" t="s">
        <v>27</v>
      </c>
      <c r="B33" s="39"/>
      <c r="C33" s="39"/>
      <c r="D33" s="39"/>
      <c r="E33" s="39"/>
      <c r="F33" s="39"/>
      <c r="G33" s="39"/>
    </row>
    <row r="34" spans="1:7" ht="26" x14ac:dyDescent="0.5">
      <c r="A34" s="10"/>
      <c r="B34" s="4" t="s">
        <v>25</v>
      </c>
      <c r="C34" s="8">
        <v>1500</v>
      </c>
      <c r="D34" s="16" t="s">
        <v>63</v>
      </c>
      <c r="E34" s="16" t="s">
        <v>64</v>
      </c>
      <c r="F34" s="10"/>
      <c r="G34" s="10"/>
    </row>
    <row r="35" spans="1:7" ht="21" x14ac:dyDescent="0.5">
      <c r="A35" s="10"/>
      <c r="B35" s="4" t="s">
        <v>26</v>
      </c>
      <c r="C35" s="8">
        <f>(C4/5)/12</f>
        <v>416.66666666666669</v>
      </c>
      <c r="D35" s="8"/>
      <c r="E35" s="11"/>
      <c r="F35" s="10"/>
      <c r="G35" s="10"/>
    </row>
    <row r="36" spans="1:7" ht="21" x14ac:dyDescent="0.5">
      <c r="A36" s="10"/>
      <c r="B36" s="5" t="s">
        <v>28</v>
      </c>
      <c r="C36" s="8"/>
      <c r="D36" s="8">
        <f>F21/12</f>
        <v>594.4708333333333</v>
      </c>
      <c r="E36" s="8">
        <f>(C21+E21+3456)/12</f>
        <v>482.4708333333333</v>
      </c>
      <c r="F36" s="10"/>
      <c r="G36" s="10"/>
    </row>
    <row r="37" spans="1:7" ht="26" x14ac:dyDescent="0.6">
      <c r="A37" s="10"/>
      <c r="B37" s="13" t="s">
        <v>29</v>
      </c>
      <c r="D37" s="8">
        <f>SUM(C34:C35)-D36</f>
        <v>1322.1958333333334</v>
      </c>
      <c r="E37" s="8">
        <f>SUM(C34:C35)-E36</f>
        <v>1434.1958333333334</v>
      </c>
      <c r="F37" s="10"/>
      <c r="G37" s="10"/>
    </row>
    <row r="38" spans="1:7" ht="47.5" x14ac:dyDescent="1.1000000000000001">
      <c r="A38" s="38" t="s">
        <v>30</v>
      </c>
      <c r="B38" s="39"/>
      <c r="C38" s="39"/>
      <c r="D38" s="39"/>
      <c r="E38" s="39"/>
      <c r="F38" s="39"/>
      <c r="G38" s="39"/>
    </row>
    <row r="39" spans="1:7" ht="21" x14ac:dyDescent="0.5">
      <c r="A39" s="10"/>
      <c r="B39" s="4" t="s">
        <v>25</v>
      </c>
      <c r="C39" s="8">
        <v>1500</v>
      </c>
      <c r="D39" s="8"/>
      <c r="E39" s="8"/>
      <c r="F39" s="10"/>
      <c r="G39" s="10"/>
    </row>
    <row r="40" spans="1:7" ht="21" x14ac:dyDescent="0.5">
      <c r="A40" s="10"/>
      <c r="B40" s="5" t="s">
        <v>28</v>
      </c>
      <c r="C40" s="8"/>
      <c r="D40" s="8">
        <f>F26/12</f>
        <v>552.76249999999993</v>
      </c>
      <c r="E40" s="8">
        <f>(C26+E26+3456)/12</f>
        <v>440.76249999999999</v>
      </c>
      <c r="F40" s="10"/>
      <c r="G40" s="10"/>
    </row>
    <row r="41" spans="1:7" ht="26" x14ac:dyDescent="0.6">
      <c r="A41" s="10"/>
      <c r="B41" s="13" t="s">
        <v>29</v>
      </c>
      <c r="D41" s="8">
        <f>$C$39-D40</f>
        <v>947.23750000000007</v>
      </c>
      <c r="E41" s="8">
        <f>$C$39-E40</f>
        <v>1059.2375</v>
      </c>
      <c r="F41" s="10"/>
      <c r="G41" s="10"/>
    </row>
    <row r="42" spans="1:7" ht="47.5" x14ac:dyDescent="1.1000000000000001">
      <c r="A42" s="38" t="s">
        <v>31</v>
      </c>
      <c r="B42" s="39"/>
      <c r="C42" s="39"/>
      <c r="D42" s="39"/>
      <c r="E42" s="39"/>
      <c r="F42" s="39"/>
      <c r="G42" s="39"/>
    </row>
    <row r="43" spans="1:7" ht="21" x14ac:dyDescent="0.5">
      <c r="A43" s="10"/>
      <c r="B43" s="4" t="s">
        <v>25</v>
      </c>
      <c r="C43" s="8">
        <v>1500</v>
      </c>
      <c r="D43" s="8"/>
      <c r="E43" s="8"/>
      <c r="F43" s="10"/>
      <c r="G43" s="10"/>
    </row>
    <row r="44" spans="1:7" ht="21" x14ac:dyDescent="0.5">
      <c r="A44" s="10"/>
      <c r="B44" s="5" t="s">
        <v>28</v>
      </c>
      <c r="C44" s="8"/>
      <c r="D44" s="8">
        <f>F27/12</f>
        <v>419.9375</v>
      </c>
      <c r="E44" s="8">
        <f>(E27+3456)/12</f>
        <v>307.9375</v>
      </c>
      <c r="F44" s="10"/>
      <c r="G44" s="10"/>
    </row>
    <row r="45" spans="1:7" ht="26" x14ac:dyDescent="0.6">
      <c r="A45" s="10"/>
      <c r="B45" s="13" t="s">
        <v>29</v>
      </c>
      <c r="D45" s="8">
        <f>$C$43-D44</f>
        <v>1080.0625</v>
      </c>
      <c r="E45" s="8">
        <f>$C$43-E44</f>
        <v>1192.0625</v>
      </c>
      <c r="F45" s="10"/>
      <c r="G45" s="10"/>
    </row>
    <row r="46" spans="1:7" x14ac:dyDescent="0.35">
      <c r="A46" s="10"/>
      <c r="B46" s="10"/>
      <c r="C46" s="10"/>
      <c r="D46" s="10"/>
      <c r="E46" s="10"/>
      <c r="F46" s="10"/>
      <c r="G46" s="10"/>
    </row>
    <row r="47" spans="1:7" x14ac:dyDescent="0.35">
      <c r="A47" s="10"/>
      <c r="B47" s="10"/>
      <c r="C47" s="10"/>
      <c r="D47" s="10"/>
      <c r="E47" s="10"/>
      <c r="F47" s="10"/>
      <c r="G47" s="10"/>
    </row>
    <row r="48" spans="1:7" x14ac:dyDescent="0.35">
      <c r="A48" s="10"/>
      <c r="B48" s="10"/>
      <c r="C48" s="10"/>
      <c r="D48" s="10"/>
      <c r="E48" s="10"/>
      <c r="F48" s="10"/>
      <c r="G48" s="10"/>
    </row>
    <row r="49" spans="1:7" x14ac:dyDescent="0.35">
      <c r="A49" s="10"/>
      <c r="B49" s="10"/>
      <c r="C49" s="10"/>
      <c r="D49" s="10"/>
      <c r="E49" s="10"/>
      <c r="F49" s="10"/>
      <c r="G49" s="10"/>
    </row>
    <row r="50" spans="1:7" ht="47.5" x14ac:dyDescent="1.1000000000000001">
      <c r="A50" s="38" t="s">
        <v>41</v>
      </c>
      <c r="B50" s="39"/>
      <c r="C50" s="39"/>
      <c r="D50" s="39"/>
      <c r="E50" s="39"/>
      <c r="F50" s="39"/>
      <c r="G50" s="39"/>
    </row>
    <row r="51" spans="1:7" ht="21" x14ac:dyDescent="0.5">
      <c r="A51" s="10"/>
      <c r="B51" s="17" t="s">
        <v>34</v>
      </c>
      <c r="C51" s="8">
        <v>845.25</v>
      </c>
      <c r="D51" s="8"/>
      <c r="E51" s="20"/>
      <c r="F51" s="10"/>
      <c r="G51" s="10"/>
    </row>
    <row r="52" spans="1:7" ht="21" x14ac:dyDescent="0.5">
      <c r="A52" s="10"/>
      <c r="B52" s="17" t="s">
        <v>42</v>
      </c>
      <c r="C52" s="8">
        <v>422.62</v>
      </c>
      <c r="D52" s="8"/>
      <c r="E52" s="20"/>
      <c r="F52" s="10"/>
      <c r="G52" s="10"/>
    </row>
    <row r="53" spans="1:7" ht="21" x14ac:dyDescent="0.5">
      <c r="A53" s="10"/>
      <c r="B53" s="17" t="s">
        <v>35</v>
      </c>
      <c r="C53" s="8">
        <v>429.32</v>
      </c>
      <c r="D53" s="8"/>
      <c r="E53" s="20"/>
      <c r="F53" s="10"/>
      <c r="G53" s="10"/>
    </row>
    <row r="54" spans="1:7" ht="21" x14ac:dyDescent="0.5">
      <c r="A54" s="10"/>
      <c r="B54" s="17" t="s">
        <v>36</v>
      </c>
      <c r="C54" s="8">
        <v>249.62</v>
      </c>
      <c r="D54" s="8"/>
      <c r="E54" s="20"/>
      <c r="F54" s="10"/>
      <c r="G54" s="10"/>
    </row>
    <row r="55" spans="1:7" ht="21" x14ac:dyDescent="0.5">
      <c r="A55" s="10"/>
      <c r="B55" s="17" t="s">
        <v>37</v>
      </c>
      <c r="C55" s="8">
        <v>203.23</v>
      </c>
      <c r="D55" s="8"/>
      <c r="E55" s="20"/>
      <c r="F55" s="10"/>
      <c r="G55" s="10"/>
    </row>
    <row r="56" spans="1:7" ht="21" x14ac:dyDescent="0.5">
      <c r="A56" s="10"/>
      <c r="B56" s="17" t="s">
        <v>38</v>
      </c>
      <c r="C56" s="8">
        <v>177.5</v>
      </c>
      <c r="D56" s="8"/>
      <c r="E56" s="20"/>
      <c r="F56" s="10"/>
      <c r="G56" s="10"/>
    </row>
    <row r="57" spans="1:7" ht="21" x14ac:dyDescent="0.5">
      <c r="A57" s="10"/>
      <c r="B57" s="17" t="s">
        <v>39</v>
      </c>
      <c r="C57" s="8">
        <v>1026.3800000000001</v>
      </c>
      <c r="D57" s="8"/>
      <c r="E57" s="20"/>
      <c r="F57" s="10"/>
      <c r="G57" s="10"/>
    </row>
    <row r="58" spans="1:7" ht="21" x14ac:dyDescent="0.5">
      <c r="A58" s="10"/>
      <c r="B58" s="17" t="s">
        <v>40</v>
      </c>
      <c r="C58" s="8">
        <v>46.81</v>
      </c>
      <c r="D58" s="8"/>
      <c r="E58" s="20"/>
      <c r="F58" s="10"/>
      <c r="G58" s="10"/>
    </row>
    <row r="59" spans="1:7" ht="21" x14ac:dyDescent="0.5">
      <c r="A59" s="10"/>
      <c r="B59" s="18" t="s">
        <v>45</v>
      </c>
      <c r="C59" s="8"/>
      <c r="D59" s="8">
        <v>1700</v>
      </c>
      <c r="E59" s="20"/>
      <c r="F59" s="10"/>
      <c r="G59" s="10"/>
    </row>
    <row r="60" spans="1:7" ht="21" x14ac:dyDescent="0.5">
      <c r="A60" s="10"/>
      <c r="B60" s="18" t="s">
        <v>44</v>
      </c>
      <c r="C60" s="8"/>
      <c r="D60" s="8">
        <v>2000</v>
      </c>
      <c r="E60" s="20"/>
      <c r="F60" s="10"/>
      <c r="G60" s="10"/>
    </row>
    <row r="61" spans="1:7" ht="21" x14ac:dyDescent="0.5">
      <c r="A61" s="10"/>
      <c r="B61" s="20"/>
      <c r="C61" s="20"/>
      <c r="D61" s="20"/>
      <c r="E61" s="20"/>
      <c r="F61" s="10"/>
      <c r="G61" s="10"/>
    </row>
    <row r="62" spans="1:7" ht="26" x14ac:dyDescent="0.6">
      <c r="A62" s="10"/>
      <c r="B62" s="13" t="s">
        <v>43</v>
      </c>
      <c r="C62" s="8">
        <f>SUM(D59:D60)-SUM(C51:C58)</f>
        <v>299.27</v>
      </c>
      <c r="D62" s="19"/>
      <c r="E62" s="20"/>
      <c r="F62" s="10"/>
      <c r="G62" s="10"/>
    </row>
    <row r="63" spans="1:7" ht="21" x14ac:dyDescent="0.5">
      <c r="A63" s="10"/>
      <c r="B63" s="10"/>
      <c r="C63" s="20"/>
      <c r="D63" s="20"/>
      <c r="E63" s="20"/>
      <c r="F63" s="10"/>
      <c r="G63" s="10"/>
    </row>
    <row r="64" spans="1:7" ht="21" x14ac:dyDescent="0.5">
      <c r="B64" s="10"/>
      <c r="C64" s="20"/>
      <c r="D64" s="20"/>
      <c r="E64" s="20"/>
      <c r="F64" s="10"/>
      <c r="G64" s="10"/>
    </row>
    <row r="65" spans="2:8" ht="47.5" x14ac:dyDescent="1.1000000000000001">
      <c r="B65" s="38" t="s">
        <v>66</v>
      </c>
      <c r="C65" s="39"/>
      <c r="D65" s="39"/>
      <c r="E65" s="39"/>
      <c r="F65" s="39"/>
      <c r="G65" s="39"/>
      <c r="H65" s="39"/>
    </row>
    <row r="66" spans="2:8" ht="21" x14ac:dyDescent="0.5">
      <c r="B66" s="17" t="s">
        <v>34</v>
      </c>
      <c r="C66" s="8">
        <v>794.62</v>
      </c>
      <c r="D66" s="8"/>
      <c r="E66" s="10"/>
      <c r="F66" s="20"/>
      <c r="G66" s="10"/>
      <c r="H66" s="10"/>
    </row>
    <row r="67" spans="2:8" ht="21" x14ac:dyDescent="0.5">
      <c r="B67" s="17" t="s">
        <v>42</v>
      </c>
      <c r="C67" s="8">
        <v>866.54</v>
      </c>
      <c r="D67" s="8"/>
      <c r="E67" s="10"/>
      <c r="F67" s="20"/>
      <c r="G67" s="10"/>
      <c r="H67" s="10"/>
    </row>
    <row r="68" spans="2:8" ht="21" x14ac:dyDescent="0.5">
      <c r="B68" s="17" t="s">
        <v>35</v>
      </c>
      <c r="C68" s="8">
        <v>321</v>
      </c>
      <c r="D68" s="8"/>
      <c r="E68" s="10"/>
      <c r="F68" s="20"/>
      <c r="G68" s="10"/>
      <c r="H68" s="10"/>
    </row>
    <row r="69" spans="2:8" ht="21" x14ac:dyDescent="0.5">
      <c r="B69" s="17" t="s">
        <v>36</v>
      </c>
      <c r="C69" s="8">
        <v>264.58</v>
      </c>
      <c r="D69" s="8"/>
      <c r="E69" s="10"/>
      <c r="F69" s="20"/>
      <c r="G69" s="10"/>
      <c r="H69" s="10"/>
    </row>
    <row r="70" spans="2:8" ht="21" x14ac:dyDescent="0.5">
      <c r="B70" s="17" t="s">
        <v>37</v>
      </c>
      <c r="C70" s="8">
        <v>227.67</v>
      </c>
      <c r="D70" s="8"/>
      <c r="E70" s="10"/>
      <c r="F70" s="20"/>
      <c r="G70" s="10"/>
      <c r="H70" s="10"/>
    </row>
    <row r="71" spans="2:8" ht="21" x14ac:dyDescent="0.5">
      <c r="B71" s="17" t="s">
        <v>38</v>
      </c>
      <c r="C71" s="8">
        <v>207.5</v>
      </c>
      <c r="D71" s="8"/>
      <c r="E71" s="10"/>
      <c r="F71" s="20"/>
      <c r="G71" s="10"/>
      <c r="H71" s="10"/>
    </row>
    <row r="72" spans="2:8" ht="21" x14ac:dyDescent="0.5">
      <c r="B72" s="17" t="s">
        <v>39</v>
      </c>
      <c r="C72" s="8">
        <v>1145.1300000000001</v>
      </c>
      <c r="D72" s="8"/>
      <c r="E72" s="10"/>
      <c r="F72" s="20"/>
      <c r="G72" s="10"/>
      <c r="H72" s="10"/>
    </row>
    <row r="73" spans="2:8" ht="21" x14ac:dyDescent="0.5">
      <c r="B73" s="17" t="s">
        <v>40</v>
      </c>
      <c r="C73" s="8">
        <v>74.900000000000006</v>
      </c>
      <c r="D73" s="8"/>
      <c r="E73" s="10"/>
      <c r="F73" s="20"/>
      <c r="G73" s="10"/>
      <c r="H73" s="10"/>
    </row>
    <row r="74" spans="2:8" ht="21" x14ac:dyDescent="0.5">
      <c r="B74" s="17" t="s">
        <v>67</v>
      </c>
      <c r="C74" s="8">
        <v>27.29</v>
      </c>
      <c r="D74" s="8"/>
      <c r="E74" s="10"/>
      <c r="F74" s="20"/>
      <c r="G74" s="10"/>
      <c r="H74" s="10"/>
    </row>
    <row r="75" spans="2:8" ht="21" x14ac:dyDescent="0.5">
      <c r="B75" s="18" t="s">
        <v>45</v>
      </c>
      <c r="C75" s="8"/>
      <c r="D75" s="8">
        <v>1895</v>
      </c>
      <c r="E75" s="10"/>
      <c r="F75" s="20"/>
      <c r="G75" s="10"/>
      <c r="H75" s="10"/>
    </row>
    <row r="76" spans="2:8" ht="21" x14ac:dyDescent="0.5">
      <c r="B76" s="18" t="s">
        <v>44</v>
      </c>
      <c r="C76" s="8"/>
      <c r="D76" s="8">
        <v>2333</v>
      </c>
      <c r="E76" s="10"/>
      <c r="F76" s="20"/>
      <c r="G76" s="10"/>
      <c r="H76" s="10"/>
    </row>
    <row r="77" spans="2:8" ht="21" x14ac:dyDescent="0.5">
      <c r="B77" s="20"/>
      <c r="C77" s="20"/>
      <c r="D77" s="20"/>
      <c r="E77" s="10"/>
      <c r="F77" s="20"/>
      <c r="G77" s="10"/>
      <c r="H77" s="10"/>
    </row>
    <row r="78" spans="2:8" ht="26" x14ac:dyDescent="0.6">
      <c r="B78" s="13" t="s">
        <v>43</v>
      </c>
      <c r="C78" s="8">
        <f>SUM(D75:D76)-SUM(C66:C74)</f>
        <v>298.77</v>
      </c>
      <c r="D78" s="19"/>
      <c r="E78" s="10"/>
      <c r="F78" s="20"/>
      <c r="G78" s="10"/>
      <c r="H78" s="10"/>
    </row>
    <row r="79" spans="2:8" ht="21" x14ac:dyDescent="0.5">
      <c r="B79" s="10"/>
      <c r="C79" s="10"/>
      <c r="D79" s="20"/>
      <c r="E79" s="20"/>
      <c r="F79" s="20"/>
      <c r="G79" s="10"/>
      <c r="H79" s="10"/>
    </row>
    <row r="80" spans="2:8" ht="21" x14ac:dyDescent="0.5">
      <c r="C80" s="10"/>
      <c r="D80" s="20"/>
      <c r="E80" s="20"/>
      <c r="F80" s="20"/>
      <c r="G80" s="10"/>
      <c r="H80" s="10"/>
    </row>
  </sheetData>
  <mergeCells count="7">
    <mergeCell ref="A1:G1"/>
    <mergeCell ref="A42:G42"/>
    <mergeCell ref="B65:H65"/>
    <mergeCell ref="A50:G50"/>
    <mergeCell ref="A33:G33"/>
    <mergeCell ref="A38:G38"/>
    <mergeCell ref="A19:G1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246C3-3FEB-4A35-9B5A-BBAEE8A8BF97}">
  <dimension ref="A1:U110"/>
  <sheetViews>
    <sheetView topLeftCell="G1" zoomScale="70" zoomScaleNormal="70" workbookViewId="0">
      <selection activeCell="O15" sqref="O15"/>
    </sheetView>
  </sheetViews>
  <sheetFormatPr defaultRowHeight="14.5" x14ac:dyDescent="0.35"/>
  <cols>
    <col min="1" max="1" width="50.7265625" bestFit="1" customWidth="1"/>
    <col min="2" max="2" width="22.26953125" customWidth="1"/>
    <col min="3" max="3" width="24.54296875" customWidth="1"/>
    <col min="7" max="7" width="62.26953125" customWidth="1"/>
    <col min="15" max="15" width="54.54296875" bestFit="1" customWidth="1"/>
    <col min="16" max="16" width="14.7265625" style="37" bestFit="1" customWidth="1"/>
    <col min="17" max="17" width="18.1796875" customWidth="1"/>
  </cols>
  <sheetData>
    <row r="1" spans="1:21" ht="47.5" x14ac:dyDescent="1.1000000000000001">
      <c r="A1" s="34" t="s">
        <v>113</v>
      </c>
      <c r="B1" s="35"/>
      <c r="C1" s="35"/>
      <c r="D1" s="35"/>
      <c r="E1" s="35"/>
      <c r="F1" s="35"/>
      <c r="G1" s="35"/>
      <c r="O1" s="38" t="s">
        <v>124</v>
      </c>
      <c r="P1" s="39"/>
      <c r="Q1" s="39"/>
      <c r="R1" s="39"/>
      <c r="S1" s="39"/>
      <c r="T1" s="39"/>
      <c r="U1" s="39"/>
    </row>
    <row r="2" spans="1:21" ht="21" x14ac:dyDescent="0.5">
      <c r="A2" s="17" t="s">
        <v>34</v>
      </c>
      <c r="B2" s="8">
        <v>1116.0999999999999</v>
      </c>
      <c r="C2" s="8"/>
      <c r="D2" s="10"/>
      <c r="E2" s="20"/>
      <c r="F2" s="10"/>
      <c r="G2" s="10"/>
      <c r="O2" s="17" t="s">
        <v>34</v>
      </c>
      <c r="P2" s="36">
        <f>AVERAGEIF(A:A, "Costo alimentare mensile",B:B)</f>
        <v>883.13818181818181</v>
      </c>
      <c r="Q2" s="8"/>
      <c r="R2" s="10"/>
      <c r="S2" s="20"/>
      <c r="T2" s="10"/>
      <c r="U2" s="10"/>
    </row>
    <row r="3" spans="1:21" ht="21" x14ac:dyDescent="0.5">
      <c r="A3" s="17" t="s">
        <v>42</v>
      </c>
      <c r="B3" s="8">
        <v>187.1</v>
      </c>
      <c r="C3" s="8"/>
      <c r="D3" s="10"/>
      <c r="E3" s="20"/>
      <c r="F3" s="10"/>
      <c r="G3" s="10"/>
      <c r="O3" s="17" t="s">
        <v>42</v>
      </c>
      <c r="P3" s="36">
        <f>AVERAGEIF(A:A, "Tempo libero e viaggi (ristoranti aperitivi)",B:B)</f>
        <v>788.70272727272743</v>
      </c>
      <c r="Q3" s="8"/>
      <c r="R3" s="10"/>
      <c r="S3" s="20"/>
      <c r="T3" s="10"/>
      <c r="U3" s="10"/>
    </row>
    <row r="4" spans="1:21" ht="21" x14ac:dyDescent="0.5">
      <c r="A4" s="17" t="s">
        <v>35</v>
      </c>
      <c r="B4" s="8">
        <v>47.72</v>
      </c>
      <c r="C4" s="8"/>
      <c r="D4" s="10"/>
      <c r="E4" s="20"/>
      <c r="F4" s="10"/>
      <c r="G4" s="10"/>
      <c r="O4" s="17" t="s">
        <v>35</v>
      </c>
      <c r="P4" s="36">
        <f>AVERAGEIF(A:A, "Utenze",B:B)</f>
        <v>309.70545454545459</v>
      </c>
      <c r="Q4" s="8"/>
      <c r="R4" s="10"/>
      <c r="S4" s="20"/>
      <c r="T4" s="10"/>
      <c r="U4" s="10"/>
    </row>
    <row r="5" spans="1:21" ht="21" x14ac:dyDescent="0.5">
      <c r="A5" s="17" t="s">
        <v>36</v>
      </c>
      <c r="B5" s="8">
        <v>264.58</v>
      </c>
      <c r="C5" s="8"/>
      <c r="D5" s="10"/>
      <c r="E5" s="20"/>
      <c r="F5" s="10"/>
      <c r="G5" s="10"/>
      <c r="O5" s="17" t="s">
        <v>36</v>
      </c>
      <c r="P5" s="36">
        <f>AVERAGEIF(A:A, "Scuola e sport",B:B)</f>
        <v>281.15818181818179</v>
      </c>
      <c r="Q5" s="8"/>
      <c r="R5" s="10"/>
      <c r="S5" s="20"/>
      <c r="T5" s="10"/>
      <c r="U5" s="10"/>
    </row>
    <row r="6" spans="1:21" ht="21" x14ac:dyDescent="0.5">
      <c r="A6" s="17" t="s">
        <v>37</v>
      </c>
      <c r="B6" s="8">
        <v>147.19</v>
      </c>
      <c r="C6" s="8"/>
      <c r="D6" s="10"/>
      <c r="E6" s="20"/>
      <c r="F6" s="10"/>
      <c r="G6" s="10"/>
      <c r="O6" s="17" t="s">
        <v>37</v>
      </c>
      <c r="P6" s="36">
        <f>AVERAGEIF(A:A, "Trasporti e auto",B:B)</f>
        <v>231.76272727272729</v>
      </c>
      <c r="Q6" s="8"/>
      <c r="R6" s="10"/>
      <c r="S6" s="20"/>
      <c r="T6" s="10"/>
      <c r="U6" s="10"/>
    </row>
    <row r="7" spans="1:21" ht="21" x14ac:dyDescent="0.5">
      <c r="A7" s="17" t="s">
        <v>38</v>
      </c>
      <c r="B7" s="8">
        <v>220</v>
      </c>
      <c r="C7" s="8"/>
      <c r="D7" s="10"/>
      <c r="E7" s="20"/>
      <c r="F7" s="10"/>
      <c r="G7" s="10"/>
      <c r="O7" s="17" t="s">
        <v>38</v>
      </c>
      <c r="P7" s="36">
        <f>AVERAGEIF(A:A, "Prelievi contanti(Alla etc...)",B:B)</f>
        <v>170.1</v>
      </c>
      <c r="Q7" s="8"/>
      <c r="R7" s="10"/>
      <c r="S7" s="20"/>
      <c r="T7" s="10"/>
      <c r="U7" s="10"/>
    </row>
    <row r="8" spans="1:21" ht="21" x14ac:dyDescent="0.5">
      <c r="A8" s="17" t="s">
        <v>39</v>
      </c>
      <c r="B8" s="8">
        <v>1576.71</v>
      </c>
      <c r="C8" s="8"/>
      <c r="D8" s="10"/>
      <c r="E8" s="20"/>
      <c r="F8" s="10"/>
      <c r="G8" s="10"/>
      <c r="O8" s="17" t="s">
        <v>39</v>
      </c>
      <c r="P8" s="36">
        <f>AVERAGEIF(A:A, "Casa e assicurazioni",B:B)</f>
        <v>1161.4418181818182</v>
      </c>
      <c r="Q8" s="8"/>
      <c r="R8" s="10"/>
      <c r="S8" s="20"/>
      <c r="T8" s="10"/>
      <c r="U8" s="10"/>
    </row>
    <row r="9" spans="1:21" ht="21" x14ac:dyDescent="0.5">
      <c r="A9" s="17" t="s">
        <v>40</v>
      </c>
      <c r="B9" s="8">
        <v>64.900000000000006</v>
      </c>
      <c r="C9" s="8"/>
      <c r="D9" s="10"/>
      <c r="E9" s="20"/>
      <c r="F9" s="10"/>
      <c r="G9" s="10"/>
      <c r="O9" s="17" t="s">
        <v>40</v>
      </c>
      <c r="P9" s="36">
        <f>AVERAGEIF(A:A, "Shopping",B:B)</f>
        <v>61.822727272727271</v>
      </c>
      <c r="Q9" s="8"/>
      <c r="R9" s="10"/>
      <c r="S9" s="20"/>
      <c r="T9" s="10"/>
      <c r="U9" s="10"/>
    </row>
    <row r="10" spans="1:21" ht="21" x14ac:dyDescent="0.5">
      <c r="A10" s="17" t="s">
        <v>67</v>
      </c>
      <c r="B10" s="8">
        <v>83.3</v>
      </c>
      <c r="C10" s="8"/>
      <c r="D10" s="10"/>
      <c r="E10" s="20"/>
      <c r="F10" s="10"/>
      <c r="G10" s="10"/>
      <c r="O10" s="17" t="s">
        <v>67</v>
      </c>
      <c r="P10" s="36">
        <f>AVERAGEIF(A:A, "Farmacia e cura della persona",B:B)</f>
        <v>67.179090909090917</v>
      </c>
      <c r="Q10" s="8"/>
      <c r="R10" s="10"/>
      <c r="S10" s="20"/>
      <c r="T10" s="10"/>
      <c r="U10" s="10"/>
    </row>
    <row r="11" spans="1:21" ht="47.5" x14ac:dyDescent="1.1000000000000001">
      <c r="A11" s="34" t="s">
        <v>114</v>
      </c>
      <c r="B11" s="35"/>
      <c r="C11" s="35"/>
      <c r="D11" s="35"/>
      <c r="E11" s="35"/>
      <c r="F11" s="35"/>
      <c r="G11" s="35"/>
    </row>
    <row r="12" spans="1:21" ht="21" x14ac:dyDescent="0.5">
      <c r="A12" s="17" t="s">
        <v>34</v>
      </c>
      <c r="B12" s="8">
        <v>714.47</v>
      </c>
      <c r="C12" s="8"/>
      <c r="D12" s="10"/>
      <c r="E12" s="20"/>
      <c r="F12" s="10"/>
      <c r="G12" s="10"/>
    </row>
    <row r="13" spans="1:21" ht="21" x14ac:dyDescent="0.5">
      <c r="A13" s="17" t="s">
        <v>42</v>
      </c>
      <c r="B13" s="8">
        <v>1108.9100000000001</v>
      </c>
      <c r="C13" s="8"/>
      <c r="D13" s="10"/>
      <c r="E13" s="20"/>
      <c r="F13" s="10"/>
      <c r="G13" s="10"/>
    </row>
    <row r="14" spans="1:21" ht="21" x14ac:dyDescent="0.5">
      <c r="A14" s="17" t="s">
        <v>35</v>
      </c>
      <c r="B14" s="8">
        <v>205.81</v>
      </c>
      <c r="C14" s="8"/>
      <c r="D14" s="10"/>
      <c r="E14" s="20"/>
      <c r="F14" s="10"/>
      <c r="G14" s="10"/>
    </row>
    <row r="15" spans="1:21" ht="21" x14ac:dyDescent="0.5">
      <c r="A15" s="17" t="s">
        <v>36</v>
      </c>
      <c r="B15" s="8">
        <v>145.02000000000001</v>
      </c>
      <c r="C15" s="8"/>
      <c r="D15" s="10"/>
      <c r="E15" s="20"/>
      <c r="F15" s="10"/>
      <c r="G15" s="10"/>
    </row>
    <row r="16" spans="1:21" ht="21" x14ac:dyDescent="0.5">
      <c r="A16" s="17" t="s">
        <v>37</v>
      </c>
      <c r="B16" s="8">
        <v>242.51</v>
      </c>
      <c r="C16" s="8"/>
      <c r="D16" s="10"/>
      <c r="E16" s="20"/>
      <c r="F16" s="10"/>
      <c r="G16" s="10"/>
    </row>
    <row r="17" spans="1:7" ht="21" x14ac:dyDescent="0.5">
      <c r="A17" s="17" t="s">
        <v>38</v>
      </c>
      <c r="B17" s="8">
        <v>200</v>
      </c>
      <c r="C17" s="8"/>
      <c r="D17" s="10"/>
      <c r="E17" s="20"/>
      <c r="F17" s="10"/>
      <c r="G17" s="10"/>
    </row>
    <row r="18" spans="1:7" ht="21" x14ac:dyDescent="0.5">
      <c r="A18" s="17" t="s">
        <v>39</v>
      </c>
      <c r="B18" s="8">
        <v>998.3</v>
      </c>
      <c r="C18" s="8"/>
      <c r="D18" s="10"/>
      <c r="E18" s="20"/>
      <c r="F18" s="10"/>
      <c r="G18" s="10"/>
    </row>
    <row r="19" spans="1:7" ht="21" x14ac:dyDescent="0.5">
      <c r="A19" s="17" t="s">
        <v>40</v>
      </c>
      <c r="B19" s="8">
        <v>38.58</v>
      </c>
      <c r="C19" s="8"/>
      <c r="D19" s="10"/>
      <c r="E19" s="20"/>
      <c r="F19" s="10"/>
      <c r="G19" s="10"/>
    </row>
    <row r="20" spans="1:7" ht="21" x14ac:dyDescent="0.5">
      <c r="A20" s="17" t="s">
        <v>67</v>
      </c>
      <c r="B20" s="8">
        <v>47.35</v>
      </c>
      <c r="C20" s="8"/>
      <c r="D20" s="10"/>
      <c r="E20" s="20"/>
      <c r="F20" s="10"/>
      <c r="G20" s="10"/>
    </row>
    <row r="21" spans="1:7" ht="47.5" x14ac:dyDescent="1.1000000000000001">
      <c r="A21" s="34" t="s">
        <v>115</v>
      </c>
      <c r="B21" s="35"/>
      <c r="C21" s="35"/>
      <c r="D21" s="35"/>
      <c r="E21" s="35"/>
      <c r="F21" s="35"/>
      <c r="G21" s="35"/>
    </row>
    <row r="22" spans="1:7" ht="21" x14ac:dyDescent="0.5">
      <c r="A22" s="17" t="s">
        <v>34</v>
      </c>
      <c r="B22" s="8">
        <v>898.36</v>
      </c>
      <c r="C22" s="8"/>
      <c r="D22" s="10"/>
      <c r="E22" s="20"/>
      <c r="F22" s="10"/>
      <c r="G22" s="10"/>
    </row>
    <row r="23" spans="1:7" ht="21" x14ac:dyDescent="0.5">
      <c r="A23" s="17" t="s">
        <v>42</v>
      </c>
      <c r="B23" s="8">
        <v>1201.58</v>
      </c>
      <c r="C23" s="8"/>
      <c r="D23" s="10"/>
      <c r="E23" s="20"/>
      <c r="F23" s="10"/>
      <c r="G23" s="10"/>
    </row>
    <row r="24" spans="1:7" ht="21" x14ac:dyDescent="0.5">
      <c r="A24" s="17" t="s">
        <v>35</v>
      </c>
      <c r="B24" s="8">
        <v>251.36</v>
      </c>
      <c r="C24" s="8"/>
      <c r="D24" s="10"/>
      <c r="E24" s="20"/>
      <c r="F24" s="10"/>
      <c r="G24" s="10"/>
    </row>
    <row r="25" spans="1:7" ht="21" x14ac:dyDescent="0.5">
      <c r="A25" s="17" t="s">
        <v>36</v>
      </c>
      <c r="B25" s="8">
        <v>684.22</v>
      </c>
      <c r="C25" s="8"/>
      <c r="D25" s="10"/>
      <c r="E25" s="20"/>
      <c r="F25" s="10"/>
      <c r="G25" s="10"/>
    </row>
    <row r="26" spans="1:7" ht="21" x14ac:dyDescent="0.5">
      <c r="A26" s="17" t="s">
        <v>37</v>
      </c>
      <c r="B26" s="8">
        <v>481.91</v>
      </c>
      <c r="C26" s="8"/>
      <c r="D26" s="10"/>
      <c r="E26" s="20"/>
      <c r="F26" s="10"/>
      <c r="G26" s="10"/>
    </row>
    <row r="27" spans="1:7" ht="21" x14ac:dyDescent="0.5">
      <c r="A27" s="17" t="s">
        <v>38</v>
      </c>
      <c r="B27" s="8">
        <v>170</v>
      </c>
      <c r="C27" s="8"/>
      <c r="D27" s="10"/>
      <c r="E27" s="20"/>
      <c r="F27" s="10"/>
      <c r="G27" s="10"/>
    </row>
    <row r="28" spans="1:7" ht="21" x14ac:dyDescent="0.5">
      <c r="A28" s="17" t="s">
        <v>39</v>
      </c>
      <c r="B28" s="8">
        <v>998.3</v>
      </c>
      <c r="C28" s="8"/>
      <c r="D28" s="10"/>
      <c r="E28" s="20"/>
      <c r="F28" s="10"/>
      <c r="G28" s="10"/>
    </row>
    <row r="29" spans="1:7" ht="21" x14ac:dyDescent="0.5">
      <c r="A29" s="17" t="s">
        <v>40</v>
      </c>
      <c r="B29" s="8">
        <v>199.7</v>
      </c>
      <c r="C29" s="8"/>
      <c r="D29" s="10"/>
      <c r="E29" s="20"/>
      <c r="F29" s="10"/>
      <c r="G29" s="10"/>
    </row>
    <row r="30" spans="1:7" ht="21" x14ac:dyDescent="0.5">
      <c r="A30" s="17" t="s">
        <v>67</v>
      </c>
      <c r="B30" s="8">
        <v>14.9</v>
      </c>
      <c r="C30" s="8"/>
      <c r="D30" s="10"/>
      <c r="E30" s="20"/>
      <c r="F30" s="10"/>
      <c r="G30" s="10"/>
    </row>
    <row r="31" spans="1:7" ht="47.5" x14ac:dyDescent="1.1000000000000001">
      <c r="A31" s="34" t="s">
        <v>116</v>
      </c>
      <c r="B31" s="35"/>
      <c r="C31" s="35"/>
      <c r="D31" s="35"/>
      <c r="E31" s="35"/>
      <c r="F31" s="35"/>
      <c r="G31" s="35"/>
    </row>
    <row r="32" spans="1:7" ht="21" x14ac:dyDescent="0.5">
      <c r="A32" s="17" t="s">
        <v>34</v>
      </c>
      <c r="B32" s="8">
        <v>986.91</v>
      </c>
      <c r="C32" s="8"/>
      <c r="D32" s="10"/>
      <c r="E32" s="20"/>
      <c r="F32" s="10"/>
      <c r="G32" s="10"/>
    </row>
    <row r="33" spans="1:7" ht="21" x14ac:dyDescent="0.5">
      <c r="A33" s="17" t="s">
        <v>42</v>
      </c>
      <c r="B33" s="8">
        <v>518.59</v>
      </c>
      <c r="C33" s="8"/>
      <c r="D33" s="10"/>
      <c r="E33" s="20"/>
      <c r="F33" s="10"/>
      <c r="G33" s="10"/>
    </row>
    <row r="34" spans="1:7" ht="21" x14ac:dyDescent="0.5">
      <c r="A34" s="17" t="s">
        <v>35</v>
      </c>
      <c r="B34" s="8">
        <v>565.01</v>
      </c>
      <c r="C34" s="8"/>
      <c r="D34" s="10"/>
      <c r="E34" s="20"/>
      <c r="F34" s="10"/>
      <c r="G34" s="10"/>
    </row>
    <row r="35" spans="1:7" ht="21" x14ac:dyDescent="0.5">
      <c r="A35" s="17" t="s">
        <v>36</v>
      </c>
      <c r="B35" s="8">
        <v>6</v>
      </c>
      <c r="C35" s="8"/>
      <c r="D35" s="10"/>
      <c r="E35" s="20"/>
      <c r="F35" s="10"/>
      <c r="G35" s="10"/>
    </row>
    <row r="36" spans="1:7" ht="21" x14ac:dyDescent="0.5">
      <c r="A36" s="17" t="s">
        <v>37</v>
      </c>
      <c r="B36" s="8">
        <v>89.34</v>
      </c>
      <c r="C36" s="8"/>
      <c r="D36" s="10"/>
      <c r="E36" s="20"/>
      <c r="F36" s="10"/>
      <c r="G36" s="10"/>
    </row>
    <row r="37" spans="1:7" ht="21" x14ac:dyDescent="0.5">
      <c r="A37" s="17" t="s">
        <v>38</v>
      </c>
      <c r="B37" s="8">
        <v>120</v>
      </c>
      <c r="C37" s="8"/>
      <c r="D37" s="10"/>
      <c r="E37" s="20"/>
      <c r="F37" s="10"/>
      <c r="G37" s="10"/>
    </row>
    <row r="38" spans="1:7" ht="21" x14ac:dyDescent="0.5">
      <c r="A38" s="17" t="s">
        <v>39</v>
      </c>
      <c r="B38" s="8">
        <v>1149.71</v>
      </c>
      <c r="C38" s="8"/>
      <c r="D38" s="10"/>
      <c r="E38" s="20"/>
      <c r="F38" s="10"/>
      <c r="G38" s="10"/>
    </row>
    <row r="39" spans="1:7" ht="21" x14ac:dyDescent="0.5">
      <c r="A39" s="17" t="s">
        <v>40</v>
      </c>
      <c r="B39" s="8">
        <v>0</v>
      </c>
      <c r="C39" s="8"/>
      <c r="D39" s="10"/>
      <c r="E39" s="20"/>
      <c r="F39" s="10"/>
      <c r="G39" s="10"/>
    </row>
    <row r="40" spans="1:7" ht="21" x14ac:dyDescent="0.5">
      <c r="A40" s="17" t="s">
        <v>67</v>
      </c>
      <c r="B40" s="8">
        <v>81.62</v>
      </c>
      <c r="C40" s="8"/>
      <c r="D40" s="10"/>
      <c r="E40" s="20"/>
      <c r="F40" s="10"/>
      <c r="G40" s="10"/>
    </row>
    <row r="41" spans="1:7" ht="47.5" x14ac:dyDescent="1.1000000000000001">
      <c r="A41" s="34" t="s">
        <v>117</v>
      </c>
      <c r="B41" s="35"/>
      <c r="C41" s="35"/>
      <c r="D41" s="35"/>
      <c r="E41" s="35"/>
      <c r="F41" s="35"/>
      <c r="G41" s="35"/>
    </row>
    <row r="42" spans="1:7" ht="21" x14ac:dyDescent="0.5">
      <c r="A42" s="17" t="s">
        <v>34</v>
      </c>
      <c r="B42" s="8">
        <v>644.91999999999996</v>
      </c>
      <c r="C42" s="8"/>
      <c r="D42" s="10"/>
      <c r="E42" s="20"/>
      <c r="F42" s="10"/>
      <c r="G42" s="10"/>
    </row>
    <row r="43" spans="1:7" ht="21" x14ac:dyDescent="0.5">
      <c r="A43" s="17" t="s">
        <v>42</v>
      </c>
      <c r="B43" s="8">
        <v>685.21</v>
      </c>
      <c r="C43" s="8"/>
      <c r="D43" s="10"/>
      <c r="E43" s="20"/>
      <c r="F43" s="10"/>
      <c r="G43" s="10"/>
    </row>
    <row r="44" spans="1:7" ht="21" x14ac:dyDescent="0.5">
      <c r="A44" s="17" t="s">
        <v>35</v>
      </c>
      <c r="B44" s="8">
        <v>47.72</v>
      </c>
      <c r="C44" s="8"/>
      <c r="D44" s="10"/>
      <c r="E44" s="20"/>
      <c r="F44" s="10"/>
      <c r="G44" s="10"/>
    </row>
    <row r="45" spans="1:7" ht="21" x14ac:dyDescent="0.5">
      <c r="A45" s="17" t="s">
        <v>36</v>
      </c>
      <c r="B45" s="8">
        <v>319.04000000000002</v>
      </c>
      <c r="C45" s="8"/>
      <c r="D45" s="10"/>
      <c r="E45" s="20"/>
      <c r="F45" s="10"/>
      <c r="G45" s="10"/>
    </row>
    <row r="46" spans="1:7" ht="21" x14ac:dyDescent="0.5">
      <c r="A46" s="17" t="s">
        <v>37</v>
      </c>
      <c r="B46" s="8">
        <v>361.2</v>
      </c>
      <c r="C46" s="8"/>
      <c r="D46" s="10"/>
      <c r="E46" s="20"/>
      <c r="F46" s="10"/>
      <c r="G46" s="10"/>
    </row>
    <row r="47" spans="1:7" ht="21" x14ac:dyDescent="0.5">
      <c r="A47" s="17" t="s">
        <v>38</v>
      </c>
      <c r="B47" s="8">
        <v>250</v>
      </c>
      <c r="C47" s="8"/>
      <c r="D47" s="10"/>
      <c r="E47" s="20"/>
      <c r="F47" s="10"/>
      <c r="G47" s="10"/>
    </row>
    <row r="48" spans="1:7" ht="21" x14ac:dyDescent="0.5">
      <c r="A48" s="17" t="s">
        <v>39</v>
      </c>
      <c r="B48" s="8">
        <v>1033.29</v>
      </c>
      <c r="C48" s="8"/>
      <c r="D48" s="10"/>
      <c r="E48" s="20"/>
      <c r="F48" s="10"/>
      <c r="G48" s="10"/>
    </row>
    <row r="49" spans="1:7" ht="21" x14ac:dyDescent="0.5">
      <c r="A49" s="17" t="s">
        <v>40</v>
      </c>
      <c r="B49" s="8">
        <v>15.1</v>
      </c>
      <c r="C49" s="8"/>
      <c r="D49" s="10"/>
      <c r="E49" s="20"/>
      <c r="F49" s="10"/>
      <c r="G49" s="10"/>
    </row>
    <row r="50" spans="1:7" ht="21" x14ac:dyDescent="0.5">
      <c r="A50" s="17" t="s">
        <v>67</v>
      </c>
      <c r="B50" s="8">
        <v>0</v>
      </c>
      <c r="C50" s="8"/>
      <c r="D50" s="10"/>
      <c r="E50" s="20"/>
      <c r="F50" s="10"/>
      <c r="G50" s="10"/>
    </row>
    <row r="51" spans="1:7" ht="47.5" x14ac:dyDescent="1.1000000000000001">
      <c r="A51" s="34" t="s">
        <v>118</v>
      </c>
      <c r="B51" s="35"/>
      <c r="C51" s="35"/>
      <c r="D51" s="35"/>
      <c r="E51" s="35"/>
      <c r="F51" s="35"/>
      <c r="G51" s="35"/>
    </row>
    <row r="52" spans="1:7" ht="21" x14ac:dyDescent="0.5">
      <c r="A52" s="17" t="s">
        <v>34</v>
      </c>
      <c r="B52" s="8">
        <v>982.66</v>
      </c>
      <c r="C52" s="8"/>
      <c r="D52" s="10"/>
      <c r="E52" s="20"/>
      <c r="F52" s="10"/>
      <c r="G52" s="10"/>
    </row>
    <row r="53" spans="1:7" ht="21" x14ac:dyDescent="0.5">
      <c r="A53" s="17" t="s">
        <v>42</v>
      </c>
      <c r="B53" s="8">
        <v>659.6</v>
      </c>
      <c r="C53" s="8"/>
      <c r="D53" s="10"/>
      <c r="E53" s="20"/>
      <c r="F53" s="10"/>
      <c r="G53" s="10"/>
    </row>
    <row r="54" spans="1:7" ht="21" x14ac:dyDescent="0.5">
      <c r="A54" s="17" t="s">
        <v>35</v>
      </c>
      <c r="B54" s="8">
        <v>419.33</v>
      </c>
      <c r="C54" s="8"/>
      <c r="D54" s="10"/>
      <c r="E54" s="20"/>
      <c r="F54" s="10"/>
      <c r="G54" s="10"/>
    </row>
    <row r="55" spans="1:7" ht="21" x14ac:dyDescent="0.5">
      <c r="A55" s="17" t="s">
        <v>36</v>
      </c>
      <c r="B55" s="8">
        <v>302.76</v>
      </c>
      <c r="C55" s="8"/>
      <c r="D55" s="10"/>
      <c r="E55" s="20"/>
      <c r="F55" s="10"/>
      <c r="G55" s="10"/>
    </row>
    <row r="56" spans="1:7" ht="21" x14ac:dyDescent="0.5">
      <c r="A56" s="17" t="s">
        <v>37</v>
      </c>
      <c r="B56" s="8">
        <v>88.3</v>
      </c>
      <c r="C56" s="8"/>
      <c r="D56" s="10"/>
      <c r="E56" s="20"/>
      <c r="F56" s="10"/>
      <c r="G56" s="10"/>
    </row>
    <row r="57" spans="1:7" ht="21" x14ac:dyDescent="0.5">
      <c r="A57" s="17" t="s">
        <v>38</v>
      </c>
      <c r="B57" s="8">
        <v>130</v>
      </c>
      <c r="C57" s="8"/>
      <c r="D57" s="10"/>
      <c r="E57" s="20"/>
      <c r="F57" s="10"/>
      <c r="G57" s="10"/>
    </row>
    <row r="58" spans="1:7" ht="21" x14ac:dyDescent="0.5">
      <c r="A58" s="17" t="s">
        <v>39</v>
      </c>
      <c r="B58" s="8">
        <v>1069.71</v>
      </c>
      <c r="C58" s="8"/>
      <c r="D58" s="10"/>
      <c r="E58" s="20"/>
      <c r="F58" s="10"/>
      <c r="G58" s="10"/>
    </row>
    <row r="59" spans="1:7" ht="21" x14ac:dyDescent="0.5">
      <c r="A59" s="17" t="s">
        <v>40</v>
      </c>
      <c r="B59" s="8">
        <v>2</v>
      </c>
      <c r="C59" s="8"/>
      <c r="D59" s="10"/>
      <c r="E59" s="20"/>
      <c r="F59" s="10"/>
      <c r="G59" s="10"/>
    </row>
    <row r="60" spans="1:7" ht="21" x14ac:dyDescent="0.5">
      <c r="A60" s="17" t="s">
        <v>67</v>
      </c>
      <c r="B60" s="8">
        <v>23</v>
      </c>
      <c r="C60" s="8"/>
      <c r="D60" s="10"/>
      <c r="E60" s="20"/>
      <c r="F60" s="10"/>
      <c r="G60" s="10"/>
    </row>
    <row r="61" spans="1:7" ht="47.5" x14ac:dyDescent="1.1000000000000001">
      <c r="A61" s="34" t="s">
        <v>119</v>
      </c>
      <c r="B61" s="35"/>
      <c r="C61" s="35"/>
      <c r="D61" s="35"/>
      <c r="E61" s="35"/>
      <c r="F61" s="35"/>
      <c r="G61" s="35"/>
    </row>
    <row r="62" spans="1:7" ht="21" x14ac:dyDescent="0.5">
      <c r="A62" s="17" t="s">
        <v>34</v>
      </c>
      <c r="B62" s="8">
        <v>913.73</v>
      </c>
      <c r="C62" s="8"/>
      <c r="D62" s="10"/>
      <c r="E62" s="20"/>
      <c r="F62" s="10"/>
      <c r="G62" s="10"/>
    </row>
    <row r="63" spans="1:7" ht="21" x14ac:dyDescent="0.5">
      <c r="A63" s="17" t="s">
        <v>42</v>
      </c>
      <c r="B63" s="8">
        <v>934.3</v>
      </c>
      <c r="C63" s="8"/>
      <c r="D63" s="10"/>
      <c r="E63" s="20"/>
      <c r="F63" s="10"/>
      <c r="G63" s="10"/>
    </row>
    <row r="64" spans="1:7" ht="21" x14ac:dyDescent="0.5">
      <c r="A64" s="17" t="s">
        <v>35</v>
      </c>
      <c r="B64" s="8">
        <v>498.1</v>
      </c>
      <c r="C64" s="8"/>
      <c r="D64" s="10"/>
      <c r="E64" s="20"/>
      <c r="F64" s="10"/>
      <c r="G64" s="10"/>
    </row>
    <row r="65" spans="1:7" ht="21" x14ac:dyDescent="0.5">
      <c r="A65" s="17" t="s">
        <v>36</v>
      </c>
      <c r="B65" s="8">
        <v>64.81</v>
      </c>
      <c r="C65" s="8"/>
      <c r="D65" s="10"/>
      <c r="E65" s="20"/>
      <c r="F65" s="10"/>
      <c r="G65" s="10"/>
    </row>
    <row r="66" spans="1:7" ht="21" x14ac:dyDescent="0.5">
      <c r="A66" s="17" t="s">
        <v>37</v>
      </c>
      <c r="B66" s="8">
        <v>155.41</v>
      </c>
      <c r="C66" s="8"/>
      <c r="D66" s="10"/>
      <c r="E66" s="20"/>
      <c r="F66" s="10"/>
      <c r="G66" s="10"/>
    </row>
    <row r="67" spans="1:7" ht="21" x14ac:dyDescent="0.5">
      <c r="A67" s="17" t="s">
        <v>38</v>
      </c>
      <c r="B67" s="8">
        <v>70</v>
      </c>
      <c r="C67" s="8"/>
      <c r="D67" s="10"/>
      <c r="E67" s="20"/>
      <c r="F67" s="10"/>
      <c r="G67" s="10"/>
    </row>
    <row r="68" spans="1:7" ht="21" x14ac:dyDescent="0.5">
      <c r="A68" s="17" t="s">
        <v>39</v>
      </c>
      <c r="B68" s="8">
        <v>998.3</v>
      </c>
      <c r="C68" s="8"/>
      <c r="D68" s="10"/>
      <c r="E68" s="20"/>
      <c r="F68" s="10"/>
      <c r="G68" s="10"/>
    </row>
    <row r="69" spans="1:7" ht="21" x14ac:dyDescent="0.5">
      <c r="A69" s="17" t="s">
        <v>40</v>
      </c>
      <c r="B69" s="8">
        <v>6.4</v>
      </c>
      <c r="C69" s="8"/>
      <c r="D69" s="10"/>
      <c r="E69" s="20"/>
      <c r="F69" s="10"/>
      <c r="G69" s="10"/>
    </row>
    <row r="70" spans="1:7" ht="21" x14ac:dyDescent="0.5">
      <c r="A70" s="17" t="s">
        <v>67</v>
      </c>
      <c r="B70" s="8">
        <v>23</v>
      </c>
      <c r="C70" s="8"/>
      <c r="D70" s="10"/>
      <c r="E70" s="20"/>
      <c r="F70" s="10"/>
      <c r="G70" s="10"/>
    </row>
    <row r="71" spans="1:7" ht="47.5" x14ac:dyDescent="1.1000000000000001">
      <c r="A71" s="34" t="s">
        <v>120</v>
      </c>
      <c r="B71" s="35"/>
      <c r="C71" s="35"/>
      <c r="D71" s="35"/>
      <c r="E71" s="35"/>
      <c r="F71" s="35"/>
      <c r="G71" s="35"/>
    </row>
    <row r="72" spans="1:7" ht="21" x14ac:dyDescent="0.5">
      <c r="A72" s="17" t="s">
        <v>34</v>
      </c>
      <c r="B72" s="8">
        <v>839.69</v>
      </c>
      <c r="C72" s="8"/>
      <c r="D72" s="10"/>
      <c r="E72" s="20"/>
      <c r="F72" s="10"/>
      <c r="G72" s="10"/>
    </row>
    <row r="73" spans="1:7" ht="21" x14ac:dyDescent="0.5">
      <c r="A73" s="17" t="s">
        <v>42</v>
      </c>
      <c r="B73" s="8">
        <v>343.2</v>
      </c>
      <c r="C73" s="8"/>
      <c r="D73" s="10"/>
      <c r="E73" s="20"/>
      <c r="F73" s="10"/>
      <c r="G73" s="10"/>
    </row>
    <row r="74" spans="1:7" ht="21" x14ac:dyDescent="0.5">
      <c r="A74" s="17" t="s">
        <v>35</v>
      </c>
      <c r="B74" s="8">
        <v>722.13</v>
      </c>
      <c r="C74" s="8"/>
      <c r="D74" s="10"/>
      <c r="E74" s="20"/>
      <c r="F74" s="10"/>
      <c r="G74" s="10"/>
    </row>
    <row r="75" spans="1:7" ht="21" x14ac:dyDescent="0.5">
      <c r="A75" s="17" t="s">
        <v>36</v>
      </c>
      <c r="B75" s="8">
        <v>311.85000000000002</v>
      </c>
      <c r="C75" s="8"/>
      <c r="D75" s="10"/>
      <c r="E75" s="20"/>
      <c r="F75" s="10"/>
      <c r="G75" s="10"/>
    </row>
    <row r="76" spans="1:7" ht="21" x14ac:dyDescent="0.5">
      <c r="A76" s="17" t="s">
        <v>37</v>
      </c>
      <c r="B76" s="8">
        <v>238.02</v>
      </c>
      <c r="C76" s="8"/>
      <c r="D76" s="10"/>
      <c r="E76" s="20"/>
      <c r="F76" s="10"/>
      <c r="G76" s="10"/>
    </row>
    <row r="77" spans="1:7" ht="21" x14ac:dyDescent="0.5">
      <c r="A77" s="17" t="s">
        <v>38</v>
      </c>
      <c r="B77" s="8">
        <v>260</v>
      </c>
      <c r="C77" s="8"/>
      <c r="D77" s="10"/>
      <c r="E77" s="20"/>
      <c r="F77" s="10"/>
      <c r="G77" s="10"/>
    </row>
    <row r="78" spans="1:7" ht="21" x14ac:dyDescent="0.5">
      <c r="A78" s="17" t="s">
        <v>39</v>
      </c>
      <c r="B78" s="8">
        <v>1006.79</v>
      </c>
      <c r="C78" s="8"/>
      <c r="D78" s="10"/>
      <c r="E78" s="20"/>
      <c r="F78" s="10"/>
      <c r="G78" s="10"/>
    </row>
    <row r="79" spans="1:7" ht="21" x14ac:dyDescent="0.5">
      <c r="A79" s="17" t="s">
        <v>40</v>
      </c>
      <c r="B79" s="8">
        <v>163.75</v>
      </c>
      <c r="C79" s="8"/>
      <c r="D79" s="10"/>
      <c r="E79" s="20"/>
      <c r="F79" s="10"/>
      <c r="G79" s="10"/>
    </row>
    <row r="80" spans="1:7" ht="21" x14ac:dyDescent="0.5">
      <c r="A80" s="17" t="s">
        <v>67</v>
      </c>
      <c r="B80" s="8">
        <v>0</v>
      </c>
      <c r="C80" s="8"/>
      <c r="D80" s="10"/>
      <c r="E80" s="20"/>
      <c r="F80" s="10"/>
      <c r="G80" s="10"/>
    </row>
    <row r="81" spans="1:7" ht="47.5" x14ac:dyDescent="1.1000000000000001">
      <c r="A81" s="34" t="s">
        <v>121</v>
      </c>
      <c r="B81" s="35"/>
      <c r="C81" s="35"/>
      <c r="D81" s="35"/>
      <c r="E81" s="35"/>
      <c r="F81" s="35"/>
      <c r="G81" s="35"/>
    </row>
    <row r="82" spans="1:7" ht="21" x14ac:dyDescent="0.5">
      <c r="A82" s="17" t="s">
        <v>34</v>
      </c>
      <c r="B82" s="8">
        <v>838.03</v>
      </c>
      <c r="C82" s="8"/>
      <c r="D82" s="10"/>
      <c r="E82" s="20"/>
      <c r="F82" s="10"/>
      <c r="G82" s="10"/>
    </row>
    <row r="83" spans="1:7" ht="21" x14ac:dyDescent="0.5">
      <c r="A83" s="17" t="s">
        <v>42</v>
      </c>
      <c r="B83" s="8">
        <v>409.06</v>
      </c>
      <c r="C83" s="8"/>
      <c r="D83" s="10"/>
      <c r="E83" s="20"/>
      <c r="F83" s="10"/>
      <c r="G83" s="10"/>
    </row>
    <row r="84" spans="1:7" ht="21" x14ac:dyDescent="0.5">
      <c r="A84" s="17" t="s">
        <v>35</v>
      </c>
      <c r="B84" s="8">
        <v>278.24</v>
      </c>
      <c r="C84" s="8"/>
      <c r="D84" s="10"/>
      <c r="E84" s="20"/>
      <c r="F84" s="10"/>
      <c r="G84" s="10"/>
    </row>
    <row r="85" spans="1:7" ht="21" x14ac:dyDescent="0.5">
      <c r="A85" s="17" t="s">
        <v>36</v>
      </c>
      <c r="B85" s="8">
        <v>137.38999999999999</v>
      </c>
      <c r="C85" s="8"/>
      <c r="D85" s="10"/>
      <c r="E85" s="20"/>
      <c r="F85" s="10"/>
      <c r="G85" s="10"/>
    </row>
    <row r="86" spans="1:7" ht="21" x14ac:dyDescent="0.5">
      <c r="A86" s="17" t="s">
        <v>37</v>
      </c>
      <c r="B86" s="8">
        <v>152.9</v>
      </c>
      <c r="C86" s="8"/>
      <c r="D86" s="10"/>
      <c r="E86" s="20"/>
      <c r="F86" s="10"/>
      <c r="G86" s="10"/>
    </row>
    <row r="87" spans="1:7" ht="21" x14ac:dyDescent="0.5">
      <c r="A87" s="17" t="s">
        <v>38</v>
      </c>
      <c r="B87" s="8">
        <v>50</v>
      </c>
      <c r="C87" s="8"/>
      <c r="D87" s="10"/>
      <c r="E87" s="20"/>
      <c r="F87" s="10"/>
      <c r="G87" s="10"/>
    </row>
    <row r="88" spans="1:7" ht="21" x14ac:dyDescent="0.5">
      <c r="A88" s="17" t="s">
        <v>39</v>
      </c>
      <c r="B88" s="8">
        <v>1698.67</v>
      </c>
      <c r="C88" s="8"/>
      <c r="D88" s="10"/>
      <c r="E88" s="20"/>
      <c r="F88" s="10"/>
      <c r="G88" s="10"/>
    </row>
    <row r="89" spans="1:7" ht="21" x14ac:dyDescent="0.5">
      <c r="A89" s="17" t="s">
        <v>40</v>
      </c>
      <c r="B89" s="8">
        <v>59.55</v>
      </c>
      <c r="C89" s="8"/>
      <c r="D89" s="10"/>
      <c r="E89" s="20"/>
      <c r="F89" s="10"/>
      <c r="G89" s="10"/>
    </row>
    <row r="90" spans="1:7" ht="21" x14ac:dyDescent="0.5">
      <c r="A90" s="17" t="s">
        <v>67</v>
      </c>
      <c r="B90" s="8">
        <v>0</v>
      </c>
      <c r="C90" s="8"/>
      <c r="D90" s="10"/>
      <c r="E90" s="20"/>
      <c r="F90" s="10"/>
      <c r="G90" s="10"/>
    </row>
    <row r="91" spans="1:7" ht="47.5" x14ac:dyDescent="1.1000000000000001">
      <c r="A91" s="34" t="s">
        <v>122</v>
      </c>
      <c r="B91" s="35"/>
      <c r="C91" s="35"/>
      <c r="D91" s="35"/>
      <c r="E91" s="35"/>
      <c r="F91" s="35"/>
      <c r="G91" s="35"/>
    </row>
    <row r="92" spans="1:7" ht="21" x14ac:dyDescent="0.5">
      <c r="A92" s="17" t="s">
        <v>34</v>
      </c>
      <c r="B92" s="8">
        <v>1010.95</v>
      </c>
      <c r="C92" s="8"/>
      <c r="D92" s="10"/>
      <c r="E92" s="20"/>
      <c r="F92" s="10"/>
      <c r="G92" s="10"/>
    </row>
    <row r="93" spans="1:7" ht="21" x14ac:dyDescent="0.5">
      <c r="A93" s="17" t="s">
        <v>42</v>
      </c>
      <c r="B93" s="8">
        <v>1573.96</v>
      </c>
      <c r="C93" s="8"/>
      <c r="D93" s="10"/>
      <c r="E93" s="20"/>
      <c r="F93" s="10"/>
      <c r="G93" s="10"/>
    </row>
    <row r="94" spans="1:7" ht="21" x14ac:dyDescent="0.5">
      <c r="A94" s="17" t="s">
        <v>35</v>
      </c>
      <c r="B94" s="8">
        <v>226</v>
      </c>
      <c r="C94" s="8"/>
      <c r="D94" s="10"/>
      <c r="E94" s="20"/>
      <c r="F94" s="10"/>
      <c r="G94" s="10"/>
    </row>
    <row r="95" spans="1:7" ht="21" x14ac:dyDescent="0.5">
      <c r="A95" s="17" t="s">
        <v>36</v>
      </c>
      <c r="B95" s="8">
        <v>326.83</v>
      </c>
      <c r="C95" s="8"/>
      <c r="D95" s="10"/>
      <c r="E95" s="20"/>
      <c r="F95" s="10"/>
      <c r="G95" s="10"/>
    </row>
    <row r="96" spans="1:7" ht="21" x14ac:dyDescent="0.5">
      <c r="A96" s="17" t="s">
        <v>37</v>
      </c>
      <c r="B96" s="8">
        <v>419.52</v>
      </c>
      <c r="C96" s="8"/>
      <c r="D96" s="10"/>
      <c r="E96" s="20"/>
      <c r="F96" s="10"/>
      <c r="G96" s="10"/>
    </row>
    <row r="97" spans="1:7" ht="21" x14ac:dyDescent="0.5">
      <c r="A97" s="17" t="s">
        <v>38</v>
      </c>
      <c r="B97" s="8">
        <v>200</v>
      </c>
      <c r="C97" s="8"/>
      <c r="D97" s="10"/>
      <c r="E97" s="20"/>
      <c r="F97" s="10"/>
      <c r="G97" s="10"/>
    </row>
    <row r="98" spans="1:7" ht="21" x14ac:dyDescent="0.5">
      <c r="A98" s="17" t="s">
        <v>39</v>
      </c>
      <c r="B98" s="8">
        <v>1144.4000000000001</v>
      </c>
      <c r="C98" s="8"/>
      <c r="D98" s="10"/>
      <c r="E98" s="20"/>
      <c r="F98" s="10"/>
      <c r="G98" s="10"/>
    </row>
    <row r="99" spans="1:7" ht="21" x14ac:dyDescent="0.5">
      <c r="A99" s="17" t="s">
        <v>40</v>
      </c>
      <c r="B99" s="8">
        <v>130.07</v>
      </c>
      <c r="C99" s="8"/>
      <c r="D99" s="10"/>
      <c r="E99" s="20"/>
      <c r="F99" s="10"/>
      <c r="G99" s="10"/>
    </row>
    <row r="100" spans="1:7" ht="21" x14ac:dyDescent="0.5">
      <c r="A100" s="17" t="s">
        <v>67</v>
      </c>
      <c r="B100" s="8">
        <v>271.5</v>
      </c>
      <c r="C100" s="8"/>
      <c r="D100" s="10"/>
      <c r="E100" s="20"/>
      <c r="F100" s="10"/>
      <c r="G100" s="10"/>
    </row>
    <row r="101" spans="1:7" ht="47.5" x14ac:dyDescent="1.1000000000000001">
      <c r="A101" s="34" t="s">
        <v>123</v>
      </c>
      <c r="B101" s="35"/>
      <c r="C101" s="35"/>
      <c r="D101" s="35"/>
      <c r="E101" s="35"/>
      <c r="F101" s="35"/>
      <c r="G101" s="35"/>
    </row>
    <row r="102" spans="1:7" ht="21" x14ac:dyDescent="0.5">
      <c r="A102" s="17" t="s">
        <v>34</v>
      </c>
      <c r="B102" s="8">
        <v>768.7</v>
      </c>
      <c r="C102" s="8"/>
      <c r="D102" s="10"/>
      <c r="E102" s="20"/>
      <c r="F102" s="10"/>
      <c r="G102" s="10"/>
    </row>
    <row r="103" spans="1:7" ht="21" x14ac:dyDescent="0.5">
      <c r="A103" s="17" t="s">
        <v>42</v>
      </c>
      <c r="B103" s="8">
        <v>1054.22</v>
      </c>
      <c r="C103" s="8"/>
      <c r="D103" s="10"/>
      <c r="E103" s="20"/>
      <c r="F103" s="10"/>
      <c r="G103" s="10"/>
    </row>
    <row r="104" spans="1:7" ht="21" x14ac:dyDescent="0.5">
      <c r="A104" s="17" t="s">
        <v>35</v>
      </c>
      <c r="B104" s="8">
        <v>145.34</v>
      </c>
      <c r="C104" s="8"/>
      <c r="D104" s="10"/>
      <c r="E104" s="20"/>
      <c r="F104" s="10"/>
      <c r="G104" s="10"/>
    </row>
    <row r="105" spans="1:7" ht="21" x14ac:dyDescent="0.5">
      <c r="A105" s="17" t="s">
        <v>36</v>
      </c>
      <c r="B105" s="8">
        <v>530.24</v>
      </c>
      <c r="C105" s="8"/>
      <c r="D105" s="10"/>
      <c r="E105" s="20"/>
      <c r="F105" s="10"/>
      <c r="G105" s="10"/>
    </row>
    <row r="106" spans="1:7" ht="21" x14ac:dyDescent="0.5">
      <c r="A106" s="17" t="s">
        <v>37</v>
      </c>
      <c r="B106" s="8">
        <v>173.09</v>
      </c>
      <c r="C106" s="8"/>
      <c r="D106" s="10"/>
      <c r="E106" s="20"/>
      <c r="F106" s="10"/>
      <c r="G106" s="10"/>
    </row>
    <row r="107" spans="1:7" ht="21" x14ac:dyDescent="0.5">
      <c r="A107" s="17" t="s">
        <v>38</v>
      </c>
      <c r="B107" s="8">
        <v>201.1</v>
      </c>
      <c r="C107" s="8"/>
      <c r="D107" s="10"/>
      <c r="E107" s="20"/>
      <c r="F107" s="10"/>
      <c r="G107" s="10"/>
    </row>
    <row r="108" spans="1:7" ht="21" x14ac:dyDescent="0.5">
      <c r="A108" s="17" t="s">
        <v>39</v>
      </c>
      <c r="B108" s="8">
        <v>1101.68</v>
      </c>
      <c r="C108" s="8"/>
      <c r="D108" s="10"/>
      <c r="E108" s="20"/>
      <c r="F108" s="10"/>
      <c r="G108" s="10"/>
    </row>
    <row r="109" spans="1:7" ht="21" x14ac:dyDescent="0.5">
      <c r="A109" s="17" t="s">
        <v>40</v>
      </c>
      <c r="B109" s="8">
        <v>0</v>
      </c>
      <c r="C109" s="8"/>
      <c r="D109" s="10"/>
      <c r="E109" s="20"/>
      <c r="F109" s="10"/>
      <c r="G109" s="10"/>
    </row>
    <row r="110" spans="1:7" ht="21" x14ac:dyDescent="0.5">
      <c r="A110" s="17" t="s">
        <v>67</v>
      </c>
      <c r="B110" s="8">
        <v>194.3</v>
      </c>
      <c r="C110" s="8"/>
      <c r="D110" s="10"/>
      <c r="E110" s="20"/>
      <c r="F110" s="10"/>
      <c r="G110" s="10"/>
    </row>
  </sheetData>
  <mergeCells count="1">
    <mergeCell ref="O1:U1"/>
  </mergeCells>
  <pageMargins left="0.7" right="0.7" top="0.75" bottom="0.75" header="0.3" footer="0.3"/>
  <ignoredErrors>
    <ignoredError sqref="P3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D70C2-A8BA-4668-9A39-1BB50D987F64}">
  <dimension ref="A1:C39"/>
  <sheetViews>
    <sheetView topLeftCell="A5" workbookViewId="0">
      <selection activeCell="G7" sqref="G7"/>
    </sheetView>
  </sheetViews>
  <sheetFormatPr defaultRowHeight="14.5" x14ac:dyDescent="0.35"/>
  <cols>
    <col min="1" max="1" width="81.81640625" customWidth="1"/>
    <col min="2" max="2" width="12.1796875" customWidth="1"/>
    <col min="3" max="3" width="77.26953125" customWidth="1"/>
  </cols>
  <sheetData>
    <row r="1" spans="1:3" ht="42.65" customHeight="1" x14ac:dyDescent="0.35">
      <c r="A1" s="32" t="s">
        <v>105</v>
      </c>
      <c r="B1" s="31"/>
      <c r="C1" s="32" t="s">
        <v>106</v>
      </c>
    </row>
    <row r="2" spans="1:3" ht="21" customHeight="1" x14ac:dyDescent="0.35">
      <c r="B2" s="10"/>
    </row>
    <row r="3" spans="1:3" x14ac:dyDescent="0.35">
      <c r="B3" s="10"/>
    </row>
    <row r="4" spans="1:3" x14ac:dyDescent="0.35">
      <c r="B4" s="10"/>
    </row>
    <row r="5" spans="1:3" x14ac:dyDescent="0.35">
      <c r="B5" s="10"/>
    </row>
    <row r="6" spans="1:3" x14ac:dyDescent="0.35">
      <c r="B6" s="10"/>
    </row>
    <row r="7" spans="1:3" x14ac:dyDescent="0.35">
      <c r="B7" s="10"/>
    </row>
    <row r="8" spans="1:3" x14ac:dyDescent="0.35">
      <c r="B8" s="10"/>
    </row>
    <row r="9" spans="1:3" x14ac:dyDescent="0.35">
      <c r="B9" s="10"/>
    </row>
    <row r="10" spans="1:3" x14ac:dyDescent="0.35">
      <c r="B10" s="10"/>
    </row>
    <row r="11" spans="1:3" x14ac:dyDescent="0.35">
      <c r="B11" s="10"/>
    </row>
    <row r="12" spans="1:3" x14ac:dyDescent="0.35">
      <c r="B12" s="10"/>
    </row>
    <row r="13" spans="1:3" x14ac:dyDescent="0.35">
      <c r="B13" s="10"/>
    </row>
    <row r="14" spans="1:3" x14ac:dyDescent="0.35">
      <c r="B14" s="10"/>
    </row>
    <row r="15" spans="1:3" x14ac:dyDescent="0.35">
      <c r="B15" s="10"/>
    </row>
    <row r="16" spans="1:3" x14ac:dyDescent="0.35">
      <c r="B16" s="10"/>
    </row>
    <row r="17" spans="2:2" x14ac:dyDescent="0.35">
      <c r="B17" s="10"/>
    </row>
    <row r="18" spans="2:2" x14ac:dyDescent="0.35">
      <c r="B18" s="10"/>
    </row>
    <row r="19" spans="2:2" x14ac:dyDescent="0.35">
      <c r="B19" s="10"/>
    </row>
    <row r="20" spans="2:2" x14ac:dyDescent="0.35">
      <c r="B20" s="10"/>
    </row>
    <row r="21" spans="2:2" x14ac:dyDescent="0.35">
      <c r="B21" s="10"/>
    </row>
    <row r="22" spans="2:2" x14ac:dyDescent="0.35">
      <c r="B22" s="10"/>
    </row>
    <row r="23" spans="2:2" x14ac:dyDescent="0.35">
      <c r="B23" s="10"/>
    </row>
    <row r="24" spans="2:2" x14ac:dyDescent="0.35">
      <c r="B24" s="10"/>
    </row>
    <row r="25" spans="2:2" x14ac:dyDescent="0.35">
      <c r="B25" s="10"/>
    </row>
    <row r="26" spans="2:2" x14ac:dyDescent="0.35">
      <c r="B26" s="10"/>
    </row>
    <row r="27" spans="2:2" x14ac:dyDescent="0.35">
      <c r="B27" s="10"/>
    </row>
    <row r="28" spans="2:2" x14ac:dyDescent="0.35">
      <c r="B28" s="10"/>
    </row>
    <row r="29" spans="2:2" x14ac:dyDescent="0.35">
      <c r="B29" s="10"/>
    </row>
    <row r="30" spans="2:2" x14ac:dyDescent="0.35">
      <c r="B30" s="10"/>
    </row>
    <row r="31" spans="2:2" x14ac:dyDescent="0.35">
      <c r="B31" s="10"/>
    </row>
    <row r="32" spans="2:2" x14ac:dyDescent="0.35">
      <c r="B32" s="10"/>
    </row>
    <row r="33" spans="1:2" x14ac:dyDescent="0.35">
      <c r="B33" s="10"/>
    </row>
    <row r="34" spans="1:2" x14ac:dyDescent="0.35">
      <c r="B34" s="10"/>
    </row>
    <row r="35" spans="1:2" x14ac:dyDescent="0.35">
      <c r="B35" s="10"/>
    </row>
    <row r="36" spans="1:2" x14ac:dyDescent="0.35">
      <c r="B36" s="10"/>
    </row>
    <row r="37" spans="1:2" x14ac:dyDescent="0.35">
      <c r="B37" s="10"/>
    </row>
    <row r="38" spans="1:2" x14ac:dyDescent="0.35">
      <c r="B38" s="10"/>
    </row>
    <row r="39" spans="1:2" ht="34.5" x14ac:dyDescent="0.35">
      <c r="A39" s="32" t="s">
        <v>111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DEDEE-A55D-4A4E-8E41-0AE92482E812}">
  <sheetPr>
    <pageSetUpPr fitToPage="1"/>
  </sheetPr>
  <dimension ref="A1:L2"/>
  <sheetViews>
    <sheetView topLeftCell="A21" zoomScale="47" workbookViewId="0">
      <selection activeCell="U24" sqref="U24"/>
    </sheetView>
  </sheetViews>
  <sheetFormatPr defaultRowHeight="14.5" x14ac:dyDescent="0.35"/>
  <cols>
    <col min="1" max="1" width="81.81640625" customWidth="1"/>
  </cols>
  <sheetData>
    <row r="1" spans="1:12" ht="42.65" customHeight="1" x14ac:dyDescent="0.35">
      <c r="A1" s="40" t="s">
        <v>105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2" ht="21" customHeight="1" x14ac:dyDescent="0.35"/>
  </sheetData>
  <mergeCells count="1">
    <mergeCell ref="A1:L1"/>
  </mergeCells>
  <pageMargins left="0.7" right="0.7" top="0.75" bottom="0.75" header="0.3" footer="0.3"/>
  <pageSetup paperSize="9" scale="4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82E62-200D-4AB8-8817-BDB5055A0C20}">
  <sheetPr>
    <pageSetUpPr fitToPage="1"/>
  </sheetPr>
  <dimension ref="A1:L2"/>
  <sheetViews>
    <sheetView zoomScale="47" workbookViewId="0">
      <selection activeCell="P48" sqref="P48"/>
    </sheetView>
  </sheetViews>
  <sheetFormatPr defaultRowHeight="14.5" x14ac:dyDescent="0.35"/>
  <cols>
    <col min="1" max="1" width="77.26953125" customWidth="1"/>
  </cols>
  <sheetData>
    <row r="1" spans="1:12" ht="42.65" customHeight="1" x14ac:dyDescent="0.35">
      <c r="A1" s="40" t="s">
        <v>106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2" ht="21" customHeight="1" x14ac:dyDescent="0.35"/>
  </sheetData>
  <mergeCells count="1">
    <mergeCell ref="A1:L1"/>
  </mergeCells>
  <pageMargins left="0.7" right="0.7" top="0.75" bottom="0.75" header="0.3" footer="0.3"/>
  <pageSetup paperSize="9" scale="48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FA943-8C7C-4FB3-B3D2-D643CBAB6E55}">
  <sheetPr>
    <pageSetUpPr fitToPage="1"/>
  </sheetPr>
  <dimension ref="A1:L2"/>
  <sheetViews>
    <sheetView topLeftCell="A4" zoomScale="40" zoomScaleNormal="40" workbookViewId="0">
      <selection activeCell="N53" sqref="N53"/>
    </sheetView>
  </sheetViews>
  <sheetFormatPr defaultRowHeight="14.5" x14ac:dyDescent="0.35"/>
  <cols>
    <col min="1" max="1" width="77.26953125" customWidth="1"/>
  </cols>
  <sheetData>
    <row r="1" spans="1:12" ht="42.65" customHeight="1" x14ac:dyDescent="0.35">
      <c r="A1" s="40" t="s">
        <v>107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2" ht="21" customHeight="1" x14ac:dyDescent="0.35"/>
  </sheetData>
  <mergeCells count="1">
    <mergeCell ref="A1:L1"/>
  </mergeCells>
  <pageMargins left="0.7" right="0.7" top="0.75" bottom="0.75" header="0.3" footer="0.3"/>
  <pageSetup paperSize="9" scale="44"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18C1D-C2D1-45CF-BC83-DEE2A54BE2AD}">
  <sheetPr filterMode="1"/>
  <dimension ref="A1:H41"/>
  <sheetViews>
    <sheetView topLeftCell="A30" zoomScale="70" zoomScaleNormal="70" workbookViewId="0">
      <selection activeCell="D30" sqref="D30"/>
    </sheetView>
  </sheetViews>
  <sheetFormatPr defaultColWidth="9.453125" defaultRowHeight="14.5" x14ac:dyDescent="0.35"/>
  <cols>
    <col min="1" max="1" width="41.54296875" customWidth="1"/>
    <col min="2" max="2" width="19.1796875" customWidth="1"/>
    <col min="3" max="3" width="47.26953125" customWidth="1"/>
    <col min="4" max="4" width="79.54296875" bestFit="1" customWidth="1"/>
    <col min="6" max="6" width="46.81640625" bestFit="1" customWidth="1"/>
    <col min="8" max="8" width="47.81640625" customWidth="1"/>
  </cols>
  <sheetData>
    <row r="1" spans="1:8" ht="93.5" x14ac:dyDescent="2.1">
      <c r="A1" s="46" t="s">
        <v>6</v>
      </c>
      <c r="B1" s="47"/>
      <c r="C1" s="47"/>
      <c r="D1" s="47"/>
    </row>
    <row r="2" spans="1:8" ht="26" x14ac:dyDescent="0.6">
      <c r="A2" s="21" t="s">
        <v>49</v>
      </c>
      <c r="B2" s="21" t="s">
        <v>62</v>
      </c>
      <c r="C2" s="21" t="s">
        <v>68</v>
      </c>
      <c r="D2" s="21" t="s">
        <v>69</v>
      </c>
    </row>
    <row r="3" spans="1:8" hidden="1" x14ac:dyDescent="0.35">
      <c r="A3" s="22" t="s">
        <v>46</v>
      </c>
      <c r="B3" s="22">
        <v>140</v>
      </c>
    </row>
    <row r="4" spans="1:8" ht="21" x14ac:dyDescent="0.5">
      <c r="A4" s="8" t="s">
        <v>47</v>
      </c>
      <c r="B4" s="8">
        <v>270</v>
      </c>
      <c r="C4" s="8" t="s">
        <v>85</v>
      </c>
      <c r="D4" s="8" t="s">
        <v>70</v>
      </c>
      <c r="E4" s="19"/>
      <c r="F4" s="19"/>
    </row>
    <row r="5" spans="1:8" ht="21" x14ac:dyDescent="0.5">
      <c r="A5" s="8" t="s">
        <v>48</v>
      </c>
      <c r="B5" s="8">
        <v>250</v>
      </c>
      <c r="C5" s="8" t="s">
        <v>84</v>
      </c>
      <c r="D5" s="8" t="s">
        <v>82</v>
      </c>
      <c r="E5" s="19"/>
      <c r="F5" s="19"/>
    </row>
    <row r="6" spans="1:8" ht="21" x14ac:dyDescent="0.5">
      <c r="A6" s="8" t="s">
        <v>50</v>
      </c>
      <c r="B6" s="8">
        <v>300</v>
      </c>
      <c r="C6" s="8" t="s">
        <v>89</v>
      </c>
      <c r="D6" s="8" t="s">
        <v>79</v>
      </c>
      <c r="E6" s="19"/>
      <c r="F6" s="19"/>
    </row>
    <row r="7" spans="1:8" ht="21" x14ac:dyDescent="0.5">
      <c r="A7" s="8" t="s">
        <v>51</v>
      </c>
      <c r="B7" s="8">
        <v>300</v>
      </c>
      <c r="C7" s="8" t="s">
        <v>89</v>
      </c>
      <c r="D7" s="8" t="s">
        <v>79</v>
      </c>
      <c r="G7" s="26"/>
      <c r="H7" s="8" t="s">
        <v>71</v>
      </c>
    </row>
    <row r="8" spans="1:8" ht="21" x14ac:dyDescent="0.5">
      <c r="A8" s="8" t="s">
        <v>52</v>
      </c>
      <c r="B8" s="8">
        <v>300</v>
      </c>
      <c r="C8" s="8" t="s">
        <v>78</v>
      </c>
      <c r="D8" s="8" t="s">
        <v>79</v>
      </c>
      <c r="E8" s="19"/>
      <c r="F8" s="19"/>
    </row>
    <row r="9" spans="1:8" ht="42" x14ac:dyDescent="0.5">
      <c r="A9" s="28" t="s">
        <v>53</v>
      </c>
      <c r="B9" s="30">
        <v>1000</v>
      </c>
      <c r="C9" s="29" t="s">
        <v>97</v>
      </c>
      <c r="D9" s="28" t="s">
        <v>98</v>
      </c>
      <c r="E9" s="19"/>
      <c r="F9" s="19"/>
    </row>
    <row r="10" spans="1:8" ht="21" x14ac:dyDescent="0.5">
      <c r="A10" s="8" t="s">
        <v>54</v>
      </c>
      <c r="B10" s="8">
        <v>320</v>
      </c>
      <c r="C10" s="8" t="s">
        <v>83</v>
      </c>
      <c r="D10" s="27" t="s">
        <v>82</v>
      </c>
      <c r="E10" s="19"/>
      <c r="F10" s="19"/>
    </row>
    <row r="11" spans="1:8" ht="21" x14ac:dyDescent="0.5">
      <c r="A11" s="8" t="s">
        <v>55</v>
      </c>
      <c r="B11" s="8">
        <v>1410</v>
      </c>
      <c r="C11" s="8" t="s">
        <v>65</v>
      </c>
      <c r="D11" s="8" t="s">
        <v>70</v>
      </c>
      <c r="E11" s="19"/>
      <c r="F11" s="19"/>
    </row>
    <row r="12" spans="1:8" ht="21" hidden="1" x14ac:dyDescent="0.5">
      <c r="A12" s="22" t="s">
        <v>56</v>
      </c>
      <c r="B12" s="22">
        <v>500</v>
      </c>
      <c r="C12" s="19"/>
    </row>
    <row r="13" spans="1:8" ht="21" hidden="1" x14ac:dyDescent="0.5">
      <c r="A13" s="22" t="s">
        <v>57</v>
      </c>
      <c r="B13" s="22">
        <v>150</v>
      </c>
      <c r="C13" s="19"/>
    </row>
    <row r="14" spans="1:8" ht="21" x14ac:dyDescent="0.5">
      <c r="A14" s="8" t="s">
        <v>58</v>
      </c>
      <c r="B14" s="8">
        <v>115</v>
      </c>
      <c r="C14" s="8" t="s">
        <v>108</v>
      </c>
      <c r="D14" s="8" t="s">
        <v>70</v>
      </c>
      <c r="E14" s="19"/>
      <c r="F14" s="19"/>
    </row>
    <row r="15" spans="1:8" ht="21" x14ac:dyDescent="0.5">
      <c r="A15" s="8" t="s">
        <v>59</v>
      </c>
      <c r="B15" s="8">
        <v>190</v>
      </c>
      <c r="C15" s="8" t="s">
        <v>65</v>
      </c>
      <c r="D15" s="8" t="s">
        <v>70</v>
      </c>
      <c r="E15" s="19"/>
      <c r="F15" s="19"/>
    </row>
    <row r="16" spans="1:8" ht="21" x14ac:dyDescent="0.5">
      <c r="A16" s="8" t="s">
        <v>100</v>
      </c>
      <c r="B16" s="8">
        <v>230</v>
      </c>
      <c r="C16" s="8" t="s">
        <v>101</v>
      </c>
      <c r="D16" s="8" t="s">
        <v>70</v>
      </c>
      <c r="E16" s="19"/>
      <c r="F16" s="19"/>
    </row>
    <row r="17" spans="1:6" ht="21" x14ac:dyDescent="0.5">
      <c r="A17" s="8" t="s">
        <v>60</v>
      </c>
      <c r="B17" s="8">
        <v>100</v>
      </c>
      <c r="C17" s="8" t="s">
        <v>65</v>
      </c>
      <c r="D17" s="8" t="s">
        <v>70</v>
      </c>
      <c r="E17" s="19"/>
      <c r="F17" s="19"/>
    </row>
    <row r="18" spans="1:6" ht="21" x14ac:dyDescent="0.5">
      <c r="A18" s="8"/>
      <c r="B18" s="8"/>
      <c r="C18" s="19"/>
      <c r="D18" s="19"/>
      <c r="E18" s="19"/>
      <c r="F18" s="19"/>
    </row>
    <row r="19" spans="1:6" ht="21" x14ac:dyDescent="0.5">
      <c r="A19" s="8" t="s">
        <v>61</v>
      </c>
      <c r="B19" s="8">
        <f>SUBTOTAL(9,B3:B17)</f>
        <v>4785</v>
      </c>
      <c r="C19" s="19"/>
      <c r="D19" s="19"/>
      <c r="E19" s="19"/>
      <c r="F19" s="19"/>
    </row>
    <row r="26" spans="1:6" ht="93.5" x14ac:dyDescent="2.1">
      <c r="A26" s="48" t="s">
        <v>72</v>
      </c>
      <c r="B26" s="48"/>
      <c r="C26" s="48"/>
      <c r="D26" s="48"/>
    </row>
    <row r="27" spans="1:6" ht="93.5" x14ac:dyDescent="2.1">
      <c r="A27" s="49" t="s">
        <v>92</v>
      </c>
      <c r="B27" s="50"/>
      <c r="C27" s="50"/>
      <c r="D27" s="51"/>
    </row>
    <row r="28" spans="1:6" ht="282.64999999999998" customHeight="1" x14ac:dyDescent="0.35">
      <c r="A28" s="24" t="s">
        <v>94</v>
      </c>
      <c r="B28" s="24" t="s">
        <v>95</v>
      </c>
      <c r="D28" s="25" t="s">
        <v>75</v>
      </c>
    </row>
    <row r="29" spans="1:6" ht="104.15" customHeight="1" x14ac:dyDescent="0.35">
      <c r="A29" s="24" t="s">
        <v>99</v>
      </c>
      <c r="B29" s="24" t="s">
        <v>102</v>
      </c>
      <c r="C29" t="e" vm="1">
        <v>#VALUE!</v>
      </c>
      <c r="D29" s="25" t="s">
        <v>75</v>
      </c>
    </row>
    <row r="30" spans="1:6" ht="330" customHeight="1" x14ac:dyDescent="0.35">
      <c r="A30" s="24" t="s">
        <v>96</v>
      </c>
      <c r="B30" s="24" t="s">
        <v>125</v>
      </c>
      <c r="C30" t="e" vm="2">
        <v>#VALUE!</v>
      </c>
      <c r="D30" s="25" t="s">
        <v>75</v>
      </c>
    </row>
    <row r="31" spans="1:6" ht="201" customHeight="1" x14ac:dyDescent="0.35">
      <c r="A31" s="24" t="s">
        <v>47</v>
      </c>
      <c r="B31" s="23" t="s">
        <v>86</v>
      </c>
      <c r="C31" s="1" t="e" vm="3">
        <v>#VALUE!</v>
      </c>
      <c r="D31" s="25" t="s">
        <v>75</v>
      </c>
    </row>
    <row r="32" spans="1:6" ht="327" customHeight="1" x14ac:dyDescent="0.35">
      <c r="A32" s="24" t="s">
        <v>103</v>
      </c>
      <c r="B32" s="23" t="s">
        <v>104</v>
      </c>
      <c r="C32" s="1" t="e" vm="4">
        <v>#VALUE!</v>
      </c>
      <c r="D32" s="25" t="s">
        <v>75</v>
      </c>
    </row>
    <row r="33" spans="1:4" ht="201" customHeight="1" x14ac:dyDescent="0.35">
      <c r="A33" s="24" t="s">
        <v>87</v>
      </c>
      <c r="B33" s="23" t="s">
        <v>88</v>
      </c>
      <c r="C33" s="1" t="e" vm="5">
        <v>#VALUE!</v>
      </c>
      <c r="D33" s="25" t="s">
        <v>75</v>
      </c>
    </row>
    <row r="34" spans="1:4" ht="108" customHeight="1" x14ac:dyDescent="0.35">
      <c r="A34" s="52" t="s">
        <v>93</v>
      </c>
      <c r="B34" s="53"/>
      <c r="C34" s="53"/>
      <c r="D34" s="54"/>
    </row>
    <row r="35" spans="1:4" ht="327.64999999999998" customHeight="1" x14ac:dyDescent="0.35">
      <c r="A35" s="24" t="s">
        <v>77</v>
      </c>
      <c r="B35" s="23" t="s">
        <v>76</v>
      </c>
      <c r="C35" s="1" t="e" vm="6">
        <v>#VALUE!</v>
      </c>
      <c r="D35" s="25" t="s">
        <v>75</v>
      </c>
    </row>
    <row r="36" spans="1:4" ht="285.64999999999998" customHeight="1" x14ac:dyDescent="0.35">
      <c r="A36" s="24" t="s">
        <v>80</v>
      </c>
      <c r="B36" s="23" t="s">
        <v>81</v>
      </c>
      <c r="C36" s="1" t="e" vm="7">
        <v>#VALUE!</v>
      </c>
      <c r="D36" s="25" t="s">
        <v>75</v>
      </c>
    </row>
    <row r="37" spans="1:4" ht="126" customHeight="1" x14ac:dyDescent="0.35">
      <c r="A37" s="24" t="s">
        <v>90</v>
      </c>
      <c r="B37" s="23" t="s">
        <v>91</v>
      </c>
      <c r="C37" s="1" t="e" vm="8">
        <v>#VALUE!</v>
      </c>
      <c r="D37" s="25" t="s">
        <v>75</v>
      </c>
    </row>
    <row r="38" spans="1:4" ht="239.15" customHeight="1" x14ac:dyDescent="0.35">
      <c r="A38" s="24" t="s">
        <v>73</v>
      </c>
      <c r="B38" s="23" t="s">
        <v>74</v>
      </c>
      <c r="C38" s="1" t="e" vm="9">
        <v>#VALUE!</v>
      </c>
      <c r="D38" s="25" t="s">
        <v>75</v>
      </c>
    </row>
    <row r="39" spans="1:4" ht="138.65" customHeight="1" x14ac:dyDescent="0.35">
      <c r="A39" s="52" t="s">
        <v>109</v>
      </c>
      <c r="B39" s="53"/>
      <c r="C39" s="53"/>
      <c r="D39" s="54"/>
    </row>
    <row r="40" spans="1:4" ht="191.15" customHeight="1" x14ac:dyDescent="0.35">
      <c r="A40" s="42" t="s">
        <v>110</v>
      </c>
      <c r="B40" s="43" t="s">
        <v>112</v>
      </c>
      <c r="C40" s="33" t="e" vm="9">
        <v>#VALUE!</v>
      </c>
      <c r="D40" s="44" t="s">
        <v>75</v>
      </c>
    </row>
    <row r="41" spans="1:4" ht="405" customHeight="1" x14ac:dyDescent="0.35">
      <c r="A41" s="42"/>
      <c r="B41" s="43"/>
      <c r="D41" s="45"/>
    </row>
  </sheetData>
  <autoFilter ref="A2:D17" xr:uid="{5D218C1D-C2D1-45CF-BC83-DEE2A54BE2AD}">
    <filterColumn colId="1">
      <colorFilter dxfId="0"/>
    </filterColumn>
  </autoFilter>
  <mergeCells count="8">
    <mergeCell ref="A40:A41"/>
    <mergeCell ref="B40:B41"/>
    <mergeCell ref="D40:D41"/>
    <mergeCell ref="A1:D1"/>
    <mergeCell ref="A26:D26"/>
    <mergeCell ref="A27:D27"/>
    <mergeCell ref="A34:D34"/>
    <mergeCell ref="A39:D39"/>
  </mergeCells>
  <hyperlinks>
    <hyperlink ref="D38" location="'Bagno ammezzato'!A1" display="'Bagno ammezzato'!A1" xr:uid="{3DB554CD-F30C-4FCF-816C-8A06B4D18C2F}"/>
    <hyperlink ref="D35" location="'Camera matrimoniale'!A1" display="'Camera matrimoniale'!A1" xr:uid="{0C78A0C6-E493-4220-B073-A85CF50094F6}"/>
    <hyperlink ref="D36" location="'Camera bimbe'!A1" display="'Camera bimbe'!A1" xr:uid="{BDF374CF-D3FC-4D6F-AA5D-C6E7EBCDD5E1}"/>
    <hyperlink ref="D31" location="'Armadio ingresso'!A1" display="'Armadio ingresso'!A1" xr:uid="{C1FB881C-C938-4F4A-BCF0-96CEEBB31074}"/>
    <hyperlink ref="D33" location="'Bagno piano terra'!A1" display="'Bagno piano terra'!A1" xr:uid="{0BB24F88-C3D2-434A-BC3A-44C71E69AE91}"/>
    <hyperlink ref="D37" location="'Bagno piano primo'!A1" display="'Bagno piano primo'!A1" xr:uid="{B8F741DE-4ADC-4806-8F4B-65EF85D9B02F}"/>
    <hyperlink ref="D28" location="Salotto!A1" display="Salotto!A1" xr:uid="{22D99E9D-816C-4203-AE6F-D9724773CB94}"/>
    <hyperlink ref="D30" location="Cucina!A1" display="Cucina!A1" xr:uid="{A12B7E25-4F09-4777-8991-64A8AC94ACC9}"/>
    <hyperlink ref="D29" location="Ripostiglio!A1" display="Ripostiglio!A1" xr:uid="{81163661-6969-47FE-9A85-ED1EB12821F4}"/>
    <hyperlink ref="D32" location="Ingresso!A1" display="Ingresso!A1" xr:uid="{8866EEDC-B5B5-4EAB-933F-594F0A32A57B}"/>
    <hyperlink ref="D40" location="'Bagno ammezzato'!A1" display="'Bagno ammezzato'!A1" xr:uid="{DA207956-6409-4C85-AD22-0E0F383E2EC5}"/>
    <hyperlink ref="D40:D41" location="mansarda!A1" display="mansarda!A1" xr:uid="{F46DA99F-3082-413A-B657-5C3DC13CBE3A}"/>
  </hyperlinks>
  <pageMargins left="0.7" right="0.7" top="0.75" bottom="0.75" header="0.3" footer="0.3"/>
  <pageSetup paperSize="9"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F5A5F-D84D-473C-AA54-FD95505F5F52}">
  <dimension ref="A1"/>
  <sheetViews>
    <sheetView zoomScale="70" workbookViewId="0">
      <selection activeCell="R17" sqref="R17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2E9EE-A77C-47A8-8003-5E35D2397646}">
  <dimension ref="A1"/>
  <sheetViews>
    <sheetView zoomScale="49"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54811-56ED-4597-95AC-4190CAFE75E0}">
  <dimension ref="A1"/>
  <sheetViews>
    <sheetView zoomScale="65"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D037D-50F6-4163-A4DF-ED093B939CE7}">
  <dimension ref="A1"/>
  <sheetViews>
    <sheetView zoomScale="44"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E9170-1970-4A62-B21D-A50482B380E1}">
  <dimension ref="A1"/>
  <sheetViews>
    <sheetView zoomScale="56"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C6E8B-247C-4840-AC44-46E36E60740E}">
  <dimension ref="A1"/>
  <sheetViews>
    <sheetView zoomScale="72"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CA037-9875-498E-9116-71074203C5FB}">
  <dimension ref="A1"/>
  <sheetViews>
    <sheetView zoomScale="49"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89FE5-3C57-4298-B791-70D9118B1189}">
  <dimension ref="A1"/>
  <sheetViews>
    <sheetView topLeftCell="A3" zoomScale="70"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63C55-BD3F-454B-8509-3CEF183BB885}">
  <dimension ref="A1"/>
  <sheetViews>
    <sheetView zoomScale="66" workbookViewId="0">
      <selection activeCell="T10" sqref="T10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458B3-568E-4752-9AED-2F543D50C675}">
  <dimension ref="A1"/>
  <sheetViews>
    <sheetView zoomScale="56"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7DC5A-C191-4A7C-890A-2E97A9A368AC}">
  <dimension ref="A1"/>
  <sheetViews>
    <sheetView zoomScale="56" workbookViewId="0"/>
  </sheetViews>
  <sheetFormatPr defaultRowHeight="14.5" x14ac:dyDescent="0.35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Piano acquisto nuova casa</vt:lpstr>
      <vt:lpstr>Costi famiglia</vt:lpstr>
      <vt:lpstr>Planimetrie</vt:lpstr>
      <vt:lpstr>Planimetrie con rendering</vt:lpstr>
      <vt:lpstr>Planimetrie con rendering 1°</vt:lpstr>
      <vt:lpstr>Planimetrie con rendering 2°</vt:lpstr>
      <vt:lpstr>Mobili</vt:lpstr>
      <vt:lpstr>Cucina</vt:lpstr>
      <vt:lpstr>Ripostiglio</vt:lpstr>
      <vt:lpstr>Ingresso</vt:lpstr>
      <vt:lpstr>Armadio ingresso</vt:lpstr>
      <vt:lpstr>Bagno piano terra</vt:lpstr>
      <vt:lpstr>Salotto</vt:lpstr>
      <vt:lpstr>Bagno ammezzato</vt:lpstr>
      <vt:lpstr>Camera matrimoniale</vt:lpstr>
      <vt:lpstr>Camera bimbe</vt:lpstr>
      <vt:lpstr>Bagno piano primo</vt:lpstr>
      <vt:lpstr>mansarda</vt:lpstr>
    </vt:vector>
  </TitlesOfParts>
  <Company>DHL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Arletti (DHL IT)</dc:creator>
  <cp:lastModifiedBy>Mattia Arletti (DHL IT)</cp:lastModifiedBy>
  <cp:lastPrinted>2026-06-28T14:28:41Z</cp:lastPrinted>
  <dcterms:created xsi:type="dcterms:W3CDTF">2026-05-17T11:25:07Z</dcterms:created>
  <dcterms:modified xsi:type="dcterms:W3CDTF">2026-09-20T09:45:24Z</dcterms:modified>
</cp:coreProperties>
</file>