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ti\OneDrive\Desktop\Start2impact\2 Progetto Excel Advanced di Mattia De Simei\"/>
    </mc:Choice>
  </mc:AlternateContent>
  <xr:revisionPtr revIDLastSave="0" documentId="13_ncr:1_{29073415-B00A-4E2B-A85B-3C5B57D10B57}" xr6:coauthVersionLast="47" xr6:coauthVersionMax="47" xr10:uidLastSave="{00000000-0000-0000-0000-000000000000}"/>
  <bookViews>
    <workbookView xWindow="-108" yWindow="-108" windowWidth="23256" windowHeight="12456" tabRatio="737" firstSheet="6" activeTab="10" xr2:uid="{FE30884E-F9BF-4C7B-94E6-EF0C1F2FE79F}"/>
  </bookViews>
  <sheets>
    <sheet name="Es_Funzioni_Avanzate" sheetId="1" r:id="rId1"/>
    <sheet name="Funzioni Finanziarie" sheetId="2" r:id="rId2"/>
    <sheet name="Formule di matrice ARRAY" sheetId="3" r:id="rId3"/>
    <sheet name="Funzioni di testo" sheetId="4" r:id="rId4"/>
    <sheet name="Es_Funzioni di testo" sheetId="5" r:id="rId5"/>
    <sheet name="Es_Funzioni di ricerca" sheetId="6" r:id="rId6"/>
    <sheet name="Funzioni INDEX e MATCH" sheetId="7" r:id="rId7"/>
    <sheet name="Es Funzioni INDEX e MATCH" sheetId="8" r:id="rId8"/>
    <sheet name="Es Filtri Avanzati" sheetId="9" r:id="rId9"/>
    <sheet name="Grafici avanzati" sheetId="10" r:id="rId10"/>
    <sheet name="Macro e VBA" sheetId="11" r:id="rId11"/>
  </sheets>
  <definedNames>
    <definedName name="Week">'Formule di matrice ARRAY'!$A$1:$A$7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0" l="1"/>
  <c r="D5" i="10"/>
  <c r="E5" i="10"/>
  <c r="F5" i="10"/>
  <c r="B5" i="10"/>
  <c r="G3" i="10"/>
  <c r="G4" i="10"/>
  <c r="G2" i="10"/>
  <c r="G2" i="9" a="1"/>
  <c r="G2" i="9" s="1"/>
  <c r="E3" i="8"/>
  <c r="E4" i="8"/>
  <c r="E5" i="8"/>
  <c r="E2" i="8"/>
  <c r="E2" i="7"/>
  <c r="D2" i="7"/>
  <c r="E3" i="6"/>
  <c r="E4" i="6"/>
  <c r="E5" i="6"/>
  <c r="E2" i="6"/>
  <c r="E2" i="5"/>
  <c r="E3" i="5"/>
  <c r="E4" i="5"/>
  <c r="E5" i="5"/>
  <c r="J3" i="4"/>
  <c r="I3" i="4"/>
  <c r="G3" i="4"/>
  <c r="F3" i="4"/>
  <c r="E3" i="4"/>
  <c r="D3" i="4"/>
  <c r="C3" i="4"/>
  <c r="B3" i="4"/>
  <c r="B1" i="3" a="1"/>
  <c r="B1" i="3" s="1"/>
  <c r="I37" i="2"/>
  <c r="I36" i="2"/>
  <c r="I28" i="2"/>
  <c r="I29" i="2"/>
  <c r="I30" i="2"/>
  <c r="I31" i="2"/>
  <c r="I32" i="2"/>
  <c r="I33" i="2"/>
  <c r="I34" i="2"/>
  <c r="I35" i="2"/>
  <c r="I20" i="2"/>
  <c r="I21" i="2"/>
  <c r="I22" i="2"/>
  <c r="I23" i="2"/>
  <c r="I24" i="2"/>
  <c r="I25" i="2"/>
  <c r="I26" i="2"/>
  <c r="I27" i="2"/>
  <c r="I14" i="2"/>
  <c r="I15" i="2"/>
  <c r="I16" i="2"/>
  <c r="I17" i="2"/>
  <c r="I18" i="2"/>
  <c r="I19" i="2"/>
  <c r="I7" i="2"/>
  <c r="I8" i="2"/>
  <c r="I9" i="2"/>
  <c r="I10" i="2"/>
  <c r="I11" i="2"/>
  <c r="I12" i="2"/>
  <c r="I13" i="2"/>
  <c r="I3" i="2"/>
  <c r="I4" i="2"/>
  <c r="I5" i="2"/>
  <c r="I6" i="2"/>
  <c r="I2" i="2"/>
  <c r="H36" i="2"/>
  <c r="H37" i="2"/>
  <c r="H34" i="2"/>
  <c r="H35" i="2"/>
  <c r="H29" i="2"/>
  <c r="H30" i="2"/>
  <c r="H31" i="2"/>
  <c r="H32" i="2"/>
  <c r="H33" i="2"/>
  <c r="H23" i="2"/>
  <c r="H24" i="2"/>
  <c r="H25" i="2"/>
  <c r="H26" i="2"/>
  <c r="H27" i="2"/>
  <c r="H28" i="2"/>
  <c r="H20" i="2"/>
  <c r="H21" i="2"/>
  <c r="H22" i="2"/>
  <c r="H13" i="2"/>
  <c r="H14" i="2"/>
  <c r="H15" i="2"/>
  <c r="H16" i="2"/>
  <c r="H17" i="2"/>
  <c r="H18" i="2" s="1"/>
  <c r="H19" i="2" s="1"/>
  <c r="H4" i="2"/>
  <c r="H5" i="2"/>
  <c r="H6" i="2"/>
  <c r="H7" i="2"/>
  <c r="H8" i="2"/>
  <c r="H9" i="2"/>
  <c r="H10" i="2"/>
  <c r="H11" i="2"/>
  <c r="H12" i="2"/>
  <c r="H3" i="2"/>
  <c r="H2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" i="2"/>
  <c r="G4" i="2"/>
  <c r="G5" i="2"/>
  <c r="G6" i="2"/>
  <c r="G7" i="2"/>
  <c r="G8" i="2"/>
  <c r="G9" i="2"/>
  <c r="G10" i="2"/>
  <c r="G11" i="2"/>
  <c r="G12" i="2"/>
  <c r="G13" i="2"/>
  <c r="G14" i="2"/>
  <c r="G2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3" i="2"/>
  <c r="F4" i="2"/>
  <c r="F5" i="2"/>
  <c r="F6" i="2"/>
  <c r="F2" i="2"/>
  <c r="B7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16" i="2"/>
  <c r="E17" i="2"/>
  <c r="E18" i="2"/>
  <c r="E19" i="2"/>
  <c r="E20" i="2"/>
  <c r="E21" i="2"/>
  <c r="E22" i="2"/>
  <c r="E8" i="2"/>
  <c r="E9" i="2"/>
  <c r="E10" i="2"/>
  <c r="E11" i="2"/>
  <c r="E12" i="2"/>
  <c r="E13" i="2"/>
  <c r="E14" i="2"/>
  <c r="E15" i="2"/>
  <c r="E3" i="2"/>
  <c r="E4" i="2"/>
  <c r="E5" i="2"/>
  <c r="E6" i="2"/>
  <c r="E7" i="2"/>
  <c r="E2" i="2"/>
  <c r="B6" i="2"/>
  <c r="B4" i="2"/>
  <c r="G3" i="1"/>
  <c r="G4" i="1"/>
  <c r="G5" i="1"/>
  <c r="G2" i="1"/>
  <c r="F3" i="1"/>
  <c r="F4" i="1"/>
  <c r="F5" i="1"/>
  <c r="F2" i="1"/>
  <c r="B8" i="2" l="1"/>
  <c r="B9" i="2" s="1"/>
  <c r="B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<sst xmlns="http://schemas.openxmlformats.org/spreadsheetml/2006/main" count="129" uniqueCount="67">
  <si>
    <t>Studente</t>
  </si>
  <si>
    <t>Voto esame 1</t>
  </si>
  <si>
    <t>Voto esame 2</t>
  </si>
  <si>
    <t>Voto esame 3</t>
  </si>
  <si>
    <t>Mario Rossi</t>
  </si>
  <si>
    <t>Beatrice Bianchi</t>
  </si>
  <si>
    <t>Francesca Verdi</t>
  </si>
  <si>
    <t>Antonio Ferrari</t>
  </si>
  <si>
    <t>Media dei voti degli esami per studenti con voto &gt;70 in almeno 2 esami</t>
  </si>
  <si>
    <t>Soluzione</t>
  </si>
  <si>
    <t>Capitale</t>
  </si>
  <si>
    <t>N° anni</t>
  </si>
  <si>
    <t>N° rate annuali</t>
  </si>
  <si>
    <t>N° totale rate</t>
  </si>
  <si>
    <t>Tasso TAN</t>
  </si>
  <si>
    <t>Rata capitale</t>
  </si>
  <si>
    <t>Rata totale</t>
  </si>
  <si>
    <t>Rata interessi</t>
  </si>
  <si>
    <t>Totale dovuto</t>
  </si>
  <si>
    <t>Interessi dovuti</t>
  </si>
  <si>
    <t>Rata Capitale</t>
  </si>
  <si>
    <t>Progressivo capitale versato</t>
  </si>
  <si>
    <t>Capitale residuo</t>
  </si>
  <si>
    <t>N° rate</t>
  </si>
  <si>
    <t>Sistema di ammortamento</t>
  </si>
  <si>
    <t>Lun</t>
  </si>
  <si>
    <t>Mar</t>
  </si>
  <si>
    <t>Mer</t>
  </si>
  <si>
    <t>Gio</t>
  </si>
  <si>
    <t>Ven</t>
  </si>
  <si>
    <t>Sab</t>
  </si>
  <si>
    <t>Dom</t>
  </si>
  <si>
    <t>Coordinate conto</t>
  </si>
  <si>
    <t>Nazione</t>
  </si>
  <si>
    <t>Codice controllo</t>
  </si>
  <si>
    <t>CIN</t>
  </si>
  <si>
    <t>ABI</t>
  </si>
  <si>
    <t>CAB</t>
  </si>
  <si>
    <t>CC</t>
  </si>
  <si>
    <t>IBAN</t>
  </si>
  <si>
    <t>N° caratteri IBAN</t>
  </si>
  <si>
    <t>IT60G0123498765000000654321</t>
  </si>
  <si>
    <t>SINISTRA</t>
  </si>
  <si>
    <t>STRINGA.ESTRAI</t>
  </si>
  <si>
    <t>DESTRA</t>
  </si>
  <si>
    <t>CONCATENA</t>
  </si>
  <si>
    <t>LUNGHEZZA</t>
  </si>
  <si>
    <t>IT</t>
  </si>
  <si>
    <t>G</t>
  </si>
  <si>
    <t>Estrarre nomi e voti studenti</t>
  </si>
  <si>
    <t>ID</t>
  </si>
  <si>
    <t>ID utenti</t>
  </si>
  <si>
    <t>Codice</t>
  </si>
  <si>
    <t>Prezzo</t>
  </si>
  <si>
    <t>Vlookup</t>
  </si>
  <si>
    <t>Index + Match</t>
  </si>
  <si>
    <t>Esami superati (&gt;70)</t>
  </si>
  <si>
    <t>Venditore</t>
  </si>
  <si>
    <t>Base</t>
  </si>
  <si>
    <t>Tot</t>
  </si>
  <si>
    <t>AMARANTO G.</t>
  </si>
  <si>
    <t>BIANCHI D.</t>
  </si>
  <si>
    <t>ROSSINI P.</t>
  </si>
  <si>
    <t>TOTALE</t>
  </si>
  <si>
    <t>BASE</t>
  </si>
  <si>
    <t>-</t>
  </si>
  <si>
    <t>Mi piace il VBA!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</si>
</sst>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0.0"/>
    <numFmt numFmtId="165" formatCode="_-* #,##0.00\ [$€-410]_-;\-* #,##0.00\ [$€-410]_-;_-* &quot;-&quot;??\ [$€-410]_-;_-@_-"/>
    <numFmt numFmtId="166" formatCode="#,##0.00\ &quot;€&quot;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3.5"/>
      <color rgb="FF333333"/>
      <name val="Consolas"/>
      <family val="3"/>
    </font>
    <font>
      <sz val="11"/>
      <color rgb="FF00000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/>
    <xf numFmtId="164" fontId="0" fillId="0" borderId="0" xfId="0" applyNumberFormat="1"/>
    <xf numFmtId="10" fontId="0" fillId="0" borderId="0" xfId="1" applyNumberFormat="1" applyFont="1"/>
    <xf numFmtId="8" fontId="0" fillId="0" borderId="0" xfId="0" applyNumberFormat="1"/>
    <xf numFmtId="8" fontId="0" fillId="4" borderId="0" xfId="0" applyNumberFormat="1" applyFill="1"/>
    <xf numFmtId="165" fontId="0" fillId="2" borderId="0" xfId="0" applyNumberFormat="1" applyFill="1"/>
    <xf numFmtId="8" fontId="0" fillId="5" borderId="0" xfId="0" applyNumberFormat="1" applyFill="1"/>
    <xf numFmtId="0" fontId="0" fillId="6" borderId="0" xfId="0" applyFill="1"/>
    <xf numFmtId="166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/>
    <xf numFmtId="0" fontId="2" fillId="7" borderId="0" xfId="0" applyFont="1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Per cent" xfId="1" builtinId="5"/>
  </cellStyles>
  <dxfs count="21">
    <dxf>
      <numFmt numFmtId="166" formatCode="#,##0.0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00"/>
      <color rgb="FFFEDAD2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'Grafici avanzati'!$A$2</c:f>
              <c:strCache>
                <c:ptCount val="1"/>
                <c:pt idx="0">
                  <c:v>AMARANTO G.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'Grafici avanzati'!$B$2:$F$2</c:f>
              <c:numCache>
                <c:formatCode>General</c:formatCode>
                <c:ptCount val="5"/>
                <c:pt idx="0">
                  <c:v>600</c:v>
                </c:pt>
                <c:pt idx="1">
                  <c:v>500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A-44B0-9576-F92B5EF15B63}"/>
            </c:ext>
          </c:extLst>
        </c:ser>
        <c:ser>
          <c:idx val="1"/>
          <c:order val="1"/>
          <c:tx>
            <c:strRef>
              <c:f>'Grafici avanzati'!$A$3</c:f>
              <c:strCache>
                <c:ptCount val="1"/>
                <c:pt idx="0">
                  <c:v>BIANCHI D.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'Grafici avanzati'!$B$3:$F$3</c:f>
              <c:numCache>
                <c:formatCode>General</c:formatCode>
                <c:ptCount val="5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400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AA-44B0-9576-F92B5EF15B63}"/>
            </c:ext>
          </c:extLst>
        </c:ser>
        <c:ser>
          <c:idx val="2"/>
          <c:order val="2"/>
          <c:tx>
            <c:strRef>
              <c:f>'Grafici avanzati'!$A$4</c:f>
              <c:strCache>
                <c:ptCount val="1"/>
                <c:pt idx="0">
                  <c:v>ROSSINI P.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'Grafici avanzati'!$B$4:$F$4</c:f>
              <c:numCache>
                <c:formatCode>General</c:formatCode>
                <c:ptCount val="5"/>
                <c:pt idx="0">
                  <c:v>700</c:v>
                </c:pt>
                <c:pt idx="1">
                  <c:v>900</c:v>
                </c:pt>
                <c:pt idx="2">
                  <c:v>800</c:v>
                </c:pt>
                <c:pt idx="3">
                  <c:v>400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AA-44B0-9576-F92B5EF15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9551151"/>
        <c:axId val="1899552111"/>
      </c:barChart>
      <c:catAx>
        <c:axId val="189955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552111"/>
        <c:crosses val="autoZero"/>
        <c:auto val="1"/>
        <c:lblAlgn val="ctr"/>
        <c:lblOffset val="100"/>
        <c:noMultiLvlLbl val="0"/>
      </c:catAx>
      <c:valAx>
        <c:axId val="189955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55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Vendite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'Grafici avanzati'!$A$2</c:f>
              <c:strCache>
                <c:ptCount val="1"/>
                <c:pt idx="0">
                  <c:v>AMARANTO G.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'Grafici avanzati'!$B$2:$F$2</c:f>
              <c:numCache>
                <c:formatCode>General</c:formatCode>
                <c:ptCount val="5"/>
                <c:pt idx="0">
                  <c:v>600</c:v>
                </c:pt>
                <c:pt idx="1">
                  <c:v>500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9-486B-8C81-E5224E003F24}"/>
            </c:ext>
          </c:extLst>
        </c:ser>
        <c:ser>
          <c:idx val="1"/>
          <c:order val="1"/>
          <c:tx>
            <c:strRef>
              <c:f>'Grafici avanzati'!$A$3</c:f>
              <c:strCache>
                <c:ptCount val="1"/>
                <c:pt idx="0">
                  <c:v>BIANCHI D.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'Grafici avanzati'!$B$3:$F$3</c:f>
              <c:numCache>
                <c:formatCode>General</c:formatCode>
                <c:ptCount val="5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400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A9-486B-8C81-E5224E003F24}"/>
            </c:ext>
          </c:extLst>
        </c:ser>
        <c:ser>
          <c:idx val="2"/>
          <c:order val="2"/>
          <c:tx>
            <c:strRef>
              <c:f>'Grafici avanzati'!$A$4</c:f>
              <c:strCache>
                <c:ptCount val="1"/>
                <c:pt idx="0">
                  <c:v>ROSSINI P.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'Grafici avanzati'!$B$4:$F$4</c:f>
              <c:numCache>
                <c:formatCode>General</c:formatCode>
                <c:ptCount val="5"/>
                <c:pt idx="0">
                  <c:v>700</c:v>
                </c:pt>
                <c:pt idx="1">
                  <c:v>900</c:v>
                </c:pt>
                <c:pt idx="2">
                  <c:v>800</c:v>
                </c:pt>
                <c:pt idx="3">
                  <c:v>400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A9-486B-8C81-E5224E003F24}"/>
            </c:ext>
          </c:extLst>
        </c:ser>
        <c:ser>
          <c:idx val="3"/>
          <c:order val="3"/>
          <c:tx>
            <c:strRef>
              <c:f>'Grafici avanzati'!$A$5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'Grafici avanzati'!$B$5:$F$5</c:f>
              <c:numCache>
                <c:formatCode>General</c:formatCode>
                <c:ptCount val="5"/>
                <c:pt idx="0">
                  <c:v>1800</c:v>
                </c:pt>
                <c:pt idx="1">
                  <c:v>2000</c:v>
                </c:pt>
                <c:pt idx="2">
                  <c:v>2400</c:v>
                </c:pt>
                <c:pt idx="3">
                  <c:v>2000</c:v>
                </c:pt>
                <c:pt idx="4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A9-486B-8C81-E5224E003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04398207"/>
        <c:axId val="204390047"/>
      </c:barChart>
      <c:catAx>
        <c:axId val="204398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90047"/>
        <c:crosses val="autoZero"/>
        <c:auto val="0"/>
        <c:lblAlgn val="ctr"/>
        <c:lblOffset val="100"/>
        <c:noMultiLvlLbl val="0"/>
      </c:catAx>
      <c:valAx>
        <c:axId val="20439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9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8</xdr:row>
      <xdr:rowOff>3810</xdr:rowOff>
    </xdr:from>
    <xdr:to>
      <xdr:col>7</xdr:col>
      <xdr:colOff>304800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9C917-CAC3-445E-1015-1F262C5B5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548640</xdr:colOff>
      <xdr:row>1</xdr:row>
      <xdr:rowOff>34290</xdr:rowOff>
    </xdr:from>
    <xdr:to>
      <xdr:col>18</xdr:col>
      <xdr:colOff>365760</xdr:colOff>
      <xdr:row>24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3966EB-0459-A344-B184-BC4102D3F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45720</xdr:colOff>
          <xdr:row>3</xdr:row>
          <xdr:rowOff>0</xdr:rowOff>
        </xdr:from>
        <xdr:to>
          <xdr:col>7</xdr:col>
          <xdr:colOff>579120</xdr:colOff>
          <xdr:row>7</xdr:row>
          <xdr:rowOff>99060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A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Aptos Narrow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94ABE-21F6-4BA8-B1DC-304D65652486}" name="Table1" displayName="Table1" ref="A1:D5" totalsRowShown="0" headerRowDxfId="20" dataDxfId="19">
  <autoFilter ref="A1:D5" xr:uid="{46594ABE-21F6-4BA8-B1DC-304D65652486}"/>
  <tableColumns count="4">
    <tableColumn id="1" xr3:uid="{1345A84A-09BE-4E9E-A7C6-58A07770D036}" name="Studente" dataDxfId="18"/>
    <tableColumn id="2" xr3:uid="{08E668C7-8A26-431E-B96D-B1EECED1AAFF}" name="Voto esame 1" dataDxfId="17"/>
    <tableColumn id="3" xr3:uid="{F6B56B3D-8277-4EBE-8824-627A2C9617D2}" name="Voto esame 2" dataDxfId="16"/>
    <tableColumn id="4" xr3:uid="{AFAD5919-55D7-42AE-BBA6-142E889A44DF}" name="Voto esame 3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427410-B494-4692-8950-3071E0EBF54B}" name="Table2" displayName="Table2" ref="A1:E5" totalsRowShown="0" headerRowDxfId="14" dataDxfId="13">
  <autoFilter ref="A1:E5" xr:uid="{77427410-B494-4692-8950-3071E0EBF54B}"/>
  <tableColumns count="5">
    <tableColumn id="1" xr3:uid="{8086F7F4-C58D-44C9-B209-B806E6F8C656}" name="Studente" dataDxfId="12"/>
    <tableColumn id="2" xr3:uid="{1C6225A4-E986-4F6E-8EC7-466DEFA465A1}" name="Voto esame 1" dataDxfId="11"/>
    <tableColumn id="3" xr3:uid="{93D5A7CA-A6BA-4AB5-BDE2-0023E8B3136B}" name="Voto esame 2" dataDxfId="10"/>
    <tableColumn id="4" xr3:uid="{F2394618-18F0-4AC1-9ABF-EA6D4C786781}" name="Voto esame 3" dataDxfId="9"/>
    <tableColumn id="5" xr3:uid="{4991C07E-E262-4F45-B588-933F27A18347}" name="Estrarre nomi e voti studenti" dataDxfId="8">
      <calculatedColumnFormula>TRIM(MID(A2,FIND(" ",A2)+1,LEN(A2)))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945370-9F6F-41AD-99F9-56E6DED79832}" name="Table3" displayName="Table3" ref="H1:I5" totalsRowShown="0" headerRowDxfId="7" dataDxfId="6">
  <autoFilter ref="H1:I5" xr:uid="{FC945370-9F6F-41AD-99F9-56E6DED79832}"/>
  <tableColumns count="2">
    <tableColumn id="1" xr3:uid="{9DC4569C-256B-4FA4-A3CE-3A6B63A13F0B}" name="Studente" dataDxfId="5"/>
    <tableColumn id="2" xr3:uid="{F3B0D352-09C0-419F-8DA3-8B0D242072CD}" name="ID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A002AA-35B0-4950-8681-4F60E7984079}" name="Table4" displayName="Table4" ref="A1:B5" totalsRowShown="0" headerRowDxfId="3" dataDxfId="2">
  <autoFilter ref="A1:B5" xr:uid="{D3A002AA-35B0-4950-8681-4F60E7984079}"/>
  <tableColumns count="2">
    <tableColumn id="1" xr3:uid="{C8C105DA-A26B-44EF-839F-4A58C7263C0E}" name="Codice" dataDxfId="1"/>
    <tableColumn id="2" xr3:uid="{701A84EC-7BAE-43F6-AC85-0A118215EC44}" name="Prezz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CC98-D11C-4322-8B0E-149C229EB0CA}">
  <sheetPr codeName="Sheet1"/>
  <dimension ref="A1:G11"/>
  <sheetViews>
    <sheetView workbookViewId="0"/>
  </sheetViews>
  <sheetFormatPr defaultRowHeight="14.4" x14ac:dyDescent="0.3"/>
  <cols>
    <col min="1" max="1" width="14.21875" bestFit="1" customWidth="1"/>
    <col min="2" max="4" width="16.44140625" bestFit="1" customWidth="1"/>
    <col min="6" max="6" width="5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F1" s="3" t="s">
        <v>8</v>
      </c>
      <c r="G1" s="5" t="s">
        <v>9</v>
      </c>
    </row>
    <row r="2" spans="1:7" x14ac:dyDescent="0.3">
      <c r="A2" s="1" t="s">
        <v>4</v>
      </c>
      <c r="B2" s="1">
        <v>85</v>
      </c>
      <c r="C2" s="1">
        <v>90</v>
      </c>
      <c r="D2" s="1">
        <v>78</v>
      </c>
      <c r="F2" s="4">
        <f>IF(AND(B2&gt;70,C2&gt;70,D2&gt;70),AVERAGE(B2:D2),"")</f>
        <v>84.333333333333329</v>
      </c>
      <c r="G2" s="6">
        <f>IF((COUNTIF(B2:D2,"&gt;70"))&gt;=2,AVERAGE(B2:D2),"")</f>
        <v>84.333333333333329</v>
      </c>
    </row>
    <row r="3" spans="1:7" x14ac:dyDescent="0.3">
      <c r="A3" s="1" t="s">
        <v>5</v>
      </c>
      <c r="B3" s="1">
        <v>70</v>
      </c>
      <c r="C3" s="1">
        <v>60</v>
      </c>
      <c r="D3" s="1">
        <v>80</v>
      </c>
      <c r="F3" s="4" t="str">
        <f t="shared" ref="F3:F5" si="0">IF(AND(B3&gt;70,C3&gt;70,D3&gt;70),AVERAGE(B3:D3),"")</f>
        <v/>
      </c>
      <c r="G3" s="6" t="str">
        <f t="shared" ref="G3:G5" si="1">IF((COUNTIF(B3:D3,"&gt;70"))&gt;=2,AVERAGE(B3:D3),"")</f>
        <v/>
      </c>
    </row>
    <row r="4" spans="1:7" x14ac:dyDescent="0.3">
      <c r="A4" s="1" t="s">
        <v>6</v>
      </c>
      <c r="B4" s="1">
        <v>95</v>
      </c>
      <c r="C4" s="1">
        <v>88</v>
      </c>
      <c r="D4" s="1">
        <v>92</v>
      </c>
      <c r="F4" s="4">
        <f t="shared" si="0"/>
        <v>91.666666666666671</v>
      </c>
      <c r="G4" s="6">
        <f t="shared" si="1"/>
        <v>91.666666666666671</v>
      </c>
    </row>
    <row r="5" spans="1:7" x14ac:dyDescent="0.3">
      <c r="A5" s="1" t="s">
        <v>7</v>
      </c>
      <c r="B5" s="1">
        <v>60</v>
      </c>
      <c r="C5" s="1">
        <v>55</v>
      </c>
      <c r="D5" s="1">
        <v>65</v>
      </c>
      <c r="F5" s="4" t="str">
        <f t="shared" si="0"/>
        <v/>
      </c>
      <c r="G5" s="6" t="str">
        <f t="shared" si="1"/>
        <v/>
      </c>
    </row>
    <row r="6" spans="1:7" x14ac:dyDescent="0.3">
      <c r="A6" s="1"/>
      <c r="B6" s="1"/>
      <c r="C6" s="1"/>
      <c r="D6" s="1"/>
    </row>
    <row r="7" spans="1:7" x14ac:dyDescent="0.3">
      <c r="A7" s="1"/>
      <c r="B7" s="1"/>
      <c r="C7" s="1"/>
      <c r="D7" s="1"/>
    </row>
    <row r="8" spans="1:7" x14ac:dyDescent="0.3">
      <c r="A8" s="1"/>
      <c r="B8" s="1"/>
      <c r="C8" s="1"/>
      <c r="D8" s="1"/>
    </row>
    <row r="9" spans="1:7" x14ac:dyDescent="0.3">
      <c r="A9" s="1"/>
      <c r="B9" s="1"/>
      <c r="C9" s="1"/>
      <c r="D9" s="1"/>
    </row>
    <row r="10" spans="1:7" x14ac:dyDescent="0.3">
      <c r="A10" s="1"/>
      <c r="B10" s="1"/>
      <c r="C10" s="1"/>
      <c r="D10" s="1"/>
    </row>
    <row r="11" spans="1:7" x14ac:dyDescent="0.3">
      <c r="A11" s="1"/>
      <c r="B11" s="1"/>
      <c r="C11" s="1"/>
      <c r="D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1162-5DFA-43F9-B9FD-63C8BB643B38}">
  <sheetPr codeName="Sheet2"/>
  <dimension ref="A1:I37"/>
  <sheetViews>
    <sheetView zoomScaleNormal="100" workbookViewId="0"/>
  </sheetViews>
  <sheetFormatPr defaultRowHeight="14.4" x14ac:dyDescent="0.3"/>
  <cols>
    <col min="1" max="1" width="23.6640625" bestFit="1" customWidth="1"/>
    <col min="2" max="2" width="11.77734375" bestFit="1" customWidth="1"/>
    <col min="3" max="3" width="4.88671875" customWidth="1"/>
    <col min="4" max="4" width="6.77734375" bestFit="1" customWidth="1"/>
    <col min="5" max="5" width="12.33203125" bestFit="1" customWidth="1"/>
    <col min="6" max="6" width="12.5546875" bestFit="1" customWidth="1"/>
    <col min="7" max="7" width="12.109375" bestFit="1" customWidth="1"/>
    <col min="8" max="8" width="24.77734375" bestFit="1" customWidth="1"/>
    <col min="9" max="9" width="14.88671875" bestFit="1" customWidth="1"/>
  </cols>
  <sheetData>
    <row r="1" spans="1:9" x14ac:dyDescent="0.3">
      <c r="A1" s="2" t="s">
        <v>10</v>
      </c>
      <c r="B1" s="10">
        <v>15000</v>
      </c>
      <c r="D1" s="2" t="s">
        <v>23</v>
      </c>
      <c r="E1" s="2" t="s">
        <v>20</v>
      </c>
      <c r="F1" s="2" t="s">
        <v>17</v>
      </c>
      <c r="G1" s="2" t="s">
        <v>15</v>
      </c>
      <c r="H1" s="2" t="s">
        <v>21</v>
      </c>
      <c r="I1" s="2" t="s">
        <v>22</v>
      </c>
    </row>
    <row r="2" spans="1:9" x14ac:dyDescent="0.3">
      <c r="A2" s="2" t="s">
        <v>11</v>
      </c>
      <c r="B2">
        <v>3</v>
      </c>
      <c r="D2">
        <v>1</v>
      </c>
      <c r="E2" s="14">
        <f>ABS(PPMT($B$5/$B$3,D2,$B$4,$B$1))</f>
        <v>370.88320429648047</v>
      </c>
      <c r="F2" s="14">
        <f>ABS(IPMT($B$5/$B$3,D2,$B$4,$B$1))</f>
        <v>98.125000000000014</v>
      </c>
      <c r="G2" s="14">
        <f>E2+F2</f>
        <v>469.00820429648047</v>
      </c>
      <c r="H2" s="14">
        <f>E2</f>
        <v>370.88320429648047</v>
      </c>
      <c r="I2" s="14">
        <f>$B$1-H2</f>
        <v>14629.11679570352</v>
      </c>
    </row>
    <row r="3" spans="1:9" x14ac:dyDescent="0.3">
      <c r="A3" s="2" t="s">
        <v>12</v>
      </c>
      <c r="B3">
        <v>12</v>
      </c>
      <c r="D3">
        <v>2</v>
      </c>
      <c r="E3" s="14">
        <f t="shared" ref="E3:E36" si="0">ABS(PPMT($B$5/$B$3,D3,$B$4,$B$1))</f>
        <v>373.30939859125328</v>
      </c>
      <c r="F3" s="14">
        <f t="shared" ref="F3:F37" si="1">ABS(IPMT($B$5/$B$3,D3,$B$4,$B$1))</f>
        <v>95.698805705227201</v>
      </c>
      <c r="G3" s="14">
        <f t="shared" ref="G3:G37" si="2">E3+F3</f>
        <v>469.00820429648047</v>
      </c>
      <c r="H3" s="14">
        <f>H2+E3</f>
        <v>744.19260288773376</v>
      </c>
      <c r="I3" s="14">
        <f t="shared" ref="I3:I35" si="3">$B$1-H3</f>
        <v>14255.807397112267</v>
      </c>
    </row>
    <row r="4" spans="1:9" x14ac:dyDescent="0.3">
      <c r="A4" s="2" t="s">
        <v>13</v>
      </c>
      <c r="B4" s="12">
        <f>B2*B3</f>
        <v>36</v>
      </c>
      <c r="D4">
        <v>3</v>
      </c>
      <c r="E4" s="14">
        <f t="shared" si="0"/>
        <v>375.75146424037104</v>
      </c>
      <c r="F4" s="14">
        <f t="shared" si="1"/>
        <v>93.256740056109422</v>
      </c>
      <c r="G4" s="14">
        <f t="shared" si="2"/>
        <v>469.00820429648047</v>
      </c>
      <c r="H4" s="14">
        <f t="shared" ref="H4:H37" si="4">H3+E4</f>
        <v>1119.9440671281047</v>
      </c>
      <c r="I4" s="14">
        <f t="shared" si="3"/>
        <v>13880.055932871895</v>
      </c>
    </row>
    <row r="5" spans="1:9" x14ac:dyDescent="0.3">
      <c r="A5" s="2" t="s">
        <v>14</v>
      </c>
      <c r="B5" s="7">
        <v>7.85E-2</v>
      </c>
      <c r="D5">
        <v>4</v>
      </c>
      <c r="E5" s="14">
        <f t="shared" si="0"/>
        <v>378.20950506894349</v>
      </c>
      <c r="F5" s="14">
        <f t="shared" si="1"/>
        <v>90.798699227536986</v>
      </c>
      <c r="G5" s="14">
        <f t="shared" si="2"/>
        <v>469.00820429648047</v>
      </c>
      <c r="H5" s="14">
        <f t="shared" si="4"/>
        <v>1498.1535721970481</v>
      </c>
      <c r="I5" s="14">
        <f t="shared" si="3"/>
        <v>13501.846427802951</v>
      </c>
    </row>
    <row r="6" spans="1:9" x14ac:dyDescent="0.3">
      <c r="A6" s="2" t="s">
        <v>15</v>
      </c>
      <c r="B6" s="8">
        <f>ABS(PPMT(B5/B3,1,B4,B1))</f>
        <v>370.88320429648047</v>
      </c>
      <c r="C6" s="8"/>
      <c r="D6">
        <v>5</v>
      </c>
      <c r="E6" s="14">
        <f t="shared" si="0"/>
        <v>380.6836255812695</v>
      </c>
      <c r="F6" s="14">
        <f t="shared" si="1"/>
        <v>88.32457871521099</v>
      </c>
      <c r="G6" s="14">
        <f t="shared" si="2"/>
        <v>469.00820429648047</v>
      </c>
      <c r="H6" s="14">
        <f t="shared" si="4"/>
        <v>1878.8371977783177</v>
      </c>
      <c r="I6" s="14">
        <f t="shared" si="3"/>
        <v>13121.162802221683</v>
      </c>
    </row>
    <row r="7" spans="1:9" x14ac:dyDescent="0.3">
      <c r="A7" s="2" t="s">
        <v>17</v>
      </c>
      <c r="B7" s="13">
        <f>ABS(IPMT(B5/B3,1,B4,B1))</f>
        <v>98.125000000000014</v>
      </c>
      <c r="C7" s="13"/>
      <c r="D7">
        <v>6</v>
      </c>
      <c r="E7" s="14">
        <f t="shared" si="0"/>
        <v>383.17393096528025</v>
      </c>
      <c r="F7" s="14">
        <f t="shared" si="1"/>
        <v>85.83427333120018</v>
      </c>
      <c r="G7" s="14">
        <f t="shared" si="2"/>
        <v>469.00820429648041</v>
      </c>
      <c r="H7" s="14">
        <f t="shared" si="4"/>
        <v>2262.011128743598</v>
      </c>
      <c r="I7" s="14">
        <f t="shared" si="3"/>
        <v>12737.988871256402</v>
      </c>
    </row>
    <row r="8" spans="1:9" x14ac:dyDescent="0.3">
      <c r="A8" s="2" t="s">
        <v>16</v>
      </c>
      <c r="B8" s="11">
        <f>SUM(B6+B7)</f>
        <v>469.00820429648047</v>
      </c>
      <c r="D8">
        <v>7</v>
      </c>
      <c r="E8" s="14">
        <f t="shared" si="0"/>
        <v>385.68052709701146</v>
      </c>
      <c r="F8" s="14">
        <f t="shared" si="1"/>
        <v>83.32767719946898</v>
      </c>
      <c r="G8" s="14">
        <f t="shared" si="2"/>
        <v>469.00820429648047</v>
      </c>
      <c r="H8" s="14">
        <f t="shared" si="4"/>
        <v>2647.6916558406092</v>
      </c>
      <c r="I8" s="14">
        <f t="shared" si="3"/>
        <v>12352.308344159392</v>
      </c>
    </row>
    <row r="9" spans="1:9" x14ac:dyDescent="0.3">
      <c r="A9" s="2" t="s">
        <v>18</v>
      </c>
      <c r="B9" s="9">
        <f>B8*B4</f>
        <v>16884.295354673297</v>
      </c>
      <c r="D9">
        <v>8</v>
      </c>
      <c r="E9" s="14">
        <f t="shared" si="0"/>
        <v>388.20352054510442</v>
      </c>
      <c r="F9" s="14">
        <f t="shared" si="1"/>
        <v>80.804683751376018</v>
      </c>
      <c r="G9" s="14">
        <f t="shared" si="2"/>
        <v>469.00820429648047</v>
      </c>
      <c r="H9" s="14">
        <f t="shared" si="4"/>
        <v>3035.8951763857135</v>
      </c>
      <c r="I9" s="14">
        <f t="shared" si="3"/>
        <v>11964.104823614287</v>
      </c>
    </row>
    <row r="10" spans="1:9" x14ac:dyDescent="0.3">
      <c r="A10" s="2" t="s">
        <v>19</v>
      </c>
      <c r="B10" s="8">
        <f>B9-B1</f>
        <v>1884.295354673297</v>
      </c>
      <c r="D10">
        <v>9</v>
      </c>
      <c r="E10" s="14">
        <f t="shared" si="0"/>
        <v>390.74301857533698</v>
      </c>
      <c r="F10" s="14">
        <f t="shared" si="1"/>
        <v>78.265185721143467</v>
      </c>
      <c r="G10" s="14">
        <f t="shared" si="2"/>
        <v>469.00820429648047</v>
      </c>
      <c r="H10" s="14">
        <f t="shared" si="4"/>
        <v>3426.6381949610504</v>
      </c>
      <c r="I10" s="14">
        <f t="shared" si="3"/>
        <v>11573.361805038949</v>
      </c>
    </row>
    <row r="11" spans="1:9" x14ac:dyDescent="0.3">
      <c r="D11">
        <v>10</v>
      </c>
      <c r="E11" s="14">
        <f t="shared" si="0"/>
        <v>393.29912915518395</v>
      </c>
      <c r="F11" s="14">
        <f t="shared" si="1"/>
        <v>75.709075141296466</v>
      </c>
      <c r="G11" s="14">
        <f t="shared" si="2"/>
        <v>469.00820429648041</v>
      </c>
      <c r="H11" s="14">
        <f t="shared" si="4"/>
        <v>3819.9373241162343</v>
      </c>
      <c r="I11" s="14">
        <f t="shared" si="3"/>
        <v>11180.062675883766</v>
      </c>
    </row>
    <row r="12" spans="1:9" x14ac:dyDescent="0.3">
      <c r="D12">
        <v>11</v>
      </c>
      <c r="E12" s="14">
        <f t="shared" si="0"/>
        <v>395.8719609584075</v>
      </c>
      <c r="F12" s="14">
        <f t="shared" si="1"/>
        <v>73.136243338072973</v>
      </c>
      <c r="G12" s="14">
        <f t="shared" si="2"/>
        <v>469.00820429648047</v>
      </c>
      <c r="H12" s="14">
        <f t="shared" si="4"/>
        <v>4215.8092850746416</v>
      </c>
      <c r="I12" s="14">
        <f t="shared" si="3"/>
        <v>10784.190714925358</v>
      </c>
    </row>
    <row r="13" spans="1:9" x14ac:dyDescent="0.3">
      <c r="A13" s="2" t="s">
        <v>24</v>
      </c>
      <c r="D13">
        <v>12</v>
      </c>
      <c r="E13" s="14">
        <f t="shared" si="0"/>
        <v>398.46162336967711</v>
      </c>
      <c r="F13" s="14">
        <f t="shared" si="1"/>
        <v>70.546580926803401</v>
      </c>
      <c r="G13" s="14">
        <f t="shared" si="2"/>
        <v>469.00820429648053</v>
      </c>
      <c r="H13" s="14">
        <f>H12+E13</f>
        <v>4614.2709084443186</v>
      </c>
      <c r="I13" s="14">
        <f t="shared" si="3"/>
        <v>10385.72909155568</v>
      </c>
    </row>
    <row r="14" spans="1:9" x14ac:dyDescent="0.3">
      <c r="D14">
        <v>13</v>
      </c>
      <c r="E14" s="14">
        <f t="shared" si="0"/>
        <v>401.06822648922036</v>
      </c>
      <c r="F14" s="14">
        <f t="shared" si="1"/>
        <v>67.939977807260092</v>
      </c>
      <c r="G14" s="14">
        <f t="shared" si="2"/>
        <v>469.00820429648047</v>
      </c>
      <c r="H14" s="14">
        <f t="shared" si="4"/>
        <v>5015.3391349335388</v>
      </c>
      <c r="I14" s="14">
        <f>$B$1-H14</f>
        <v>9984.6608650664602</v>
      </c>
    </row>
    <row r="15" spans="1:9" x14ac:dyDescent="0.3">
      <c r="D15">
        <v>14</v>
      </c>
      <c r="E15" s="14">
        <f t="shared" si="0"/>
        <v>403.69188113750408</v>
      </c>
      <c r="F15" s="14">
        <f t="shared" si="1"/>
        <v>65.316323158976445</v>
      </c>
      <c r="G15" s="14">
        <f t="shared" si="2"/>
        <v>469.00820429648053</v>
      </c>
      <c r="H15" s="14">
        <f t="shared" si="4"/>
        <v>5419.0310160710433</v>
      </c>
      <c r="I15" s="14">
        <f t="shared" si="3"/>
        <v>9580.9689839289567</v>
      </c>
    </row>
    <row r="16" spans="1:9" x14ac:dyDescent="0.3">
      <c r="D16">
        <v>15</v>
      </c>
      <c r="E16" s="14">
        <f>ABS(PPMT($B$5/$B$3,D16,$B$4,$B$1))</f>
        <v>406.3326988599452</v>
      </c>
      <c r="F16" s="14">
        <f t="shared" si="1"/>
        <v>62.675505436535275</v>
      </c>
      <c r="G16" s="14">
        <f t="shared" si="2"/>
        <v>469.00820429648047</v>
      </c>
      <c r="H16" s="14">
        <f t="shared" si="4"/>
        <v>5825.3637149309889</v>
      </c>
      <c r="I16" s="14">
        <f t="shared" si="3"/>
        <v>9174.6362850690111</v>
      </c>
    </row>
    <row r="17" spans="4:9" x14ac:dyDescent="0.3">
      <c r="D17">
        <v>16</v>
      </c>
      <c r="E17" s="14">
        <f t="shared" si="0"/>
        <v>408.99079193165397</v>
      </c>
      <c r="F17" s="14">
        <f t="shared" si="1"/>
        <v>60.017412364826463</v>
      </c>
      <c r="G17" s="14">
        <f t="shared" si="2"/>
        <v>469.00820429648041</v>
      </c>
      <c r="H17" s="14">
        <f t="shared" si="4"/>
        <v>6234.3545068626427</v>
      </c>
      <c r="I17" s="14">
        <f t="shared" si="3"/>
        <v>8765.6454931373573</v>
      </c>
    </row>
    <row r="18" spans="4:9" x14ac:dyDescent="0.3">
      <c r="D18">
        <v>17</v>
      </c>
      <c r="E18" s="14">
        <f t="shared" si="0"/>
        <v>411.66627336220688</v>
      </c>
      <c r="F18" s="14">
        <f t="shared" si="1"/>
        <v>57.34193093427357</v>
      </c>
      <c r="G18" s="14">
        <f t="shared" si="2"/>
        <v>469.00820429648047</v>
      </c>
      <c r="H18" s="14">
        <f t="shared" si="4"/>
        <v>6646.0207802248497</v>
      </c>
      <c r="I18" s="14">
        <f t="shared" si="3"/>
        <v>8353.9792197751503</v>
      </c>
    </row>
    <row r="19" spans="4:9" x14ac:dyDescent="0.3">
      <c r="D19">
        <v>18</v>
      </c>
      <c r="E19" s="14">
        <f t="shared" si="0"/>
        <v>414.35925690045133</v>
      </c>
      <c r="F19" s="14">
        <f t="shared" si="1"/>
        <v>54.648947396029122</v>
      </c>
      <c r="G19" s="14">
        <f t="shared" si="2"/>
        <v>469.00820429648047</v>
      </c>
      <c r="H19" s="14">
        <f t="shared" si="4"/>
        <v>7060.380037125301</v>
      </c>
      <c r="I19" s="14">
        <f t="shared" si="3"/>
        <v>7939.619962874699</v>
      </c>
    </row>
    <row r="20" spans="4:9" x14ac:dyDescent="0.3">
      <c r="D20">
        <v>19</v>
      </c>
      <c r="E20" s="14">
        <f t="shared" si="0"/>
        <v>417.0698570393418</v>
      </c>
      <c r="F20" s="14">
        <f>ABS(IPMT($B$5/$B$3,D20,$B$4,$B$1))</f>
        <v>51.938347257138666</v>
      </c>
      <c r="G20" s="14">
        <f t="shared" si="2"/>
        <v>469.00820429648047</v>
      </c>
      <c r="H20" s="14">
        <f t="shared" si="4"/>
        <v>7477.4498941646425</v>
      </c>
      <c r="I20" s="14">
        <f>$B$1-H20</f>
        <v>7522.5501058353575</v>
      </c>
    </row>
    <row r="21" spans="4:9" x14ac:dyDescent="0.3">
      <c r="D21">
        <v>20</v>
      </c>
      <c r="E21" s="14">
        <f t="shared" si="0"/>
        <v>419.79818902080751</v>
      </c>
      <c r="F21" s="14">
        <f t="shared" si="1"/>
        <v>49.21001527567298</v>
      </c>
      <c r="G21" s="14">
        <f t="shared" si="2"/>
        <v>469.00820429648047</v>
      </c>
      <c r="H21" s="14">
        <f t="shared" si="4"/>
        <v>7897.24808318545</v>
      </c>
      <c r="I21" s="14">
        <f t="shared" si="3"/>
        <v>7102.75191681455</v>
      </c>
    </row>
    <row r="22" spans="4:9" x14ac:dyDescent="0.3">
      <c r="D22">
        <v>21</v>
      </c>
      <c r="E22" s="14">
        <f t="shared" si="0"/>
        <v>422.54436884065194</v>
      </c>
      <c r="F22" s="14">
        <f t="shared" si="1"/>
        <v>46.463835455828523</v>
      </c>
      <c r="G22" s="14">
        <f t="shared" si="2"/>
        <v>469.00820429648047</v>
      </c>
      <c r="H22" s="14">
        <f t="shared" si="4"/>
        <v>8319.7924520261022</v>
      </c>
      <c r="I22" s="14">
        <f t="shared" si="3"/>
        <v>6680.2075479738978</v>
      </c>
    </row>
    <row r="23" spans="4:9" x14ac:dyDescent="0.3">
      <c r="D23">
        <v>22</v>
      </c>
      <c r="E23" s="14">
        <f>ABS(PPMT($B$5/$B$3,D23,$B$4,$B$1))</f>
        <v>425.30851325348453</v>
      </c>
      <c r="F23" s="14">
        <f t="shared" si="1"/>
        <v>43.699691042995923</v>
      </c>
      <c r="G23" s="14">
        <f t="shared" si="2"/>
        <v>469.00820429648047</v>
      </c>
      <c r="H23" s="14">
        <f t="shared" si="4"/>
        <v>8745.1009652795874</v>
      </c>
      <c r="I23" s="14">
        <f t="shared" si="3"/>
        <v>6254.8990347204126</v>
      </c>
    </row>
    <row r="24" spans="4:9" x14ac:dyDescent="0.3">
      <c r="D24">
        <v>23</v>
      </c>
      <c r="E24" s="14">
        <f t="shared" si="0"/>
        <v>428.09073977768446</v>
      </c>
      <c r="F24" s="14">
        <f t="shared" si="1"/>
        <v>40.917464518796052</v>
      </c>
      <c r="G24" s="14">
        <f t="shared" si="2"/>
        <v>469.00820429648053</v>
      </c>
      <c r="H24" s="14">
        <f t="shared" si="4"/>
        <v>9173.191705057272</v>
      </c>
      <c r="I24" s="14">
        <f t="shared" si="3"/>
        <v>5826.808294942728</v>
      </c>
    </row>
    <row r="25" spans="4:9" x14ac:dyDescent="0.3">
      <c r="D25">
        <v>24</v>
      </c>
      <c r="E25" s="14">
        <f t="shared" si="0"/>
        <v>430.89116670039675</v>
      </c>
      <c r="F25" s="14">
        <f t="shared" si="1"/>
        <v>38.117037596083691</v>
      </c>
      <c r="G25" s="14">
        <f t="shared" si="2"/>
        <v>469.00820429648047</v>
      </c>
      <c r="H25" s="14">
        <f t="shared" si="4"/>
        <v>9604.0828717576696</v>
      </c>
      <c r="I25" s="14">
        <f t="shared" si="3"/>
        <v>5395.9171282423304</v>
      </c>
    </row>
    <row r="26" spans="4:9" x14ac:dyDescent="0.3">
      <c r="D26">
        <v>25</v>
      </c>
      <c r="E26" s="14">
        <f t="shared" si="0"/>
        <v>433.70991308256185</v>
      </c>
      <c r="F26" s="14">
        <f t="shared" si="1"/>
        <v>35.298291213918603</v>
      </c>
      <c r="G26" s="14">
        <f t="shared" si="2"/>
        <v>469.00820429648047</v>
      </c>
      <c r="H26" s="14">
        <f t="shared" si="4"/>
        <v>10037.792784840232</v>
      </c>
      <c r="I26" s="14">
        <f t="shared" si="3"/>
        <v>4962.2072151597677</v>
      </c>
    </row>
    <row r="27" spans="4:9" x14ac:dyDescent="0.3">
      <c r="D27">
        <v>26</v>
      </c>
      <c r="E27" s="14">
        <f t="shared" si="0"/>
        <v>436.54709876397698</v>
      </c>
      <c r="F27" s="14">
        <f t="shared" si="1"/>
        <v>32.461105532503503</v>
      </c>
      <c r="G27" s="14">
        <f t="shared" si="2"/>
        <v>469.00820429648047</v>
      </c>
      <c r="H27" s="14">
        <f t="shared" si="4"/>
        <v>10474.339883604209</v>
      </c>
      <c r="I27" s="14">
        <f t="shared" si="3"/>
        <v>4525.6601163957912</v>
      </c>
    </row>
    <row r="28" spans="4:9" x14ac:dyDescent="0.3">
      <c r="D28">
        <v>27</v>
      </c>
      <c r="E28" s="14">
        <f t="shared" si="0"/>
        <v>439.4028443683913</v>
      </c>
      <c r="F28" s="14">
        <f t="shared" si="1"/>
        <v>29.605359928089158</v>
      </c>
      <c r="G28" s="14">
        <f t="shared" si="2"/>
        <v>469.00820429648047</v>
      </c>
      <c r="H28" s="14">
        <f t="shared" si="4"/>
        <v>10913.7427279726</v>
      </c>
      <c r="I28" s="14">
        <f>$B$1-H28</f>
        <v>4086.2572720274002</v>
      </c>
    </row>
    <row r="29" spans="4:9" x14ac:dyDescent="0.3">
      <c r="D29">
        <v>28</v>
      </c>
      <c r="E29" s="14">
        <f t="shared" si="0"/>
        <v>442.27727130863451</v>
      </c>
      <c r="F29" s="14">
        <f t="shared" si="1"/>
        <v>26.730932987845932</v>
      </c>
      <c r="G29" s="14">
        <f t="shared" si="2"/>
        <v>469.00820429648047</v>
      </c>
      <c r="H29" s="14">
        <f t="shared" si="4"/>
        <v>11356.019999281234</v>
      </c>
      <c r="I29" s="14">
        <f t="shared" si="3"/>
        <v>3643.980000718766</v>
      </c>
    </row>
    <row r="30" spans="4:9" x14ac:dyDescent="0.3">
      <c r="D30">
        <v>29</v>
      </c>
      <c r="E30" s="14">
        <f t="shared" si="0"/>
        <v>445.17050179177846</v>
      </c>
      <c r="F30" s="14">
        <f t="shared" si="1"/>
        <v>23.837702504701948</v>
      </c>
      <c r="G30" s="14">
        <f t="shared" si="2"/>
        <v>469.00820429648041</v>
      </c>
      <c r="H30" s="14">
        <f t="shared" si="4"/>
        <v>11801.190501073013</v>
      </c>
      <c r="I30" s="14">
        <f t="shared" si="3"/>
        <v>3198.8094989269866</v>
      </c>
    </row>
    <row r="31" spans="4:9" x14ac:dyDescent="0.3">
      <c r="D31">
        <v>30</v>
      </c>
      <c r="E31" s="14">
        <f t="shared" si="0"/>
        <v>448.08265882433307</v>
      </c>
      <c r="F31" s="14">
        <f t="shared" si="1"/>
        <v>20.925545472147391</v>
      </c>
      <c r="G31" s="14">
        <f t="shared" si="2"/>
        <v>469.00820429648047</v>
      </c>
      <c r="H31" s="14">
        <f t="shared" si="4"/>
        <v>12249.273159897346</v>
      </c>
      <c r="I31" s="14">
        <f t="shared" si="3"/>
        <v>2750.726840102654</v>
      </c>
    </row>
    <row r="32" spans="4:9" x14ac:dyDescent="0.3">
      <c r="D32">
        <v>31</v>
      </c>
      <c r="E32" s="14">
        <f t="shared" si="0"/>
        <v>451.0138662174756</v>
      </c>
      <c r="F32" s="14">
        <f t="shared" si="1"/>
        <v>17.994338079004883</v>
      </c>
      <c r="G32" s="14">
        <f t="shared" si="2"/>
        <v>469.00820429648047</v>
      </c>
      <c r="H32" s="14">
        <f t="shared" si="4"/>
        <v>12700.287026114822</v>
      </c>
      <c r="I32" s="14">
        <f t="shared" si="3"/>
        <v>2299.7129738851781</v>
      </c>
    </row>
    <row r="33" spans="4:9" x14ac:dyDescent="0.3">
      <c r="D33">
        <v>32</v>
      </c>
      <c r="E33" s="14">
        <f t="shared" si="0"/>
        <v>453.9642485923149</v>
      </c>
      <c r="F33" s="14">
        <f t="shared" si="1"/>
        <v>15.043955704165567</v>
      </c>
      <c r="G33" s="14">
        <f t="shared" si="2"/>
        <v>469.00820429648047</v>
      </c>
      <c r="H33" s="14">
        <f t="shared" si="4"/>
        <v>13154.251274707136</v>
      </c>
      <c r="I33" s="14">
        <f t="shared" si="3"/>
        <v>1845.748725292864</v>
      </c>
    </row>
    <row r="34" spans="4:9" x14ac:dyDescent="0.3">
      <c r="D34">
        <v>33</v>
      </c>
      <c r="E34" s="14">
        <f t="shared" si="0"/>
        <v>456.93393138518962</v>
      </c>
      <c r="F34" s="14">
        <f t="shared" si="1"/>
        <v>12.074272911290837</v>
      </c>
      <c r="G34" s="14">
        <f t="shared" si="2"/>
        <v>469.00820429648047</v>
      </c>
      <c r="H34" s="14">
        <f t="shared" si="4"/>
        <v>13611.185206092325</v>
      </c>
      <c r="I34" s="14">
        <f t="shared" si="3"/>
        <v>1388.8147939076753</v>
      </c>
    </row>
    <row r="35" spans="4:9" x14ac:dyDescent="0.3">
      <c r="D35">
        <v>34</v>
      </c>
      <c r="E35" s="14">
        <f t="shared" si="0"/>
        <v>459.92304085300111</v>
      </c>
      <c r="F35" s="14">
        <f t="shared" si="1"/>
        <v>9.0851634434793915</v>
      </c>
      <c r="G35" s="14">
        <f t="shared" si="2"/>
        <v>469.00820429648053</v>
      </c>
      <c r="H35" s="14">
        <f t="shared" si="4"/>
        <v>14071.108246945325</v>
      </c>
      <c r="I35" s="14">
        <f t="shared" si="3"/>
        <v>928.89175305467506</v>
      </c>
    </row>
    <row r="36" spans="4:9" x14ac:dyDescent="0.3">
      <c r="D36">
        <v>35</v>
      </c>
      <c r="E36" s="14">
        <f t="shared" si="0"/>
        <v>462.93170407858111</v>
      </c>
      <c r="F36" s="14">
        <f t="shared" si="1"/>
        <v>6.0765002178993406</v>
      </c>
      <c r="G36" s="14">
        <f t="shared" si="2"/>
        <v>469.00820429648047</v>
      </c>
      <c r="H36" s="14">
        <f t="shared" si="4"/>
        <v>14534.039951023906</v>
      </c>
      <c r="I36" s="14">
        <f>$B$1-H36</f>
        <v>465.96004897609419</v>
      </c>
    </row>
    <row r="37" spans="4:9" x14ac:dyDescent="0.3">
      <c r="D37">
        <v>36</v>
      </c>
      <c r="E37" s="14">
        <f>ABS(PPMT($B$5/$B$3,D37,$B$4,$B$1))</f>
        <v>465.96004897609521</v>
      </c>
      <c r="F37" s="14">
        <f t="shared" si="1"/>
        <v>3.0481553203852894</v>
      </c>
      <c r="G37" s="14">
        <f t="shared" si="2"/>
        <v>469.00820429648047</v>
      </c>
      <c r="H37" s="14">
        <f t="shared" si="4"/>
        <v>15000.000000000002</v>
      </c>
      <c r="I37" s="14">
        <f>$B$1-H37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16F1-CDFD-4279-9388-B35DA893D15A}">
  <sheetPr codeName="Sheet3"/>
  <dimension ref="A1:H7"/>
  <sheetViews>
    <sheetView workbookViewId="0">
      <selection activeCell="C10" sqref="C10"/>
    </sheetView>
  </sheetViews>
  <sheetFormatPr defaultRowHeight="14.4" x14ac:dyDescent="0.3"/>
  <sheetData>
    <row r="1" spans="1:8" x14ac:dyDescent="0.3">
      <c r="A1" t="s">
        <v>25</v>
      </c>
      <c r="B1" t="str" cm="1">
        <f t="array" ref="B1:H1">TRANSPOSE(Week)</f>
        <v>Lun</v>
      </c>
      <c r="C1" t="str">
        <v>Mar</v>
      </c>
      <c r="D1" t="str">
        <v>Mer</v>
      </c>
      <c r="E1" t="str">
        <v>Gio</v>
      </c>
      <c r="F1" t="str">
        <v>Ven</v>
      </c>
      <c r="G1" t="str">
        <v>Sab</v>
      </c>
      <c r="H1" t="str">
        <v>Dom</v>
      </c>
    </row>
    <row r="2" spans="1:8" x14ac:dyDescent="0.3">
      <c r="A2" t="s">
        <v>26</v>
      </c>
    </row>
    <row r="3" spans="1:8" x14ac:dyDescent="0.3">
      <c r="A3" t="s">
        <v>27</v>
      </c>
    </row>
    <row r="4" spans="1:8" x14ac:dyDescent="0.3">
      <c r="A4" t="s">
        <v>28</v>
      </c>
    </row>
    <row r="5" spans="1:8" x14ac:dyDescent="0.3">
      <c r="A5" t="s">
        <v>29</v>
      </c>
    </row>
    <row r="6" spans="1:8" x14ac:dyDescent="0.3">
      <c r="A6" t="s">
        <v>30</v>
      </c>
    </row>
    <row r="7" spans="1:8" x14ac:dyDescent="0.3">
      <c r="A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338E-8B10-421A-A6B8-6D5AD17A374F}">
  <sheetPr codeName="Sheet4"/>
  <dimension ref="A1:J6"/>
  <sheetViews>
    <sheetView workbookViewId="0">
      <selection activeCell="D21" sqref="D21"/>
    </sheetView>
  </sheetViews>
  <sheetFormatPr defaultRowHeight="14.4" x14ac:dyDescent="0.3"/>
  <cols>
    <col min="1" max="1" width="34.77734375" customWidth="1"/>
    <col min="2" max="2" width="8.33203125" bestFit="1" customWidth="1"/>
    <col min="3" max="3" width="14.77734375" bestFit="1" customWidth="1"/>
    <col min="4" max="6" width="14.44140625" bestFit="1" customWidth="1"/>
    <col min="7" max="7" width="13.109375" bestFit="1" customWidth="1"/>
    <col min="9" max="9" width="28.109375" bestFit="1" customWidth="1"/>
    <col min="10" max="10" width="14.77734375" bestFit="1" customWidth="1"/>
  </cols>
  <sheetData>
    <row r="1" spans="1:10" x14ac:dyDescent="0.3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/>
      <c r="I1" s="2" t="s">
        <v>39</v>
      </c>
      <c r="J1" s="2" t="s">
        <v>40</v>
      </c>
    </row>
    <row r="2" spans="1:10" x14ac:dyDescent="0.3"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44</v>
      </c>
      <c r="I2" t="s">
        <v>45</v>
      </c>
      <c r="J2" t="s">
        <v>46</v>
      </c>
    </row>
    <row r="3" spans="1:10" x14ac:dyDescent="0.3">
      <c r="A3" s="16" t="s">
        <v>41</v>
      </c>
      <c r="B3" t="str">
        <f>LEFT(A3,2)</f>
        <v>IT</v>
      </c>
      <c r="C3" t="str">
        <f>MID(A3,3,2)</f>
        <v>60</v>
      </c>
      <c r="D3" t="str">
        <f>MID(A3,5,1)</f>
        <v>G</v>
      </c>
      <c r="E3" t="str">
        <f>MID(A3,6,5)</f>
        <v>01234</v>
      </c>
      <c r="F3" t="str">
        <f>MID(A3,11,5)</f>
        <v>98765</v>
      </c>
      <c r="G3" t="str">
        <f>RIGHT(A3,12)</f>
        <v>000000654321</v>
      </c>
      <c r="I3" s="2" t="str">
        <f>CONCATENATE(B3,C3,D3,E3,F3,G3)</f>
        <v>IT60G0123498765000000654321</v>
      </c>
      <c r="J3">
        <f>LEN(I3)</f>
        <v>27</v>
      </c>
    </row>
    <row r="6" spans="1:10" x14ac:dyDescent="0.3">
      <c r="A6" s="17" t="s">
        <v>41</v>
      </c>
      <c r="B6" s="15" t="s">
        <v>47</v>
      </c>
      <c r="C6" s="15">
        <v>60</v>
      </c>
      <c r="D6" s="15" t="s">
        <v>48</v>
      </c>
      <c r="E6" s="15">
        <v>1234</v>
      </c>
      <c r="F6" s="15">
        <v>98765</v>
      </c>
      <c r="G6" s="15">
        <v>654321</v>
      </c>
      <c r="H6" s="15"/>
      <c r="I6" s="15"/>
      <c r="J6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0429-4EE9-4858-9650-EB0F083649B3}">
  <sheetPr codeName="Sheet5"/>
  <dimension ref="A1:E6"/>
  <sheetViews>
    <sheetView workbookViewId="0">
      <selection activeCell="A2" sqref="A2"/>
    </sheetView>
  </sheetViews>
  <sheetFormatPr defaultRowHeight="14.4" x14ac:dyDescent="0.3"/>
  <cols>
    <col min="1" max="1" width="14.21875" bestFit="1" customWidth="1"/>
    <col min="2" max="4" width="16.44140625" bestFit="1" customWidth="1"/>
    <col min="5" max="5" width="28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</row>
    <row r="2" spans="1:5" x14ac:dyDescent="0.3">
      <c r="A2" s="1" t="s">
        <v>4</v>
      </c>
      <c r="B2" s="1">
        <v>85</v>
      </c>
      <c r="C2" s="1">
        <v>90</v>
      </c>
      <c r="D2" s="1">
        <v>78</v>
      </c>
      <c r="E2" s="1" t="str">
        <f t="shared" ref="E2:E5" si="0">TRIM(MID(A2,FIND(" ",A2)+1,LEN(A2)))</f>
        <v>Rossi</v>
      </c>
    </row>
    <row r="3" spans="1:5" x14ac:dyDescent="0.3">
      <c r="A3" s="1" t="s">
        <v>5</v>
      </c>
      <c r="B3" s="1">
        <v>70</v>
      </c>
      <c r="C3" s="1">
        <v>60</v>
      </c>
      <c r="D3" s="1">
        <v>80</v>
      </c>
      <c r="E3" s="1" t="str">
        <f t="shared" si="0"/>
        <v>Bianchi</v>
      </c>
    </row>
    <row r="4" spans="1:5" x14ac:dyDescent="0.3">
      <c r="A4" s="1" t="s">
        <v>6</v>
      </c>
      <c r="B4" s="1">
        <v>95</v>
      </c>
      <c r="C4" s="1">
        <v>88</v>
      </c>
      <c r="D4" s="1">
        <v>92</v>
      </c>
      <c r="E4" s="1" t="str">
        <f t="shared" si="0"/>
        <v>Verdi</v>
      </c>
    </row>
    <row r="5" spans="1:5" x14ac:dyDescent="0.3">
      <c r="A5" s="1" t="s">
        <v>7</v>
      </c>
      <c r="B5" s="1">
        <v>60</v>
      </c>
      <c r="C5" s="1">
        <v>55</v>
      </c>
      <c r="D5" s="1">
        <v>65</v>
      </c>
      <c r="E5" s="1" t="str">
        <f t="shared" si="0"/>
        <v>Ferrari</v>
      </c>
    </row>
    <row r="6" spans="1:5" x14ac:dyDescent="0.3">
      <c r="A6" s="1"/>
      <c r="B6" s="1"/>
      <c r="C6" s="1"/>
      <c r="D6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E92C-5514-40EA-9A60-AB874738C5F2}">
  <sheetPr codeName="Sheet6"/>
  <dimension ref="A1:I6"/>
  <sheetViews>
    <sheetView workbookViewId="0">
      <selection sqref="A1:D5"/>
    </sheetView>
  </sheetViews>
  <sheetFormatPr defaultRowHeight="14.4" x14ac:dyDescent="0.3"/>
  <cols>
    <col min="1" max="1" width="14.21875" bestFit="1" customWidth="1"/>
    <col min="2" max="4" width="12" bestFit="1" customWidth="1"/>
    <col min="5" max="5" width="8" bestFit="1" customWidth="1"/>
    <col min="8" max="8" width="14.21875" bestFit="1" customWidth="1"/>
    <col min="9" max="9" width="7.21875" bestFit="1" customWidth="1"/>
  </cols>
  <sheetData>
    <row r="1" spans="1:9" x14ac:dyDescent="0.3">
      <c r="A1" s="18" t="s">
        <v>0</v>
      </c>
      <c r="B1" s="19" t="s">
        <v>1</v>
      </c>
      <c r="C1" s="19" t="s">
        <v>2</v>
      </c>
      <c r="D1" s="19" t="s">
        <v>3</v>
      </c>
      <c r="E1" s="18" t="s">
        <v>51</v>
      </c>
      <c r="H1" s="1" t="s">
        <v>0</v>
      </c>
      <c r="I1" s="1" t="s">
        <v>50</v>
      </c>
    </row>
    <row r="2" spans="1:9" x14ac:dyDescent="0.3">
      <c r="A2" s="20" t="s">
        <v>4</v>
      </c>
      <c r="B2" s="21">
        <v>85</v>
      </c>
      <c r="C2" s="21">
        <v>90</v>
      </c>
      <c r="D2" s="21">
        <v>78</v>
      </c>
      <c r="E2" s="20">
        <f>VLOOKUP(H2,H2:I5,2,FALSE)</f>
        <v>101</v>
      </c>
      <c r="H2" s="1" t="s">
        <v>4</v>
      </c>
      <c r="I2" s="1">
        <v>101</v>
      </c>
    </row>
    <row r="3" spans="1:9" x14ac:dyDescent="0.3">
      <c r="A3" s="22" t="s">
        <v>5</v>
      </c>
      <c r="B3" s="23">
        <v>70</v>
      </c>
      <c r="C3" s="23">
        <v>60</v>
      </c>
      <c r="D3" s="23">
        <v>80</v>
      </c>
      <c r="E3" s="20">
        <f t="shared" ref="E3:E5" si="0">VLOOKUP(H3,H3:I6,2,FALSE)</f>
        <v>102</v>
      </c>
      <c r="H3" s="1" t="s">
        <v>5</v>
      </c>
      <c r="I3" s="1">
        <v>102</v>
      </c>
    </row>
    <row r="4" spans="1:9" x14ac:dyDescent="0.3">
      <c r="A4" s="20" t="s">
        <v>6</v>
      </c>
      <c r="B4" s="21">
        <v>95</v>
      </c>
      <c r="C4" s="21">
        <v>88</v>
      </c>
      <c r="D4" s="21">
        <v>92</v>
      </c>
      <c r="E4" s="20">
        <f t="shared" si="0"/>
        <v>103</v>
      </c>
      <c r="H4" s="1" t="s">
        <v>6</v>
      </c>
      <c r="I4" s="1">
        <v>103</v>
      </c>
    </row>
    <row r="5" spans="1:9" x14ac:dyDescent="0.3">
      <c r="A5" s="22" t="s">
        <v>7</v>
      </c>
      <c r="B5" s="23">
        <v>60</v>
      </c>
      <c r="C5" s="23">
        <v>55</v>
      </c>
      <c r="D5" s="23">
        <v>65</v>
      </c>
      <c r="E5" s="20">
        <f t="shared" si="0"/>
        <v>104</v>
      </c>
      <c r="H5" s="1" t="s">
        <v>7</v>
      </c>
      <c r="I5" s="1">
        <v>104</v>
      </c>
    </row>
    <row r="6" spans="1:9" x14ac:dyDescent="0.3">
      <c r="H6" s="1"/>
      <c r="I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41EE-8127-47EE-9B6B-781C2705C590}">
  <sheetPr codeName="Sheet7"/>
  <dimension ref="A1:E6"/>
  <sheetViews>
    <sheetView workbookViewId="0">
      <selection activeCell="E2" sqref="E2"/>
    </sheetView>
  </sheetViews>
  <sheetFormatPr defaultRowHeight="14.4" x14ac:dyDescent="0.3"/>
  <cols>
    <col min="1" max="1" width="14.21875" bestFit="1" customWidth="1"/>
    <col min="2" max="4" width="12" bestFit="1" customWidth="1"/>
    <col min="5" max="5" width="11.88671875" bestFit="1" customWidth="1"/>
    <col min="7" max="7" width="14.21875" bestFit="1" customWidth="1"/>
    <col min="8" max="8" width="6.88671875" bestFit="1" customWidth="1"/>
  </cols>
  <sheetData>
    <row r="1" spans="1:5" x14ac:dyDescent="0.3">
      <c r="A1" s="1" t="s">
        <v>52</v>
      </c>
      <c r="B1" s="1" t="s">
        <v>53</v>
      </c>
      <c r="D1" s="24" t="s">
        <v>54</v>
      </c>
      <c r="E1" s="25" t="s">
        <v>55</v>
      </c>
    </row>
    <row r="2" spans="1:5" x14ac:dyDescent="0.3">
      <c r="A2" s="1">
        <v>101</v>
      </c>
      <c r="B2" s="14">
        <v>10</v>
      </c>
      <c r="D2" s="14">
        <f>VLOOKUP(102,A2:B5,2,FALSE)</f>
        <v>15</v>
      </c>
      <c r="E2" s="14">
        <f>INDEX(B2:B5,MATCH(102,A2:A5,0))</f>
        <v>15</v>
      </c>
    </row>
    <row r="3" spans="1:5" x14ac:dyDescent="0.3">
      <c r="A3" s="1">
        <v>102</v>
      </c>
      <c r="B3" s="14">
        <v>15</v>
      </c>
    </row>
    <row r="4" spans="1:5" x14ac:dyDescent="0.3">
      <c r="A4" s="1">
        <v>103</v>
      </c>
      <c r="B4" s="14">
        <v>20</v>
      </c>
    </row>
    <row r="5" spans="1:5" x14ac:dyDescent="0.3">
      <c r="A5" s="1">
        <v>104</v>
      </c>
      <c r="B5" s="14">
        <v>25</v>
      </c>
    </row>
    <row r="6" spans="1:5" x14ac:dyDescent="0.3">
      <c r="A6" s="1"/>
      <c r="B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2F48-47FA-4BC8-9854-56E5EDBAA609}">
  <sheetPr codeName="Sheet8"/>
  <dimension ref="A1:H5"/>
  <sheetViews>
    <sheetView workbookViewId="0">
      <selection activeCell="A7" sqref="A7"/>
    </sheetView>
  </sheetViews>
  <sheetFormatPr defaultRowHeight="14.4" x14ac:dyDescent="0.3"/>
  <cols>
    <col min="1" max="1" width="14.21875" bestFit="1" customWidth="1"/>
    <col min="2" max="4" width="12" bestFit="1" customWidth="1"/>
    <col min="5" max="5" width="8" bestFit="1" customWidth="1"/>
    <col min="7" max="7" width="14.21875" bestFit="1" customWidth="1"/>
    <col min="8" max="8" width="6.88671875" bestFit="1" customWidth="1"/>
  </cols>
  <sheetData>
    <row r="1" spans="1:8" x14ac:dyDescent="0.3">
      <c r="A1" s="18" t="s">
        <v>0</v>
      </c>
      <c r="B1" s="19" t="s">
        <v>1</v>
      </c>
      <c r="C1" s="19" t="s">
        <v>2</v>
      </c>
      <c r="D1" s="19" t="s">
        <v>3</v>
      </c>
      <c r="E1" s="18" t="s">
        <v>51</v>
      </c>
      <c r="G1" s="18" t="s">
        <v>0</v>
      </c>
      <c r="H1" s="18" t="s">
        <v>52</v>
      </c>
    </row>
    <row r="2" spans="1:8" x14ac:dyDescent="0.3">
      <c r="A2" s="20" t="s">
        <v>4</v>
      </c>
      <c r="B2" s="21">
        <v>85</v>
      </c>
      <c r="C2" s="21">
        <v>90</v>
      </c>
      <c r="D2" s="21">
        <v>78</v>
      </c>
      <c r="E2" s="20">
        <f>INDEX(H2:H5,MATCH(A2,A2:A5,0))</f>
        <v>101</v>
      </c>
      <c r="G2" s="20" t="s">
        <v>4</v>
      </c>
      <c r="H2" s="20">
        <v>101</v>
      </c>
    </row>
    <row r="3" spans="1:8" x14ac:dyDescent="0.3">
      <c r="A3" s="22" t="s">
        <v>5</v>
      </c>
      <c r="B3" s="23">
        <v>70</v>
      </c>
      <c r="C3" s="23">
        <v>60</v>
      </c>
      <c r="D3" s="23">
        <v>80</v>
      </c>
      <c r="E3" s="20">
        <f t="shared" ref="E3:E5" si="0">INDEX(H3:H6,MATCH(A3,A3:A6,0))</f>
        <v>102</v>
      </c>
      <c r="G3" s="22" t="s">
        <v>5</v>
      </c>
      <c r="H3" s="22">
        <v>102</v>
      </c>
    </row>
    <row r="4" spans="1:8" x14ac:dyDescent="0.3">
      <c r="A4" s="20" t="s">
        <v>6</v>
      </c>
      <c r="B4" s="21">
        <v>95</v>
      </c>
      <c r="C4" s="21">
        <v>88</v>
      </c>
      <c r="D4" s="21">
        <v>92</v>
      </c>
      <c r="E4" s="20">
        <f t="shared" si="0"/>
        <v>103</v>
      </c>
      <c r="G4" s="20" t="s">
        <v>6</v>
      </c>
      <c r="H4" s="20">
        <v>103</v>
      </c>
    </row>
    <row r="5" spans="1:8" x14ac:dyDescent="0.3">
      <c r="A5" s="22" t="s">
        <v>7</v>
      </c>
      <c r="B5" s="23">
        <v>60</v>
      </c>
      <c r="C5" s="23">
        <v>55</v>
      </c>
      <c r="D5" s="23">
        <v>65</v>
      </c>
      <c r="E5" s="20">
        <f t="shared" si="0"/>
        <v>104</v>
      </c>
      <c r="G5" s="22" t="s">
        <v>7</v>
      </c>
      <c r="H5" s="22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A92A-2F71-4956-8536-4ACEA50F0CCB}">
  <sheetPr codeName="Sheet9"/>
  <dimension ref="A1:J6"/>
  <sheetViews>
    <sheetView zoomScale="120" zoomScaleNormal="120" workbookViewId="0">
      <selection activeCell="G2" sqref="G2"/>
    </sheetView>
  </sheetViews>
  <sheetFormatPr defaultRowHeight="14.4" x14ac:dyDescent="0.3"/>
  <cols>
    <col min="1" max="1" width="14.21875" bestFit="1" customWidth="1"/>
    <col min="2" max="4" width="12" bestFit="1" customWidth="1"/>
    <col min="7" max="7" width="18.33203125" bestFit="1" customWidth="1"/>
  </cols>
  <sheetData>
    <row r="1" spans="1:10" x14ac:dyDescent="0.3">
      <c r="A1" s="18" t="s">
        <v>0</v>
      </c>
      <c r="B1" s="19" t="s">
        <v>1</v>
      </c>
      <c r="C1" s="19" t="s">
        <v>2</v>
      </c>
      <c r="D1" s="19" t="s">
        <v>3</v>
      </c>
      <c r="G1" s="26" t="s">
        <v>56</v>
      </c>
    </row>
    <row r="2" spans="1:10" x14ac:dyDescent="0.3">
      <c r="A2" s="20" t="s">
        <v>4</v>
      </c>
      <c r="B2" s="21">
        <v>85</v>
      </c>
      <c r="C2" s="21">
        <v>90</v>
      </c>
      <c r="D2" s="21">
        <v>78</v>
      </c>
      <c r="G2" t="str" cm="1">
        <f t="array" ref="G2:J4">_xlfn.UNIQUE(_xlfn._xlws.FILTER(A2:D5,(B2:B5&gt;70)+(C2:C5&gt;70)+(D2:D5&gt;70)))</f>
        <v>Mario Rossi</v>
      </c>
      <c r="H2">
        <v>85</v>
      </c>
      <c r="I2">
        <v>90</v>
      </c>
      <c r="J2">
        <v>78</v>
      </c>
    </row>
    <row r="3" spans="1:10" x14ac:dyDescent="0.3">
      <c r="A3" s="22" t="s">
        <v>5</v>
      </c>
      <c r="B3" s="23">
        <v>70</v>
      </c>
      <c r="C3" s="23">
        <v>60</v>
      </c>
      <c r="D3" s="23">
        <v>80</v>
      </c>
      <c r="G3" t="str">
        <v>Beatrice Bianchi</v>
      </c>
      <c r="H3">
        <v>70</v>
      </c>
      <c r="I3">
        <v>60</v>
      </c>
      <c r="J3">
        <v>80</v>
      </c>
    </row>
    <row r="4" spans="1:10" x14ac:dyDescent="0.3">
      <c r="A4" s="20" t="s">
        <v>6</v>
      </c>
      <c r="B4" s="21">
        <v>95</v>
      </c>
      <c r="C4" s="21">
        <v>88</v>
      </c>
      <c r="D4" s="21">
        <v>92</v>
      </c>
      <c r="G4" t="str">
        <v>Francesca Verdi</v>
      </c>
      <c r="H4">
        <v>95</v>
      </c>
      <c r="I4">
        <v>88</v>
      </c>
      <c r="J4">
        <v>92</v>
      </c>
    </row>
    <row r="5" spans="1:10" x14ac:dyDescent="0.3">
      <c r="A5" s="22" t="s">
        <v>7</v>
      </c>
      <c r="B5" s="23">
        <v>60</v>
      </c>
      <c r="C5" s="23">
        <v>55</v>
      </c>
      <c r="D5" s="23">
        <v>65</v>
      </c>
    </row>
    <row r="6" spans="1:10" ht="18" x14ac:dyDescent="0.35">
      <c r="G6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2216-168F-4483-B9D1-5AD111DA07C4}">
  <sheetPr codeName="Sheet10"/>
  <dimension ref="A1:H6"/>
  <sheetViews>
    <sheetView workbookViewId="0">
      <selection activeCell="V5" sqref="V5"/>
    </sheetView>
  </sheetViews>
  <sheetFormatPr defaultRowHeight="14.4" x14ac:dyDescent="0.3"/>
  <cols>
    <col min="1" max="1" width="12.6640625" bestFit="1" customWidth="1"/>
  </cols>
  <sheetData>
    <row r="1" spans="1:8" x14ac:dyDescent="0.3">
      <c r="A1" s="1" t="s">
        <v>57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59</v>
      </c>
      <c r="H1" s="1" t="s">
        <v>58</v>
      </c>
    </row>
    <row r="2" spans="1:8" x14ac:dyDescent="0.3">
      <c r="A2" s="1" t="s">
        <v>60</v>
      </c>
      <c r="B2" s="24">
        <v>600</v>
      </c>
      <c r="C2" s="24">
        <v>500</v>
      </c>
      <c r="D2" s="24">
        <v>900</v>
      </c>
      <c r="E2" s="24">
        <v>1200</v>
      </c>
      <c r="F2" s="24">
        <v>1500</v>
      </c>
      <c r="G2" s="1">
        <f>SUM(B2:F2)</f>
        <v>4700</v>
      </c>
      <c r="H2" s="1" t="s">
        <v>65</v>
      </c>
    </row>
    <row r="3" spans="1:8" x14ac:dyDescent="0.3">
      <c r="A3" s="1" t="s">
        <v>61</v>
      </c>
      <c r="B3" s="24">
        <v>500</v>
      </c>
      <c r="C3" s="24">
        <v>600</v>
      </c>
      <c r="D3" s="24">
        <v>700</v>
      </c>
      <c r="E3" s="24">
        <v>400</v>
      </c>
      <c r="F3" s="24">
        <v>100</v>
      </c>
      <c r="G3" s="1">
        <f t="shared" ref="G3:G4" si="0">SUM(B3:F3)</f>
        <v>2300</v>
      </c>
      <c r="H3" s="1" t="s">
        <v>65</v>
      </c>
    </row>
    <row r="4" spans="1:8" x14ac:dyDescent="0.3">
      <c r="A4" s="1" t="s">
        <v>62</v>
      </c>
      <c r="B4" s="24">
        <v>700</v>
      </c>
      <c r="C4" s="24">
        <v>900</v>
      </c>
      <c r="D4" s="24">
        <v>800</v>
      </c>
      <c r="E4" s="24">
        <v>400</v>
      </c>
      <c r="F4" s="24">
        <v>300</v>
      </c>
      <c r="G4" s="1">
        <f t="shared" si="0"/>
        <v>3100</v>
      </c>
      <c r="H4" s="1" t="s">
        <v>65</v>
      </c>
    </row>
    <row r="5" spans="1:8" x14ac:dyDescent="0.3">
      <c r="A5" s="1" t="s">
        <v>63</v>
      </c>
      <c r="B5" s="1">
        <f>SUM(B2:B4)</f>
        <v>1800</v>
      </c>
      <c r="C5" s="1">
        <f t="shared" ref="C5:F5" si="1">SUM(C2:C4)</f>
        <v>2000</v>
      </c>
      <c r="D5" s="1">
        <f t="shared" si="1"/>
        <v>2400</v>
      </c>
      <c r="E5" s="1">
        <f t="shared" si="1"/>
        <v>2000</v>
      </c>
      <c r="F5" s="1">
        <f t="shared" si="1"/>
        <v>1900</v>
      </c>
      <c r="G5" s="1"/>
      <c r="H5" s="1"/>
    </row>
    <row r="6" spans="1:8" x14ac:dyDescent="0.3">
      <c r="A6" s="1" t="s">
        <v>64</v>
      </c>
      <c r="B6" s="1" t="s">
        <v>65</v>
      </c>
      <c r="C6" s="1" t="s">
        <v>65</v>
      </c>
      <c r="D6" s="1" t="s">
        <v>65</v>
      </c>
      <c r="E6" s="1" t="s">
        <v>65</v>
      </c>
      <c r="F6" s="1" t="s">
        <v>65</v>
      </c>
      <c r="G6" s="1"/>
      <c r="H6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130F-2780-474A-8885-3E86D1885D56}">
  <sheetPr codeName="Sheet11"/>
  <dimension ref="A1:C2"/>
  <sheetViews>
    <sheetView tabSelected="1" workbookViewId="0">
      <selection activeCell="A4" sqref="A4"/>
    </sheetView>
  </sheetViews>
  <sheetFormatPr defaultRowHeight="14.4" x14ac:dyDescent="0.3"/>
  <cols>
    <col min="1" max="1" width="13.33203125" bestFit="1" customWidth="1"/>
    <col min="2" max="2" width="9.21875" customWidth="1"/>
  </cols>
  <sheetData>
    <row r="1" spans="1:3" x14ac:dyDescent="0.3">
      <c r="A1">
        <v>1</v>
      </c>
      <c r="B1">
        <v>2</v>
      </c>
      <c r="C1">
        <v>3</v>
      </c>
    </row>
    <row r="2" spans="1:3" x14ac:dyDescent="0.3">
      <c r="A2" t="s">
        <v>66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Il_Mio_Primo_Codice">
                <anchor moveWithCells="1" sizeWithCells="1">
                  <from>
                    <xdr:col>5</xdr:col>
                    <xdr:colOff>45720</xdr:colOff>
                    <xdr:row>3</xdr:row>
                    <xdr:rowOff>0</xdr:rowOff>
                  </from>
                  <to>
                    <xdr:col>7</xdr:col>
                    <xdr:colOff>579120</xdr:colOff>
                    <xdr:row>7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Es_Funzioni_Avanzate</vt:lpstr>
      <vt:lpstr>Funzioni Finanziarie</vt:lpstr>
      <vt:lpstr>Formule di matrice ARRAY</vt:lpstr>
      <vt:lpstr>Funzioni di testo</vt:lpstr>
      <vt:lpstr>Es_Funzioni di testo</vt:lpstr>
      <vt:lpstr>Es_Funzioni di ricerca</vt:lpstr>
      <vt:lpstr>Funzioni INDEX e MATCH</vt:lpstr>
      <vt:lpstr>Es Funzioni INDEX e MATCH</vt:lpstr>
      <vt:lpstr>Es Filtri Avanzati</vt:lpstr>
      <vt:lpstr>Grafici avanzati</vt:lpstr>
      <vt:lpstr>Macro e VBA</vt:lpstr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De Simei</dc:creator>
  <cp:lastModifiedBy>Mattia De Simei</cp:lastModifiedBy>
  <dcterms:created xsi:type="dcterms:W3CDTF">2025-01-21T14:30:40Z</dcterms:created>
  <dcterms:modified xsi:type="dcterms:W3CDTF">2025-01-25T16:36:55Z</dcterms:modified>
</cp:coreProperties>
</file>