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matti\OneDrive\Desktop\Start2impact\1 Progetto Excel di Mattia De Simei\"/>
    </mc:Choice>
  </mc:AlternateContent>
  <xr:revisionPtr revIDLastSave="0" documentId="13_ncr:1_{9F6F5591-FF79-4136-A84D-3921385E4843}" xr6:coauthVersionLast="47" xr6:coauthVersionMax="47" xr10:uidLastSave="{00000000-0000-0000-0000-000000000000}"/>
  <bookViews>
    <workbookView xWindow="-108" yWindow="-108" windowWidth="23256" windowHeight="12456" activeTab="3" xr2:uid="{00000000-000D-0000-FFFF-FFFF00000000}"/>
  </bookViews>
  <sheets>
    <sheet name="Turismo Agenzia di viaggi" sheetId="1" r:id="rId1"/>
    <sheet name="Regione" sheetId="2" r:id="rId2"/>
    <sheet name="Tabella Pivot &amp; Grafico" sheetId="3" r:id="rId3"/>
    <sheet name="Pro-Level Challenge" sheetId="4" r:id="rId4"/>
  </sheets>
  <definedNames>
    <definedName name="Tab_Regione">Tabella1[#All]</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4" l="1" a="1"/>
  <c r="C21" i="4" s="1"/>
  <c r="J18" i="1"/>
  <c r="G2" i="1"/>
  <c r="G3" i="1"/>
  <c r="G4" i="1"/>
  <c r="G5" i="1"/>
  <c r="G6" i="1"/>
  <c r="G7" i="1"/>
  <c r="G8" i="1"/>
  <c r="G9" i="1"/>
  <c r="G10" i="1"/>
  <c r="G11" i="1"/>
  <c r="G12" i="1"/>
  <c r="G13" i="1"/>
  <c r="G14" i="1"/>
  <c r="G15" i="1"/>
  <c r="G16" i="1"/>
  <c r="G17" i="1"/>
  <c r="G18" i="1"/>
  <c r="G19" i="1"/>
  <c r="G20" i="1"/>
  <c r="G21" i="1"/>
  <c r="G22" i="1"/>
  <c r="G23" i="1"/>
  <c r="G24" i="1"/>
  <c r="G25" i="1"/>
  <c r="G26" i="1"/>
  <c r="J17" i="1"/>
  <c r="F2" i="1"/>
  <c r="F3" i="1"/>
  <c r="F4" i="1"/>
  <c r="F5" i="1"/>
  <c r="F6" i="1"/>
  <c r="F7" i="1"/>
  <c r="F8" i="1"/>
  <c r="F9" i="1"/>
  <c r="F10" i="1"/>
  <c r="F11" i="1"/>
  <c r="F12" i="1"/>
  <c r="F13" i="1"/>
  <c r="F14" i="1"/>
  <c r="F15" i="1"/>
  <c r="F16" i="1"/>
  <c r="F17" i="1"/>
  <c r="F18" i="1"/>
  <c r="F19" i="1"/>
  <c r="F20" i="1"/>
  <c r="F21" i="1"/>
  <c r="F22" i="1"/>
  <c r="F23" i="1"/>
  <c r="F24" i="1"/>
  <c r="F25" i="1"/>
  <c r="F26" i="1"/>
  <c r="J16" i="1"/>
  <c r="J15" i="1"/>
  <c r="J14" i="1"/>
  <c r="J13" i="1"/>
  <c r="J12" i="1"/>
  <c r="J11" i="1"/>
  <c r="J7" i="1" l="1"/>
  <c r="J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tc={B9A398E9-565B-441B-B1A0-D9ABCBA67331}</author>
    <author>tc={B530EA1C-9B86-4723-A9FE-8862384DB8F0}</author>
    <author>tc={14C8C55C-7C69-4381-A1FB-757867B162DA}</author>
  </authors>
  <commentList>
    <comment ref="J17" authorId="0" shapeId="0" xr:uid="{B9A398E9-565B-441B-B1A0-D9ABCBA67331}">
      <text>
        <t>[Threaded comment]
Your version of Excel allows you to read this threaded comment; however, any edits to it will get removed if the file is opened in a newer version of Excel. Learn more: https://go.microsoft.com/fwlink/?linkid=870924
Comment:
    Formula estesa B2:B26 per tutta la colonna Regione</t>
      </text>
    </comment>
    <comment ref="J18" authorId="1" shapeId="0" xr:uid="{B530EA1C-9B86-4723-A9FE-8862384DB8F0}">
      <text>
        <t>[Threaded comment]
Your version of Excel allows you to read this threaded comment; however, any edits to it will get removed if the file is opened in a newer version of Excel. Learn more: https://go.microsoft.com/fwlink/?linkid=870924
Comment:
    Formula estesa  D2:D26, condizione &gt;500 "Alto" e se &lt;=500 "Basso</t>
      </text>
    </comment>
    <comment ref="J20" authorId="2" shapeId="0" xr:uid="{14C8C55C-7C69-4381-A1FB-757867B162DA}">
      <text>
        <t>[Threaded comment]
Your version of Excel allows you to read this threaded comment; however, any edits to it will get removed if the file is opened in a newer version of Excel. Learn more: https://go.microsoft.com/fwlink/?linkid=870924
Comment:
    Migliore percezione visiva, immediata sulle maggiori vendite differenziate per Tipo nei vari Mesi dell’ anno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<sst xmlns="http://schemas.openxmlformats.org/spreadsheetml/2006/main" count="189" uniqueCount="110">
  <si>
    <t># Scontrino</t>
  </si>
  <si>
    <t>Destinazione</t>
  </si>
  <si>
    <t>Mese</t>
  </si>
  <si>
    <t>Importo Scontrino</t>
  </si>
  <si>
    <t>Tipo</t>
  </si>
  <si>
    <t>Regione</t>
  </si>
  <si>
    <t>Domanda</t>
  </si>
  <si>
    <t>Risposta</t>
  </si>
  <si>
    <t>Costa Rica</t>
  </si>
  <si>
    <t>gennaio</t>
  </si>
  <si>
    <t>Gruppo</t>
  </si>
  <si>
    <t>Come si chiama questo foglio?</t>
  </si>
  <si>
    <t>Ecuador</t>
  </si>
  <si>
    <t>Qual è una qualunque colonna non vuota in questo foglio?</t>
  </si>
  <si>
    <t>Lavoro</t>
  </si>
  <si>
    <t>Qual è una qualunque riga non vuota in questo foglio?</t>
  </si>
  <si>
    <t>febbraio</t>
  </si>
  <si>
    <t>Qual è una qualunque cella non vuota in questo foglio?</t>
  </si>
  <si>
    <t>Coppia</t>
  </si>
  <si>
    <t>Qual è il totale delle vendite per l'intero anno?  (Usa una funzione per stabilirlo)</t>
  </si>
  <si>
    <t>Bahamas</t>
  </si>
  <si>
    <t>marzo</t>
  </si>
  <si>
    <t>Qual è il totale delle vendite per il mese di giugno? (Anche qui usate una funzione)</t>
  </si>
  <si>
    <t>Ordina le righe in ordine dall’importo più alto al più basso. Qual è la destinazione alla riga 15?</t>
  </si>
  <si>
    <t>aprile</t>
  </si>
  <si>
    <t>Usa la formattazione condizionale ed evidenzia tutti i valori maggiori di 2000 nella colonna degli importi.</t>
  </si>
  <si>
    <t>Spagna</t>
  </si>
  <si>
    <t>Quanti sono i valori evidenziati?</t>
  </si>
  <si>
    <t>Quanti viaggi sono stati fatti verso le Bahamas? (numero delle vendite) (Usa una funzione)</t>
  </si>
  <si>
    <t>Solitaria</t>
  </si>
  <si>
    <t>Quante vendite sono state fatte per l'Ecuador in aprile? (numero delle vendite) (Usa una formula simile ma un po’ più complessa)</t>
  </si>
  <si>
    <t>Quanti viaggi in solitaria (somma dell'importo) sono stati fatti ad aprile?</t>
  </si>
  <si>
    <t>Qual è l'importo medio di uno scontrino? (Usa una funzione per calcolarlo)</t>
  </si>
  <si>
    <t>Austria</t>
  </si>
  <si>
    <t>maggio</t>
  </si>
  <si>
    <t>Qual è l'importo medio di uno scontrino se consideriamo soltanto gli scontrini maggiori di €200? Puoi arrotondare il risultato a due cifre decimali.</t>
  </si>
  <si>
    <t>Qual è l'importo medio di uno scontrino se consideriamo soltanto gli scontrini minori di €1000? Puoi arrotondare il risultato a due cifre decimali.</t>
  </si>
  <si>
    <t>Italia</t>
  </si>
  <si>
    <t>giugno</t>
  </si>
  <si>
    <t>Come vedrai, la colonna Regione è vuota. Abbiamo però aggiunto i dati relativi alle città nel secondo foglio. Usa una funzione per popolare la colonna Città con i dati provenienti dal secondo foglio.</t>
  </si>
  <si>
    <t>Aggiungi una colonna a destra di Regione e chiamala Importo. Aggiungi poi una funzione che ci dia un risultato per ogni riga così che ogni importo maggiore di €500 restituisca il valore “Alto”, e ciascun importo minore di questa cifra restituisca il valore “Basso”.</t>
  </si>
  <si>
    <t>Crea una Tabella Pivot ed aggiungila in un terzo foglio. Aggiungi i mesi nelle righe, i tipi nelle colonne e l’importo scontrino nei valori. Qual è la tipologia che ha avuto più vendite? (Lascia la tabella qui così saremo in grado di vederla)</t>
  </si>
  <si>
    <t>luglio</t>
  </si>
  <si>
    <t>Inserisci un grafico (quello che ritieni più adatto) per visualizzare le vendite su base mensile.</t>
  </si>
  <si>
    <t>agosto</t>
  </si>
  <si>
    <t>Guardando il grafico, sai dire durante quale mese ci sono state più vendite?</t>
  </si>
  <si>
    <t>settembre</t>
  </si>
  <si>
    <t>novembre</t>
  </si>
  <si>
    <t>dicembre</t>
  </si>
  <si>
    <t>Provincia</t>
  </si>
  <si>
    <t>Lago di Garda</t>
  </si>
  <si>
    <t>South Andros</t>
  </si>
  <si>
    <t>Vienna</t>
  </si>
  <si>
    <t>Catalogna</t>
  </si>
  <si>
    <t>Parco Nazionale Manuel Antonio</t>
  </si>
  <si>
    <t>Isole Galápagos</t>
  </si>
  <si>
    <t>Turismo Agenzia di viaggi</t>
  </si>
  <si>
    <t>Colonna D</t>
  </si>
  <si>
    <t>Riga 2</t>
  </si>
  <si>
    <t>Cella A5</t>
  </si>
  <si>
    <t>Regola con celle in rosso</t>
  </si>
  <si>
    <t>Importo</t>
  </si>
  <si>
    <t>Etichette di riga</t>
  </si>
  <si>
    <t>Totale complessivo</t>
  </si>
  <si>
    <t>Etichette di colonna</t>
  </si>
  <si>
    <t>Somma di Importo Scontrino</t>
  </si>
  <si>
    <t>Inserito Grafico Colonne 2D in pila</t>
  </si>
  <si>
    <t>Aprile</t>
  </si>
  <si>
    <t>Questo corso Excel è stato utile per migliorare le mie competenze nella gestione e analisi dei dati. Ho acquisito strumenti pratici che posso applicare quotidianamente, dalla pianificazione del mio tempo alle spese mensili. Ora posso creare fogli di calcolo dettagliati per monitorare le mie finanze, assicurandomi di rimanere entro il budget. Inoltre, la capacità di generare grafici mi permette di visualizzare chiaramente i miei investimenti, sia a breve che a medio-lungo termine, facilitando decisioni informate. Queste competenze non solo ottimizzano la mia vita personale, ma migliorano anche la mia efficienza e produttività sul lavoro. Questo è solo un punto di partenza ma so che la strada è ancora lunga e sono pronto a migliorare le mie skills, per permettermi di padroneggiare ancora meglio questi strumenti.</t>
  </si>
  <si>
    <t>Domanda 1:</t>
  </si>
  <si>
    <t>Se avessimo 500 fogli di cui riportare il nome, sarebbe decisamente noioso... ci sarà un modo più smart?</t>
  </si>
  <si>
    <t>Domande 14 &amp; 15:</t>
  </si>
  <si>
    <t>Anche qui, per rendere il tutto più scalabile su grosse moli di dati, ci sarà un modo smart per arrotondare come si desidera?</t>
  </si>
  <si>
    <t>Risposta 1:</t>
  </si>
  <si>
    <t>Ecco un esempio di codice che può aiutarti:</t>
  </si>
  <si>
    <t>Dim i As Integer</t>
  </si>
  <si>
    <t xml:space="preserve">For i = 1 To Sheets.Count </t>
  </si>
  <si>
    <t>Sheets(i).Name = "NuovoNome" &amp; i</t>
  </si>
  <si>
    <t>Next i</t>
  </si>
  <si>
    <t xml:space="preserve">Sub RinominaFogli()    </t>
  </si>
  <si>
    <t>End Sub</t>
  </si>
  <si>
    <t>Questo codice rinominerà tutti i fogli aggiungendo un numero progressivo.</t>
  </si>
  <si>
    <t>Puoi personalizzare "NuovoNome" con il prefisso che preferisci.</t>
  </si>
  <si>
    <t>Per utilizzare questo codice:</t>
  </si>
  <si>
    <t xml:space="preserve">1. Premi Alt + F11 per aprire l'editor VBA ; </t>
  </si>
  <si>
    <t>2. Inserisci un nuovo modulo (Insert &gt; Module);</t>
  </si>
  <si>
    <t>3. Copia e incolla il codice;</t>
  </si>
  <si>
    <t>Risposte 14 &amp; 15:</t>
  </si>
  <si>
    <t>Per rinominare più fogli in modo efficiente, invece di farlo manualmente uno per uno, puoi utilizzare VBA.</t>
  </si>
  <si>
    <t>4. Premi F5 per eseguirlo.</t>
  </si>
  <si>
    <t>Piano B:</t>
  </si>
  <si>
    <t>1. Utilizzare formule per generare i nomi in una colonna;</t>
  </si>
  <si>
    <t>2. Copiare questi nomi;</t>
  </si>
  <si>
    <t>3. Utilizzare la funzione "Incolla speciale" per rinominare i fogli in blocco.</t>
  </si>
  <si>
    <t>Faranno risparmiare molto tempo rispetto a rinominarli manualmente!</t>
  </si>
  <si>
    <t>funzione MEDIA.SE (AVERAGEIF in inglese) o ARROTONDA (ROUND in inglese):</t>
  </si>
  <si>
    <t>=ARROTONDA(MEDIA.SE(range_scontrini;"&gt;200"),2)</t>
  </si>
  <si>
    <t>=ARROTONDA(MEDIA.SE(range_scontrini;"&lt;1000"),2)</t>
  </si>
  <si>
    <t>Excel offre diverse funzioni utili:</t>
  </si>
  <si>
    <t>1. ARROTONDA(numero;num_cifre) - arrotonda al numero specificato di decimali;</t>
  </si>
  <si>
    <t>2. ARROTONDA.PER.ECC(numero;num_cifre) - arrotonda per eccesso;</t>
  </si>
  <si>
    <t>3. ARROTONDA.PER.DIF(numero;num_cifre) - arrotonda per difetto;</t>
  </si>
  <si>
    <t>4. ARROTONDA.MULTIPLO(numero;multiplo) - arrotonda al multiplo specificato.</t>
  </si>
  <si>
    <t>Per rendere il tutto più scalabile:</t>
  </si>
  <si>
    <t>1. Puoi creare una cella di riferimento per il numero di decimali desiderato;</t>
  </si>
  <si>
    <t>2. Utilizzare quella cella nella formula invece di un numero fisso.</t>
  </si>
  <si>
    <t>Esempio:</t>
  </si>
  <si>
    <t xml:space="preserve">// In cella A1 inserisci il numero di decimali desiderato (es. 2) </t>
  </si>
  <si>
    <t>Questo permette di modificare facilmente il numero di decimali per tutte le formule che fanno riferimento a quella cella.</t>
  </si>
  <si>
    <t>Rendendo il foglio più manutenibile e flessibile.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</si>
</sst>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16">
    <font>
      <sz val="10"/>
      <color rgb="FF000000"/>
      <name val="Arial"/>
      <scheme val="minor"/>
    </font>
    <font>
      <b/>
      <sz val="10"/>
      <color theme="1"/>
      <name val="Arial"/>
    </font>
    <font>
      <sz val="10"/>
      <color theme="1"/>
      <name val="Calibri"/>
    </font>
    <font>
      <sz val="10"/>
      <color theme="1"/>
      <name val="Arial"/>
    </font>
    <font>
      <sz val="10"/>
      <color rgb="FF2C3643"/>
      <name val="Arial"/>
    </font>
    <font>
      <sz val="10"/>
      <color rgb="FF2C3643"/>
      <name val="&quot;benton sans&quot;"/>
    </font>
    <font>
      <sz val="10"/>
      <color theme="1"/>
      <name val="Roboto"/>
    </font>
    <font>
      <b/>
      <sz val="12"/>
      <color theme="1"/>
      <name val="Calibri"/>
      <family val="2"/>
    </font>
    <font>
      <b/>
      <sz val="10"/>
      <color theme="1"/>
      <name val="Arial"/>
      <family val="2"/>
    </font>
    <font>
      <b/>
      <sz val="11"/>
      <color theme="1"/>
      <name val="Calibri"/>
      <family val="2"/>
    </font>
    <font>
      <sz val="10"/>
      <color theme="1"/>
      <name val="Arial"/>
      <family val="2"/>
    </font>
    <font>
      <b/>
      <sz val="10"/>
      <color rgb="FF000000"/>
      <name val="Arial"/>
      <family val="2"/>
      <scheme val="minor"/>
    </font>
    <font>
      <sz val="10"/>
      <color rgb="FF000000"/>
      <name val="Arial"/>
      <family val="2"/>
      <scheme val="minor"/>
    </font>
    <font>
      <sz val="10"/>
      <color rgb="FF333333"/>
      <name val="Arial"/>
      <family val="2"/>
      <scheme val="minor"/>
    </font>
    <font>
      <sz val="9"/>
      <color rgb="FF374151"/>
      <name val="Arial"/>
      <family val="2"/>
      <scheme val="minor"/>
    </font>
    <font>
      <sz val="10"/>
      <color rgb="FF374151"/>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7" tint="0.59999389629810485"/>
        <bgColor indexed="64"/>
      </patternFill>
    </fill>
    <fill>
      <patternFill patternType="solid">
        <fgColor rgb="FF92D050"/>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9" fontId="2" fillId="0" borderId="0" xfId="0" applyNumberFormat="1" applyFont="1"/>
    <xf numFmtId="164" fontId="2" fillId="0" borderId="0" xfId="0" applyNumberFormat="1" applyFont="1"/>
    <xf numFmtId="0" fontId="1" fillId="0" borderId="0" xfId="0" applyFont="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3" fillId="2" borderId="0" xfId="0" applyFont="1" applyFill="1" applyAlignment="1">
      <alignment horizontal="center" vertical="center"/>
    </xf>
    <xf numFmtId="164" fontId="3" fillId="2" borderId="0" xfId="0" applyNumberFormat="1" applyFont="1" applyFill="1" applyAlignment="1">
      <alignment horizontal="center" vertical="center"/>
    </xf>
    <xf numFmtId="164" fontId="3" fillId="0" borderId="0" xfId="0" applyNumberFormat="1" applyFont="1" applyAlignment="1">
      <alignment horizontal="center" vertical="center"/>
    </xf>
    <xf numFmtId="0" fontId="2" fillId="0" borderId="0" xfId="0" applyFont="1" applyAlignment="1">
      <alignment horizontal="center" vertical="center"/>
    </xf>
    <xf numFmtId="14" fontId="3" fillId="0" borderId="0" xfId="0" applyNumberFormat="1" applyFont="1" applyAlignment="1">
      <alignment horizontal="center" vertical="center"/>
    </xf>
    <xf numFmtId="0" fontId="4" fillId="2" borderId="0" xfId="0" applyFont="1" applyFill="1" applyAlignment="1">
      <alignment horizontal="center" vertical="center"/>
    </xf>
    <xf numFmtId="0" fontId="3" fillId="0" borderId="0" xfId="0" applyFont="1" applyAlignment="1">
      <alignment horizontal="left" vertical="center"/>
    </xf>
    <xf numFmtId="0" fontId="3" fillId="0" borderId="2" xfId="0" applyFont="1" applyBorder="1" applyAlignment="1">
      <alignment horizontal="left" vertical="center"/>
    </xf>
    <xf numFmtId="0" fontId="7" fillId="0" borderId="3" xfId="0" applyFont="1" applyBorder="1" applyAlignment="1">
      <alignment horizontal="left" vertical="center"/>
    </xf>
    <xf numFmtId="164" fontId="7" fillId="0" borderId="3" xfId="0" applyNumberFormat="1" applyFont="1" applyBorder="1" applyAlignment="1">
      <alignment horizontal="left" vertical="center"/>
    </xf>
    <xf numFmtId="0" fontId="7" fillId="0" borderId="4" xfId="0" applyFont="1" applyBorder="1" applyAlignment="1">
      <alignment horizontal="left" vertical="center"/>
    </xf>
    <xf numFmtId="0" fontId="1" fillId="4" borderId="1" xfId="0" applyFont="1" applyFill="1" applyBorder="1" applyAlignment="1">
      <alignment horizontal="center" vertical="center"/>
    </xf>
    <xf numFmtId="0" fontId="1" fillId="3" borderId="5" xfId="0" applyFont="1" applyFill="1" applyBorder="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8" fillId="0" borderId="1" xfId="0" applyFont="1" applyBorder="1" applyAlignment="1">
      <alignment horizontal="center" vertical="center"/>
    </xf>
    <xf numFmtId="0" fontId="8" fillId="0" borderId="0" xfId="0" applyFont="1" applyAlignment="1">
      <alignment horizontal="center" vertical="center"/>
    </xf>
    <xf numFmtId="0" fontId="0" fillId="0" borderId="0" xfId="0" pivotButton="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14" fontId="7" fillId="0" borderId="3" xfId="0" applyNumberFormat="1" applyFont="1" applyBorder="1" applyAlignment="1">
      <alignment horizontal="left" vertical="center"/>
    </xf>
    <xf numFmtId="0" fontId="9" fillId="0" borderId="0" xfId="0" applyFont="1" applyAlignment="1">
      <alignment horizontal="left" vertical="center" wrapText="1"/>
    </xf>
    <xf numFmtId="0" fontId="2" fillId="0" borderId="0" xfId="0" applyFont="1" applyAlignment="1">
      <alignment horizontal="left" vertical="center" wrapText="1"/>
    </xf>
    <xf numFmtId="0" fontId="11" fillId="3" borderId="0" xfId="0" applyFont="1" applyFill="1" applyAlignment="1">
      <alignment horizontal="center" vertical="center"/>
    </xf>
    <xf numFmtId="0" fontId="13" fillId="0" borderId="0" xfId="0" applyFont="1" applyAlignment="1">
      <alignment horizontal="center" vertical="center"/>
    </xf>
    <xf numFmtId="0" fontId="12" fillId="0" borderId="0" xfId="0" applyFont="1" applyAlignment="1">
      <alignment horizontal="center" vertical="center"/>
    </xf>
    <xf numFmtId="0" fontId="11" fillId="5" borderId="0" xfId="0" applyFont="1" applyFill="1" applyAlignment="1">
      <alignment horizontal="center" vertical="center"/>
    </xf>
    <xf numFmtId="0" fontId="12" fillId="0" borderId="0" xfId="0" applyFont="1" applyAlignment="1">
      <alignment horizontal="center" vertical="center" wrapText="1"/>
    </xf>
    <xf numFmtId="0" fontId="15" fillId="0" borderId="0" xfId="0" applyFont="1" applyAlignment="1">
      <alignment horizontal="center" vertical="center"/>
    </xf>
    <xf numFmtId="0" fontId="12" fillId="6" borderId="0" xfId="0" applyFont="1" applyFill="1" applyAlignment="1">
      <alignment horizontal="center" vertical="center"/>
    </xf>
    <xf numFmtId="0" fontId="10" fillId="0" borderId="0" xfId="0" applyFont="1" applyAlignment="1">
      <alignment horizontal="left" vertical="center"/>
    </xf>
    <xf numFmtId="0" fontId="14" fillId="0" borderId="0" xfId="0" applyFont="1" applyAlignment="1">
      <alignment horizontal="center" vertical="center"/>
    </xf>
  </cellXfs>
  <cellStyles count="1">
    <cellStyle name="Normal" xfId="0" builtinId="0"/>
  </cellStyles>
  <dxfs count="16">
    <dxf>
      <fill>
        <patternFill>
          <bgColor rgb="FFFFC7CE"/>
        </patternFill>
      </fill>
    </dxf>
    <dxf>
      <alignment horizontal="center"/>
    </dxf>
    <dxf>
      <alignment vertical="center"/>
    </dxf>
    <dxf>
      <font>
        <b val="0"/>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2]\ #,##0.00"/>
      <fill>
        <patternFill patternType="solid">
          <fgColor rgb="FFFFFFFF"/>
          <bgColor rgb="FFFFFFFF"/>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0"/>
        <color theme="1"/>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[Progetto Excel_Travel di Mattia De Simei.xlsx]Tabella Pivot &amp; Grafico!Tabella pivot1</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'Tabella Pivot &amp; Grafico'!$B$3:$B$4</c:f>
              <c:strCache>
                <c:ptCount val="1"/>
                <c:pt idx="0">
                  <c:v>Coppia</c:v>
                </c:pt>
              </c:strCache>
            </c:strRef>
          </c:tx>
          <c:spPr>
            <a:solidFill>
              <a:schemeClr val="accent1"/>
            </a:solidFill>
            <a:ln>
              <a:noFill/>
            </a:ln>
            <a:effectLst/>
          </c:spPr>
          <c:invertIfNegative val="0"/>
          <c:cat>
            <c:strRef>
              <c:f>'Tabella Pivot &amp; Grafico'!$A$5:$A$16</c:f>
              <c:strCache>
                <c:ptCount val="11"/>
                <c:pt idx="0">
                  <c:v>gennaio</c:v>
                </c:pt>
                <c:pt idx="1">
                  <c:v>febbraio</c:v>
                </c:pt>
                <c:pt idx="2">
                  <c:v>marzo</c:v>
                </c:pt>
                <c:pt idx="3">
                  <c:v>aprile</c:v>
                </c:pt>
                <c:pt idx="4">
                  <c:v>maggio</c:v>
                </c:pt>
                <c:pt idx="5">
                  <c:v>giugno</c:v>
                </c:pt>
                <c:pt idx="6">
                  <c:v>luglio</c:v>
                </c:pt>
                <c:pt idx="7">
                  <c:v>agosto</c:v>
                </c:pt>
                <c:pt idx="8">
                  <c:v>settembre</c:v>
                </c:pt>
                <c:pt idx="9">
                  <c:v>novembre</c:v>
                </c:pt>
                <c:pt idx="10">
                  <c:v>dicembre</c:v>
                </c:pt>
              </c:strCache>
            </c:strRef>
          </c:cat>
          <c:val>
            <c:numRef>
              <c:f>'Tabella Pivot &amp; Grafico'!$B$5:$B$16</c:f>
              <c:numCache>
                <c:formatCode>[$€-2]\ #,##0.00</c:formatCode>
                <c:ptCount val="11"/>
                <c:pt idx="1">
                  <c:v>500</c:v>
                </c:pt>
                <c:pt idx="2">
                  <c:v>2100</c:v>
                </c:pt>
                <c:pt idx="3">
                  <c:v>2572</c:v>
                </c:pt>
                <c:pt idx="4">
                  <c:v>223.31</c:v>
                </c:pt>
                <c:pt idx="5">
                  <c:v>1910</c:v>
                </c:pt>
                <c:pt idx="8">
                  <c:v>199.64</c:v>
                </c:pt>
                <c:pt idx="10">
                  <c:v>139.11000000000001</c:v>
                </c:pt>
              </c:numCache>
            </c:numRef>
          </c:val>
          <c:extLst>
            <c:ext xmlns:c16="http://schemas.microsoft.com/office/drawing/2014/chart" uri="{C3380CC4-5D6E-409C-BE32-E72D297353CC}">
              <c16:uniqueId val="{00000000-C157-4B47-9050-8FCE5F59A504}"/>
            </c:ext>
          </c:extLst>
        </c:ser>
        <c:ser>
          <c:idx val="1"/>
          <c:order val="1"/>
          <c:tx>
            <c:strRef>
              <c:f>'Tabella Pivot &amp; Grafico'!$C$3:$C$4</c:f>
              <c:strCache>
                <c:ptCount val="1"/>
                <c:pt idx="0">
                  <c:v>Gruppo</c:v>
                </c:pt>
              </c:strCache>
            </c:strRef>
          </c:tx>
          <c:spPr>
            <a:solidFill>
              <a:schemeClr val="accent2"/>
            </a:solidFill>
            <a:ln>
              <a:noFill/>
            </a:ln>
            <a:effectLst/>
          </c:spPr>
          <c:invertIfNegative val="0"/>
          <c:cat>
            <c:strRef>
              <c:f>'Tabella Pivot &amp; Grafico'!$A$5:$A$16</c:f>
              <c:strCache>
                <c:ptCount val="11"/>
                <c:pt idx="0">
                  <c:v>gennaio</c:v>
                </c:pt>
                <c:pt idx="1">
                  <c:v>febbraio</c:v>
                </c:pt>
                <c:pt idx="2">
                  <c:v>marzo</c:v>
                </c:pt>
                <c:pt idx="3">
                  <c:v>aprile</c:v>
                </c:pt>
                <c:pt idx="4">
                  <c:v>maggio</c:v>
                </c:pt>
                <c:pt idx="5">
                  <c:v>giugno</c:v>
                </c:pt>
                <c:pt idx="6">
                  <c:v>luglio</c:v>
                </c:pt>
                <c:pt idx="7">
                  <c:v>agosto</c:v>
                </c:pt>
                <c:pt idx="8">
                  <c:v>settembre</c:v>
                </c:pt>
                <c:pt idx="9">
                  <c:v>novembre</c:v>
                </c:pt>
                <c:pt idx="10">
                  <c:v>dicembre</c:v>
                </c:pt>
              </c:strCache>
            </c:strRef>
          </c:cat>
          <c:val>
            <c:numRef>
              <c:f>'Tabella Pivot &amp; Grafico'!$C$5:$C$16</c:f>
              <c:numCache>
                <c:formatCode>[$€-2]\ #,##0.00</c:formatCode>
                <c:ptCount val="11"/>
                <c:pt idx="0">
                  <c:v>3800</c:v>
                </c:pt>
                <c:pt idx="1">
                  <c:v>624</c:v>
                </c:pt>
                <c:pt idx="2">
                  <c:v>1674</c:v>
                </c:pt>
                <c:pt idx="3">
                  <c:v>4490</c:v>
                </c:pt>
              </c:numCache>
            </c:numRef>
          </c:val>
          <c:extLst>
            <c:ext xmlns:c16="http://schemas.microsoft.com/office/drawing/2014/chart" uri="{C3380CC4-5D6E-409C-BE32-E72D297353CC}">
              <c16:uniqueId val="{00000001-C157-4B47-9050-8FCE5F59A504}"/>
            </c:ext>
          </c:extLst>
        </c:ser>
        <c:ser>
          <c:idx val="2"/>
          <c:order val="2"/>
          <c:tx>
            <c:strRef>
              <c:f>'Tabella Pivot &amp; Grafico'!$D$3:$D$4</c:f>
              <c:strCache>
                <c:ptCount val="1"/>
                <c:pt idx="0">
                  <c:v>Lavoro</c:v>
                </c:pt>
              </c:strCache>
            </c:strRef>
          </c:tx>
          <c:spPr>
            <a:solidFill>
              <a:schemeClr val="accent3"/>
            </a:solidFill>
            <a:ln>
              <a:noFill/>
            </a:ln>
            <a:effectLst/>
          </c:spPr>
          <c:invertIfNegative val="0"/>
          <c:cat>
            <c:strRef>
              <c:f>'Tabella Pivot &amp; Grafico'!$A$5:$A$16</c:f>
              <c:strCache>
                <c:ptCount val="11"/>
                <c:pt idx="0">
                  <c:v>gennaio</c:v>
                </c:pt>
                <c:pt idx="1">
                  <c:v>febbraio</c:v>
                </c:pt>
                <c:pt idx="2">
                  <c:v>marzo</c:v>
                </c:pt>
                <c:pt idx="3">
                  <c:v>aprile</c:v>
                </c:pt>
                <c:pt idx="4">
                  <c:v>maggio</c:v>
                </c:pt>
                <c:pt idx="5">
                  <c:v>giugno</c:v>
                </c:pt>
                <c:pt idx="6">
                  <c:v>luglio</c:v>
                </c:pt>
                <c:pt idx="7">
                  <c:v>agosto</c:v>
                </c:pt>
                <c:pt idx="8">
                  <c:v>settembre</c:v>
                </c:pt>
                <c:pt idx="9">
                  <c:v>novembre</c:v>
                </c:pt>
                <c:pt idx="10">
                  <c:v>dicembre</c:v>
                </c:pt>
              </c:strCache>
            </c:strRef>
          </c:cat>
          <c:val>
            <c:numRef>
              <c:f>'Tabella Pivot &amp; Grafico'!$D$5:$D$16</c:f>
              <c:numCache>
                <c:formatCode>[$€-2]\ #,##0.00</c:formatCode>
                <c:ptCount val="11"/>
                <c:pt idx="0">
                  <c:v>700.34</c:v>
                </c:pt>
                <c:pt idx="3">
                  <c:v>386</c:v>
                </c:pt>
                <c:pt idx="4">
                  <c:v>140.12</c:v>
                </c:pt>
                <c:pt idx="5">
                  <c:v>552.48</c:v>
                </c:pt>
                <c:pt idx="7">
                  <c:v>150</c:v>
                </c:pt>
                <c:pt idx="8">
                  <c:v>222.64</c:v>
                </c:pt>
              </c:numCache>
            </c:numRef>
          </c:val>
          <c:extLst>
            <c:ext xmlns:c16="http://schemas.microsoft.com/office/drawing/2014/chart" uri="{C3380CC4-5D6E-409C-BE32-E72D297353CC}">
              <c16:uniqueId val="{00000002-C157-4B47-9050-8FCE5F59A504}"/>
            </c:ext>
          </c:extLst>
        </c:ser>
        <c:ser>
          <c:idx val="3"/>
          <c:order val="3"/>
          <c:tx>
            <c:strRef>
              <c:f>'Tabella Pivot &amp; Grafico'!$E$3:$E$4</c:f>
              <c:strCache>
                <c:ptCount val="1"/>
                <c:pt idx="0">
                  <c:v>Solitaria</c:v>
                </c:pt>
              </c:strCache>
            </c:strRef>
          </c:tx>
          <c:spPr>
            <a:solidFill>
              <a:schemeClr val="accent4"/>
            </a:solidFill>
            <a:ln>
              <a:noFill/>
            </a:ln>
            <a:effectLst/>
          </c:spPr>
          <c:invertIfNegative val="0"/>
          <c:cat>
            <c:strRef>
              <c:f>'Tabella Pivot &amp; Grafico'!$A$5:$A$16</c:f>
              <c:strCache>
                <c:ptCount val="11"/>
                <c:pt idx="0">
                  <c:v>gennaio</c:v>
                </c:pt>
                <c:pt idx="1">
                  <c:v>febbraio</c:v>
                </c:pt>
                <c:pt idx="2">
                  <c:v>marzo</c:v>
                </c:pt>
                <c:pt idx="3">
                  <c:v>aprile</c:v>
                </c:pt>
                <c:pt idx="4">
                  <c:v>maggio</c:v>
                </c:pt>
                <c:pt idx="5">
                  <c:v>giugno</c:v>
                </c:pt>
                <c:pt idx="6">
                  <c:v>luglio</c:v>
                </c:pt>
                <c:pt idx="7">
                  <c:v>agosto</c:v>
                </c:pt>
                <c:pt idx="8">
                  <c:v>settembre</c:v>
                </c:pt>
                <c:pt idx="9">
                  <c:v>novembre</c:v>
                </c:pt>
                <c:pt idx="10">
                  <c:v>dicembre</c:v>
                </c:pt>
              </c:strCache>
            </c:strRef>
          </c:cat>
          <c:val>
            <c:numRef>
              <c:f>'Tabella Pivot &amp; Grafico'!$E$5:$E$16</c:f>
              <c:numCache>
                <c:formatCode>[$€-2]\ #,##0.00</c:formatCode>
                <c:ptCount val="11"/>
                <c:pt idx="3">
                  <c:v>2100</c:v>
                </c:pt>
                <c:pt idx="6">
                  <c:v>300</c:v>
                </c:pt>
                <c:pt idx="7">
                  <c:v>250</c:v>
                </c:pt>
                <c:pt idx="9">
                  <c:v>166.98</c:v>
                </c:pt>
              </c:numCache>
            </c:numRef>
          </c:val>
          <c:extLst>
            <c:ext xmlns:c16="http://schemas.microsoft.com/office/drawing/2014/chart" uri="{C3380CC4-5D6E-409C-BE32-E72D297353CC}">
              <c16:uniqueId val="{00000003-C157-4B47-9050-8FCE5F59A504}"/>
            </c:ext>
          </c:extLst>
        </c:ser>
        <c:dLbls>
          <c:showLegendKey val="0"/>
          <c:showVal val="0"/>
          <c:showCatName val="0"/>
          <c:showSerName val="0"/>
          <c:showPercent val="0"/>
          <c:showBubbleSize val="0"/>
        </c:dLbls>
        <c:gapWidth val="219"/>
        <c:overlap val="100"/>
        <c:axId val="959487728"/>
        <c:axId val="959507408"/>
      </c:barChart>
      <c:catAx>
        <c:axId val="95948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59507408"/>
        <c:crosses val="autoZero"/>
        <c:auto val="1"/>
        <c:lblAlgn val="ctr"/>
        <c:lblOffset val="100"/>
        <c:noMultiLvlLbl val="0"/>
      </c:catAx>
      <c:valAx>
        <c:axId val="959507408"/>
        <c:scaling>
          <c:orientation val="minMax"/>
        </c:scaling>
        <c:delete val="0"/>
        <c:axPos val="l"/>
        <c:majorGridlines>
          <c:spPr>
            <a:ln w="9525" cap="flat" cmpd="sng" algn="ctr">
              <a:solidFill>
                <a:schemeClr val="tx1">
                  <a:lumMod val="15000"/>
                  <a:lumOff val="85000"/>
                </a:schemeClr>
              </a:solidFill>
              <a:round/>
            </a:ln>
            <a:effectLst/>
          </c:spPr>
        </c:majorGridlines>
        <c:numFmt formatCode="[$€-2]\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59487728"/>
        <c:crosses val="autoZero"/>
        <c:crossBetween val="between"/>
      </c:valAx>
      <c:spPr>
        <a:noFill/>
        <a:ln>
          <a:noFill/>
        </a:ln>
        <a:effectLst/>
      </c:spPr>
    </c:plotArea>
    <c:legend>
      <c:legendPos val="r"/>
      <c:layout>
        <c:manualLayout>
          <c:xMode val="edge"/>
          <c:yMode val="edge"/>
          <c:x val="0.89320037074199421"/>
          <c:y val="0.29079292719988947"/>
          <c:w val="9.3950074545217491E-2"/>
          <c:h val="0.318595395629992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304800</xdr:colOff>
      <xdr:row>1</xdr:row>
      <xdr:rowOff>7620</xdr:rowOff>
    </xdr:from>
    <xdr:to>
      <xdr:col>18</xdr:col>
      <xdr:colOff>45720</xdr:colOff>
      <xdr:row>26</xdr:row>
      <xdr:rowOff>121920</xdr:rowOff>
    </xdr:to>
    <xdr:graphicFrame macro="">
      <xdr:nvGraphicFramePr>
        <xdr:cNvPr id="2" name="Grafico 1">
          <a:extLst>
            <a:ext uri="{FF2B5EF4-FFF2-40B4-BE49-F238E27FC236}">
              <a16:creationId xmlns:a16="http://schemas.microsoft.com/office/drawing/2014/main" id="{8F64B35B-4942-FA85-5C95-B0CDBF873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ttia De Simei" id="{5FBFDB5C-CC40-4215-87D3-B0DE1AE084DA}" userId="e3b9f5356d19542f"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ia De Simei" refreshedDate="45677.752502430558" createdVersion="8" refreshedVersion="8" minRefreshableVersion="3" recordCount="25" xr:uid="{14B0F487-33DB-4F78-8C57-30933F17D931}">
  <cacheSource type="worksheet">
    <worksheetSource name="Tabella2"/>
  </cacheSource>
  <cacheFields count="7">
    <cacheField name="# Scontrino" numFmtId="0">
      <sharedItems containsSemiMixedTypes="0" containsString="0" containsNumber="1" containsInteger="1" minValue="1" maxValue="25"/>
    </cacheField>
    <cacheField name="Destinazione" numFmtId="0">
      <sharedItems/>
    </cacheField>
    <cacheField name="Mese" numFmtId="0">
      <sharedItems count="11">
        <s v="gennaio"/>
        <s v="febbraio"/>
        <s v="marzo"/>
        <s v="aprile"/>
        <s v="maggio"/>
        <s v="giugno"/>
        <s v="luglio"/>
        <s v="agosto"/>
        <s v="settembre"/>
        <s v="novembre"/>
        <s v="dicembre"/>
      </sharedItems>
    </cacheField>
    <cacheField name="Importo Scontrino" numFmtId="164">
      <sharedItems containsSemiMixedTypes="0" containsString="0" containsNumber="1" minValue="139.11000000000001" maxValue="2490"/>
    </cacheField>
    <cacheField name="Tipo" numFmtId="0">
      <sharedItems count="4">
        <s v="Gruppo"/>
        <s v="Lavoro"/>
        <s v="Coppia"/>
        <s v="Solitaria"/>
      </sharedItems>
    </cacheField>
    <cacheField name="Regione" numFmtId="0">
      <sharedItems/>
    </cacheField>
    <cacheField name="Import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n v="1"/>
    <s v="Costa Rica"/>
    <x v="0"/>
    <n v="1500"/>
    <x v="0"/>
    <s v="Parco Nazionale Manuel Antonio"/>
    <s v="Alto"/>
  </r>
  <r>
    <n v="2"/>
    <s v="Ecuador"/>
    <x v="0"/>
    <n v="2300"/>
    <x v="0"/>
    <s v="Isole Galápagos"/>
    <s v="Alto"/>
  </r>
  <r>
    <n v="3"/>
    <s v="Costa Rica"/>
    <x v="0"/>
    <n v="700.34"/>
    <x v="1"/>
    <s v="Parco Nazionale Manuel Antonio"/>
    <s v="Alto"/>
  </r>
  <r>
    <n v="4"/>
    <s v="Costa Rica"/>
    <x v="1"/>
    <n v="624"/>
    <x v="0"/>
    <s v="Parco Nazionale Manuel Antonio"/>
    <s v="Alto"/>
  </r>
  <r>
    <n v="5"/>
    <s v="Costa Rica"/>
    <x v="1"/>
    <n v="500"/>
    <x v="2"/>
    <s v="Parco Nazionale Manuel Antonio"/>
    <s v="Basso"/>
  </r>
  <r>
    <n v="6"/>
    <s v="Bahamas"/>
    <x v="2"/>
    <n v="1674"/>
    <x v="0"/>
    <s v="South Andros"/>
    <s v="Alto"/>
  </r>
  <r>
    <n v="7"/>
    <s v="Bahamas"/>
    <x v="2"/>
    <n v="2100"/>
    <x v="2"/>
    <s v="South Andros"/>
    <s v="Alto"/>
  </r>
  <r>
    <n v="8"/>
    <s v="Bahamas"/>
    <x v="3"/>
    <n v="2000"/>
    <x v="0"/>
    <s v="South Andros"/>
    <s v="Alto"/>
  </r>
  <r>
    <n v="9"/>
    <s v="Spagna"/>
    <x v="3"/>
    <n v="460"/>
    <x v="2"/>
    <s v="Catalogna"/>
    <s v="Basso"/>
  </r>
  <r>
    <n v="10"/>
    <s v="Spagna"/>
    <x v="3"/>
    <n v="386"/>
    <x v="1"/>
    <s v="Catalogna"/>
    <s v="Basso"/>
  </r>
  <r>
    <n v="11"/>
    <s v="Ecuador"/>
    <x v="3"/>
    <n v="2100"/>
    <x v="3"/>
    <s v="Isole Galápagos"/>
    <s v="Alto"/>
  </r>
  <r>
    <n v="12"/>
    <s v="Ecuador"/>
    <x v="3"/>
    <n v="2490"/>
    <x v="0"/>
    <s v="Isole Galápagos"/>
    <s v="Alto"/>
  </r>
  <r>
    <n v="13"/>
    <s v="Ecuador"/>
    <x v="3"/>
    <n v="2112"/>
    <x v="2"/>
    <s v="Isole Galápagos"/>
    <s v="Alto"/>
  </r>
  <r>
    <n v="14"/>
    <s v="Austria"/>
    <x v="4"/>
    <n v="140.12"/>
    <x v="1"/>
    <s v="Vienna"/>
    <s v="Basso"/>
  </r>
  <r>
    <n v="15"/>
    <s v="Austria"/>
    <x v="4"/>
    <n v="223.31"/>
    <x v="2"/>
    <s v="Vienna"/>
    <s v="Basso"/>
  </r>
  <r>
    <n v="16"/>
    <s v="Italia"/>
    <x v="5"/>
    <n v="192.48"/>
    <x v="1"/>
    <s v="Lago di Garda"/>
    <s v="Basso"/>
  </r>
  <r>
    <n v="17"/>
    <s v="Ecuador"/>
    <x v="5"/>
    <n v="1910"/>
    <x v="2"/>
    <s v="Isole Galápagos"/>
    <s v="Alto"/>
  </r>
  <r>
    <n v="18"/>
    <s v="Austria"/>
    <x v="5"/>
    <n v="360"/>
    <x v="1"/>
    <s v="Vienna"/>
    <s v="Basso"/>
  </r>
  <r>
    <n v="19"/>
    <s v="Austria"/>
    <x v="6"/>
    <n v="300"/>
    <x v="3"/>
    <s v="Vienna"/>
    <s v="Basso"/>
  </r>
  <r>
    <n v="20"/>
    <s v="Italia"/>
    <x v="7"/>
    <n v="150"/>
    <x v="1"/>
    <s v="Lago di Garda"/>
    <s v="Basso"/>
  </r>
  <r>
    <n v="21"/>
    <s v="Italia"/>
    <x v="7"/>
    <n v="250"/>
    <x v="3"/>
    <s v="Lago di Garda"/>
    <s v="Basso"/>
  </r>
  <r>
    <n v="22"/>
    <s v="Spagna"/>
    <x v="8"/>
    <n v="222.64"/>
    <x v="1"/>
    <s v="Catalogna"/>
    <s v="Basso"/>
  </r>
  <r>
    <n v="23"/>
    <s v="Spagna"/>
    <x v="8"/>
    <n v="199.64"/>
    <x v="2"/>
    <s v="Catalogna"/>
    <s v="Basso"/>
  </r>
  <r>
    <n v="24"/>
    <s v="Austria"/>
    <x v="9"/>
    <n v="166.98"/>
    <x v="3"/>
    <s v="Vienna"/>
    <s v="Basso"/>
  </r>
  <r>
    <n v="25"/>
    <s v="Austria"/>
    <x v="10"/>
    <n v="139.11000000000001"/>
    <x v="2"/>
    <s v="Vienna"/>
    <s v="Bass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10A40A-6ED3-476E-8625-5F220EE77A3B}" name="Tabella pivot1"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25">
  <location ref="A3:F16" firstHeaderRow="1" firstDataRow="2" firstDataCol="1"/>
  <pivotFields count="7">
    <pivotField showAll="0"/>
    <pivotField showAll="0"/>
    <pivotField axis="axisRow" showAll="0">
      <items count="12">
        <item x="0"/>
        <item x="1"/>
        <item x="2"/>
        <item x="3"/>
        <item x="4"/>
        <item x="5"/>
        <item x="6"/>
        <item x="7"/>
        <item x="8"/>
        <item x="9"/>
        <item x="10"/>
        <item t="default"/>
      </items>
    </pivotField>
    <pivotField dataField="1" numFmtId="164" showAll="0"/>
    <pivotField axis="axisCol" showAll="0">
      <items count="5">
        <item x="2"/>
        <item x="0"/>
        <item x="1"/>
        <item x="3"/>
        <item t="default"/>
      </items>
    </pivotField>
    <pivotField showAll="0"/>
    <pivotField showAll="0"/>
  </pivotFields>
  <rowFields count="1">
    <field x="2"/>
  </rowFields>
  <rowItems count="12">
    <i>
      <x/>
    </i>
    <i>
      <x v="1"/>
    </i>
    <i>
      <x v="2"/>
    </i>
    <i>
      <x v="3"/>
    </i>
    <i>
      <x v="4"/>
    </i>
    <i>
      <x v="5"/>
    </i>
    <i>
      <x v="6"/>
    </i>
    <i>
      <x v="7"/>
    </i>
    <i>
      <x v="8"/>
    </i>
    <i>
      <x v="9"/>
    </i>
    <i>
      <x v="10"/>
    </i>
    <i t="grand">
      <x/>
    </i>
  </rowItems>
  <colFields count="1">
    <field x="4"/>
  </colFields>
  <colItems count="5">
    <i>
      <x/>
    </i>
    <i>
      <x v="1"/>
    </i>
    <i>
      <x v="2"/>
    </i>
    <i>
      <x v="3"/>
    </i>
    <i t="grand">
      <x/>
    </i>
  </colItems>
  <dataFields count="1">
    <dataField name="Somma di Importo Scontrino" fld="3" baseField="0" baseItem="0" numFmtId="164"/>
  </dataFields>
  <formats count="2">
    <format dxfId="2">
      <pivotArea type="all" dataOnly="0" outline="0" fieldPosition="0"/>
    </format>
    <format dxfId="1">
      <pivotArea type="all" dataOnly="0" outline="0" fieldPosition="0"/>
    </format>
  </formats>
  <chartFormats count="4">
    <chartFormat chart="24" format="0" series="1">
      <pivotArea type="data" outline="0" fieldPosition="0">
        <references count="2">
          <reference field="4294967294" count="1" selected="0">
            <x v="0"/>
          </reference>
          <reference field="4" count="1" selected="0">
            <x v="0"/>
          </reference>
        </references>
      </pivotArea>
    </chartFormat>
    <chartFormat chart="24" format="1" series="1">
      <pivotArea type="data" outline="0" fieldPosition="0">
        <references count="2">
          <reference field="4294967294" count="1" selected="0">
            <x v="0"/>
          </reference>
          <reference field="4" count="1" selected="0">
            <x v="1"/>
          </reference>
        </references>
      </pivotArea>
    </chartFormat>
    <chartFormat chart="24" format="2" series="1">
      <pivotArea type="data" outline="0" fieldPosition="0">
        <references count="2">
          <reference field="4294967294" count="1" selected="0">
            <x v="0"/>
          </reference>
          <reference field="4" count="1" selected="0">
            <x v="2"/>
          </reference>
        </references>
      </pivotArea>
    </chartFormat>
    <chartFormat chart="24"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867151-0073-4329-9BE6-4DAAA588B72C}" name="Tabella2" displayName="Tabella2" ref="A1:G26" totalsRowShown="0" headerRowDxfId="15" dataDxfId="14">
  <autoFilter ref="A1:G26" xr:uid="{18867151-0073-4329-9BE6-4DAAA588B72C}"/>
  <sortState xmlns:xlrd2="http://schemas.microsoft.com/office/spreadsheetml/2017/richdata2" ref="A2:F26">
    <sortCondition ref="A1:A26"/>
  </sortState>
  <tableColumns count="7">
    <tableColumn id="1" xr3:uid="{0003A074-2B4B-4678-A348-3EB6328C1A79}" name="# Scontrino" dataDxfId="13"/>
    <tableColumn id="2" xr3:uid="{363DDADC-3153-4E2C-B412-D30D9EA343C9}" name="Destinazione" dataDxfId="12"/>
    <tableColumn id="3" xr3:uid="{D19CA06D-CD6C-432F-B5BD-D5F6A3BAEFEF}" name="Mese" dataDxfId="11"/>
    <tableColumn id="4" xr3:uid="{237DF23D-01E6-47B5-9CDB-C1ABA6DA015E}" name="Importo Scontrino" dataDxfId="10"/>
    <tableColumn id="5" xr3:uid="{8A493C83-3227-4A14-9BCD-2104204A454D}" name="Tipo" dataDxfId="9"/>
    <tableColumn id="6" xr3:uid="{8C3EB2F6-5E50-4119-AB99-5C06F8F00EF0}" name="Regione" dataDxfId="8">
      <calculatedColumnFormula>VLOOKUP(B2,Tabella1[#All],2,FALSE)</calculatedColumnFormula>
    </tableColumn>
    <tableColumn id="9" xr3:uid="{27BABB25-A9F2-4C26-BD6D-D3B8BCF90877}" name="Importo" dataDxfId="7">
      <calculatedColumnFormula>IF(D2&gt;500,"Alto","Basso")</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6F1ECB-2597-4E67-A191-6B59E1A6EDBE}" name="Tabella1" displayName="Tabella1" ref="A1:B7" totalsRowShown="0" headerRowDxfId="6" dataDxfId="5">
  <autoFilter ref="A1:B7" xr:uid="{A36F1ECB-2597-4E67-A191-6B59E1A6EDBE}"/>
  <tableColumns count="2">
    <tableColumn id="1" xr3:uid="{CDFF0A5C-D16C-4F73-9B37-650BCEF1AC26}" name="Provincia" dataDxfId="4"/>
    <tableColumn id="2" xr3:uid="{9DF47BD8-75CF-431F-9A62-961AC3AF4968}" name="Destinazione" dataDxfId="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7" dT="2025-01-20T17:01:10.32" personId="{5FBFDB5C-CC40-4215-87D3-B0DE1AE084DA}" id="{B9A398E9-565B-441B-B1A0-D9ABCBA67331}">
    <text>Formula estesa B2:B26 per tutta la colonna Regione</text>
  </threadedComment>
  <threadedComment ref="J18" dT="2025-01-20T17:01:39.14" personId="{5FBFDB5C-CC40-4215-87D3-B0DE1AE084DA}" id="{B530EA1C-9B86-4723-A9FE-8862384DB8F0}">
    <text>Formula estesa  D2:D26, condizione &gt;500 "Alto" e se &lt;=500 "Basso</text>
  </threadedComment>
  <threadedComment ref="J20" dT="2025-01-20T17:14:14.89" personId="{5FBFDB5C-CC40-4215-87D3-B0DE1AE084DA}" id="{14C8C55C-7C69-4381-A1FB-757867B162DA}">
    <text>Migliore percezione visiva, immediata sulle maggiori vendite differenziate per Tipo nei vari Mesi dell’ anno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zoomScale="90" zoomScaleNormal="90" workbookViewId="0">
      <selection activeCell="A2" sqref="A2"/>
    </sheetView>
  </sheetViews>
  <sheetFormatPr defaultColWidth="12.6640625" defaultRowHeight="15.75" customHeight="1"/>
  <cols>
    <col min="1" max="1" width="15.77734375" bestFit="1" customWidth="1"/>
    <col min="2" max="2" width="17.21875" bestFit="1" customWidth="1"/>
    <col min="3" max="3" width="10.5546875" bestFit="1" customWidth="1"/>
    <col min="4" max="4" width="21.5546875" bestFit="1" customWidth="1"/>
    <col min="5" max="5" width="9.77734375" bestFit="1" customWidth="1"/>
    <col min="6" max="6" width="26.77734375" bestFit="1" customWidth="1"/>
    <col min="7" max="7" width="12.44140625" bestFit="1" customWidth="1"/>
    <col min="8" max="8" width="3" bestFit="1" customWidth="1"/>
    <col min="9" max="9" width="206.5546875" customWidth="1"/>
    <col min="10" max="10" width="33.77734375" bestFit="1" customWidth="1"/>
  </cols>
  <sheetData>
    <row r="1" spans="1:28" ht="15.75" customHeight="1">
      <c r="A1" s="4" t="s">
        <v>0</v>
      </c>
      <c r="B1" s="4" t="s">
        <v>1</v>
      </c>
      <c r="C1" s="4" t="s">
        <v>2</v>
      </c>
      <c r="D1" s="4" t="s">
        <v>3</v>
      </c>
      <c r="E1" s="4" t="s">
        <v>4</v>
      </c>
      <c r="F1" s="4" t="s">
        <v>5</v>
      </c>
      <c r="G1" s="24" t="s">
        <v>61</v>
      </c>
      <c r="H1" s="23"/>
      <c r="I1" s="20" t="s">
        <v>6</v>
      </c>
      <c r="J1" s="19" t="s">
        <v>7</v>
      </c>
      <c r="K1" s="1"/>
      <c r="L1" s="1"/>
      <c r="M1" s="1"/>
      <c r="N1" s="1"/>
      <c r="O1" s="1"/>
      <c r="P1" s="1"/>
      <c r="Q1" s="1"/>
      <c r="R1" s="1"/>
      <c r="S1" s="1"/>
      <c r="T1" s="1"/>
      <c r="U1" s="1"/>
      <c r="V1" s="1"/>
      <c r="W1" s="1"/>
      <c r="X1" s="1"/>
      <c r="Y1" s="1"/>
      <c r="Z1" s="1"/>
      <c r="AA1" s="1"/>
      <c r="AB1" s="1"/>
    </row>
    <row r="2" spans="1:28" ht="15.75" customHeight="1">
      <c r="A2" s="5">
        <v>1</v>
      </c>
      <c r="B2" s="8" t="s">
        <v>8</v>
      </c>
      <c r="C2" s="5" t="s">
        <v>9</v>
      </c>
      <c r="D2" s="9">
        <v>1500</v>
      </c>
      <c r="E2" s="10" t="s">
        <v>10</v>
      </c>
      <c r="F2" s="11" t="str">
        <f>VLOOKUP(B2,Tabella1[#All],2,FALSE)</f>
        <v>Parco Nazionale Manuel Antonio</v>
      </c>
      <c r="G2" s="11" t="str">
        <f>IF(D2&gt;500,"Alto","Basso")</f>
        <v>Alto</v>
      </c>
      <c r="H2" s="21">
        <v>1</v>
      </c>
      <c r="I2" s="14" t="s">
        <v>11</v>
      </c>
      <c r="J2" s="16" t="s">
        <v>56</v>
      </c>
      <c r="K2" s="1"/>
      <c r="L2" s="1"/>
      <c r="M2" s="1"/>
      <c r="N2" s="1"/>
      <c r="O2" s="1"/>
      <c r="P2" s="1"/>
      <c r="Q2" s="1"/>
      <c r="R2" s="1"/>
      <c r="S2" s="1"/>
      <c r="T2" s="1"/>
      <c r="U2" s="1"/>
      <c r="V2" s="1"/>
      <c r="W2" s="1"/>
      <c r="X2" s="1"/>
      <c r="Y2" s="1"/>
      <c r="Z2" s="1"/>
      <c r="AA2" s="1"/>
      <c r="AB2" s="1"/>
    </row>
    <row r="3" spans="1:28" ht="15.75" customHeight="1">
      <c r="A3" s="5">
        <v>2</v>
      </c>
      <c r="B3" s="8" t="s">
        <v>12</v>
      </c>
      <c r="C3" s="5" t="s">
        <v>9</v>
      </c>
      <c r="D3" s="9">
        <v>2300</v>
      </c>
      <c r="E3" s="5" t="s">
        <v>10</v>
      </c>
      <c r="F3" s="11" t="str">
        <f>VLOOKUP(B3,Tabella1[#All],2,FALSE)</f>
        <v>Isole Galápagos</v>
      </c>
      <c r="G3" s="11" t="str">
        <f t="shared" ref="G3:G26" si="0">IF(D3&gt;500,"Alto","Basso")</f>
        <v>Alto</v>
      </c>
      <c r="H3" s="21">
        <v>2</v>
      </c>
      <c r="I3" s="14" t="s">
        <v>13</v>
      </c>
      <c r="J3" s="16" t="s">
        <v>57</v>
      </c>
      <c r="K3" s="1"/>
      <c r="L3" s="1"/>
      <c r="M3" s="1"/>
      <c r="N3" s="1"/>
      <c r="O3" s="1"/>
      <c r="P3" s="1"/>
      <c r="Q3" s="1"/>
      <c r="R3" s="1"/>
      <c r="S3" s="1"/>
      <c r="T3" s="1"/>
      <c r="U3" s="1"/>
      <c r="V3" s="1"/>
      <c r="W3" s="1"/>
      <c r="X3" s="1"/>
      <c r="Y3" s="1"/>
      <c r="Z3" s="1"/>
      <c r="AA3" s="1"/>
      <c r="AB3" s="1"/>
    </row>
    <row r="4" spans="1:28" ht="15.75" customHeight="1">
      <c r="A4" s="5">
        <v>3</v>
      </c>
      <c r="B4" s="8" t="s">
        <v>8</v>
      </c>
      <c r="C4" s="5" t="s">
        <v>9</v>
      </c>
      <c r="D4" s="9">
        <v>700.34</v>
      </c>
      <c r="E4" s="5" t="s">
        <v>14</v>
      </c>
      <c r="F4" s="11" t="str">
        <f>VLOOKUP(B4,Tabella1[#All],2,FALSE)</f>
        <v>Parco Nazionale Manuel Antonio</v>
      </c>
      <c r="G4" s="11" t="str">
        <f t="shared" si="0"/>
        <v>Alto</v>
      </c>
      <c r="H4" s="21">
        <v>3</v>
      </c>
      <c r="I4" s="14" t="s">
        <v>15</v>
      </c>
      <c r="J4" s="16" t="s">
        <v>58</v>
      </c>
      <c r="K4" s="1"/>
      <c r="L4" s="1"/>
      <c r="M4" s="1"/>
      <c r="N4" s="1"/>
      <c r="O4" s="1"/>
      <c r="P4" s="1"/>
      <c r="Q4" s="1"/>
      <c r="R4" s="1"/>
      <c r="S4" s="1"/>
      <c r="T4" s="1"/>
      <c r="U4" s="1"/>
      <c r="V4" s="1"/>
      <c r="W4" s="1"/>
      <c r="X4" s="1"/>
      <c r="Y4" s="1"/>
      <c r="Z4" s="1"/>
      <c r="AA4" s="1"/>
      <c r="AB4" s="1"/>
    </row>
    <row r="5" spans="1:28" ht="15.75" customHeight="1">
      <c r="A5" s="5">
        <v>4</v>
      </c>
      <c r="B5" s="8" t="s">
        <v>8</v>
      </c>
      <c r="C5" s="12" t="s">
        <v>16</v>
      </c>
      <c r="D5" s="9">
        <v>624</v>
      </c>
      <c r="E5" s="5" t="s">
        <v>10</v>
      </c>
      <c r="F5" s="11" t="str">
        <f>VLOOKUP(B5,Tabella1[#All],2,FALSE)</f>
        <v>Parco Nazionale Manuel Antonio</v>
      </c>
      <c r="G5" s="11" t="str">
        <f t="shared" si="0"/>
        <v>Alto</v>
      </c>
      <c r="H5" s="21">
        <v>4</v>
      </c>
      <c r="I5" s="14" t="s">
        <v>17</v>
      </c>
      <c r="J5" s="16" t="s">
        <v>59</v>
      </c>
      <c r="K5" s="1"/>
      <c r="L5" s="1"/>
      <c r="M5" s="1"/>
      <c r="N5" s="1"/>
      <c r="O5" s="1"/>
      <c r="P5" s="1"/>
      <c r="Q5" s="1"/>
      <c r="R5" s="1"/>
      <c r="S5" s="1"/>
      <c r="T5" s="1"/>
      <c r="U5" s="1"/>
      <c r="V5" s="1"/>
      <c r="W5" s="1"/>
      <c r="X5" s="1"/>
      <c r="Y5" s="1"/>
      <c r="Z5" s="1"/>
      <c r="AA5" s="1"/>
      <c r="AB5" s="1"/>
    </row>
    <row r="6" spans="1:28" ht="15.75" customHeight="1">
      <c r="A6" s="5">
        <v>5</v>
      </c>
      <c r="B6" s="8" t="s">
        <v>8</v>
      </c>
      <c r="C6" s="12" t="s">
        <v>16</v>
      </c>
      <c r="D6" s="9">
        <v>500</v>
      </c>
      <c r="E6" s="5" t="s">
        <v>18</v>
      </c>
      <c r="F6" s="11" t="str">
        <f>VLOOKUP(B6,Tabella1[#All],2,FALSE)</f>
        <v>Parco Nazionale Manuel Antonio</v>
      </c>
      <c r="G6" s="11" t="str">
        <f t="shared" si="0"/>
        <v>Basso</v>
      </c>
      <c r="H6" s="21">
        <v>5</v>
      </c>
      <c r="I6" s="14" t="s">
        <v>19</v>
      </c>
      <c r="J6" s="17">
        <f>SUM(D2:D26)</f>
        <v>23200.62</v>
      </c>
      <c r="K6" s="1"/>
      <c r="L6" s="1"/>
      <c r="M6" s="1"/>
      <c r="N6" s="1"/>
      <c r="O6" s="1"/>
      <c r="P6" s="1"/>
      <c r="Q6" s="1"/>
      <c r="R6" s="1"/>
      <c r="S6" s="1"/>
      <c r="T6" s="1"/>
      <c r="U6" s="1"/>
      <c r="V6" s="1"/>
      <c r="W6" s="1"/>
      <c r="X6" s="1"/>
      <c r="Y6" s="1"/>
      <c r="Z6" s="1"/>
      <c r="AA6" s="1"/>
      <c r="AB6" s="1"/>
    </row>
    <row r="7" spans="1:28" ht="15.75" customHeight="1">
      <c r="A7" s="5">
        <v>6</v>
      </c>
      <c r="B7" s="8" t="s">
        <v>20</v>
      </c>
      <c r="C7" s="12" t="s">
        <v>21</v>
      </c>
      <c r="D7" s="9">
        <v>1674</v>
      </c>
      <c r="E7" s="5" t="s">
        <v>10</v>
      </c>
      <c r="F7" s="11" t="str">
        <f>VLOOKUP(B7,Tabella1[#All],2,FALSE)</f>
        <v>South Andros</v>
      </c>
      <c r="G7" s="11" t="str">
        <f t="shared" si="0"/>
        <v>Alto</v>
      </c>
      <c r="H7" s="21">
        <v>6</v>
      </c>
      <c r="I7" s="14" t="s">
        <v>22</v>
      </c>
      <c r="J7" s="17">
        <f>SUMIF(C2:C26,"giugno",D2:D26)</f>
        <v>2462.48</v>
      </c>
      <c r="K7" s="1"/>
      <c r="L7" s="1"/>
      <c r="M7" s="1"/>
      <c r="N7" s="1"/>
      <c r="O7" s="1"/>
      <c r="P7" s="1"/>
      <c r="Q7" s="1"/>
      <c r="R7" s="1"/>
      <c r="S7" s="1"/>
      <c r="T7" s="1"/>
      <c r="U7" s="1"/>
      <c r="V7" s="1"/>
      <c r="W7" s="1"/>
      <c r="X7" s="1"/>
      <c r="Y7" s="1"/>
      <c r="Z7" s="1"/>
      <c r="AA7" s="1"/>
      <c r="AB7" s="1"/>
    </row>
    <row r="8" spans="1:28" ht="15.75" customHeight="1">
      <c r="A8" s="5">
        <v>7</v>
      </c>
      <c r="B8" s="8" t="s">
        <v>20</v>
      </c>
      <c r="C8" s="12" t="s">
        <v>21</v>
      </c>
      <c r="D8" s="9">
        <v>2100</v>
      </c>
      <c r="E8" s="5" t="s">
        <v>18</v>
      </c>
      <c r="F8" s="11" t="str">
        <f>VLOOKUP(B8,Tabella1[#All],2,FALSE)</f>
        <v>South Andros</v>
      </c>
      <c r="G8" s="11" t="str">
        <f t="shared" si="0"/>
        <v>Alto</v>
      </c>
      <c r="H8" s="21">
        <v>7</v>
      </c>
      <c r="I8" s="14" t="s">
        <v>23</v>
      </c>
      <c r="J8" s="16" t="s">
        <v>26</v>
      </c>
      <c r="K8" s="1"/>
      <c r="L8" s="1"/>
      <c r="M8" s="1"/>
      <c r="N8" s="1"/>
      <c r="O8" s="1"/>
      <c r="P8" s="1"/>
      <c r="Q8" s="1"/>
      <c r="R8" s="1"/>
      <c r="S8" s="1"/>
      <c r="T8" s="1"/>
      <c r="U8" s="1"/>
      <c r="V8" s="1"/>
      <c r="W8" s="1"/>
      <c r="X8" s="1"/>
      <c r="Y8" s="1"/>
      <c r="Z8" s="1"/>
      <c r="AA8" s="1"/>
      <c r="AB8" s="1"/>
    </row>
    <row r="9" spans="1:28" ht="15.75" customHeight="1">
      <c r="A9" s="5">
        <v>8</v>
      </c>
      <c r="B9" s="8" t="s">
        <v>20</v>
      </c>
      <c r="C9" s="12" t="s">
        <v>24</v>
      </c>
      <c r="D9" s="9">
        <v>2000</v>
      </c>
      <c r="E9" s="5" t="s">
        <v>10</v>
      </c>
      <c r="F9" s="11" t="str">
        <f>VLOOKUP(B9,Tabella1[#All],2,FALSE)</f>
        <v>South Andros</v>
      </c>
      <c r="G9" s="11" t="str">
        <f t="shared" si="0"/>
        <v>Alto</v>
      </c>
      <c r="H9" s="21">
        <v>8</v>
      </c>
      <c r="I9" s="14" t="s">
        <v>25</v>
      </c>
      <c r="J9" s="16" t="s">
        <v>60</v>
      </c>
      <c r="K9" s="1"/>
      <c r="L9" s="1"/>
      <c r="M9" s="1"/>
      <c r="N9" s="1"/>
      <c r="O9" s="1"/>
      <c r="P9" s="1"/>
      <c r="Q9" s="1"/>
      <c r="R9" s="1"/>
      <c r="S9" s="1"/>
      <c r="T9" s="1"/>
      <c r="U9" s="1"/>
      <c r="V9" s="1"/>
      <c r="W9" s="1"/>
      <c r="X9" s="1"/>
      <c r="Y9" s="1"/>
      <c r="Z9" s="1"/>
      <c r="AA9" s="1"/>
      <c r="AB9" s="1"/>
    </row>
    <row r="10" spans="1:28" ht="15.75" customHeight="1">
      <c r="A10" s="5">
        <v>9</v>
      </c>
      <c r="B10" s="8" t="s">
        <v>26</v>
      </c>
      <c r="C10" s="12" t="s">
        <v>24</v>
      </c>
      <c r="D10" s="9">
        <v>460</v>
      </c>
      <c r="E10" s="5" t="s">
        <v>18</v>
      </c>
      <c r="F10" s="11" t="str">
        <f>VLOOKUP(B10,Tabella1[#All],2,FALSE)</f>
        <v>Catalogna</v>
      </c>
      <c r="G10" s="11" t="str">
        <f t="shared" si="0"/>
        <v>Basso</v>
      </c>
      <c r="H10" s="21">
        <v>9</v>
      </c>
      <c r="I10" s="14" t="s">
        <v>27</v>
      </c>
      <c r="J10" s="16">
        <v>5</v>
      </c>
      <c r="K10" s="1"/>
      <c r="L10" s="1"/>
      <c r="M10" s="1"/>
      <c r="N10" s="1"/>
      <c r="O10" s="1"/>
      <c r="P10" s="1"/>
      <c r="Q10" s="1"/>
      <c r="R10" s="1"/>
      <c r="S10" s="1"/>
      <c r="T10" s="1"/>
      <c r="U10" s="1"/>
      <c r="V10" s="1"/>
      <c r="W10" s="1"/>
      <c r="X10" s="1"/>
      <c r="Y10" s="1"/>
      <c r="Z10" s="1"/>
      <c r="AA10" s="1"/>
      <c r="AB10" s="1"/>
    </row>
    <row r="11" spans="1:28" ht="15.75" customHeight="1">
      <c r="A11" s="5">
        <v>10</v>
      </c>
      <c r="B11" s="8" t="s">
        <v>26</v>
      </c>
      <c r="C11" s="12" t="s">
        <v>24</v>
      </c>
      <c r="D11" s="9">
        <v>386</v>
      </c>
      <c r="E11" s="5" t="s">
        <v>14</v>
      </c>
      <c r="F11" s="11" t="str">
        <f>VLOOKUP(B11,Tabella1[#All],2,FALSE)</f>
        <v>Catalogna</v>
      </c>
      <c r="G11" s="11" t="str">
        <f t="shared" si="0"/>
        <v>Basso</v>
      </c>
      <c r="H11" s="21">
        <v>10</v>
      </c>
      <c r="I11" s="14" t="s">
        <v>28</v>
      </c>
      <c r="J11" s="16">
        <f>COUNTIF(B2:B26,"Bahamas")</f>
        <v>3</v>
      </c>
      <c r="K11" s="1"/>
      <c r="L11" s="1"/>
      <c r="M11" s="1"/>
      <c r="N11" s="1"/>
      <c r="O11" s="1"/>
      <c r="P11" s="1"/>
      <c r="Q11" s="1"/>
      <c r="R11" s="1"/>
      <c r="S11" s="1"/>
      <c r="T11" s="1"/>
      <c r="U11" s="1"/>
      <c r="V11" s="1"/>
      <c r="W11" s="1"/>
      <c r="X11" s="1"/>
      <c r="Y11" s="1"/>
      <c r="Z11" s="1"/>
      <c r="AA11" s="1"/>
      <c r="AB11" s="1"/>
    </row>
    <row r="12" spans="1:28" ht="15.75" customHeight="1">
      <c r="A12" s="5">
        <v>11</v>
      </c>
      <c r="B12" s="8" t="s">
        <v>12</v>
      </c>
      <c r="C12" s="12" t="s">
        <v>24</v>
      </c>
      <c r="D12" s="9">
        <v>2100</v>
      </c>
      <c r="E12" s="5" t="s">
        <v>29</v>
      </c>
      <c r="F12" s="11" t="str">
        <f>VLOOKUP(B12,Tabella1[#All],2,FALSE)</f>
        <v>Isole Galápagos</v>
      </c>
      <c r="G12" s="11" t="str">
        <f t="shared" si="0"/>
        <v>Alto</v>
      </c>
      <c r="H12" s="21">
        <v>11</v>
      </c>
      <c r="I12" s="14" t="s">
        <v>30</v>
      </c>
      <c r="J12" s="16">
        <f>COUNTIFS(B2:B26,"Ecuador",C2:C26,"aprile")</f>
        <v>3</v>
      </c>
      <c r="K12" s="1"/>
      <c r="L12" s="1"/>
      <c r="M12" s="1"/>
      <c r="N12" s="1"/>
      <c r="O12" s="1"/>
      <c r="P12" s="1"/>
      <c r="Q12" s="1"/>
      <c r="R12" s="1"/>
      <c r="S12" s="1"/>
      <c r="T12" s="1"/>
      <c r="U12" s="1"/>
      <c r="V12" s="1"/>
      <c r="W12" s="1"/>
      <c r="X12" s="1"/>
      <c r="Y12" s="1"/>
      <c r="Z12" s="1"/>
      <c r="AA12" s="1"/>
      <c r="AB12" s="1"/>
    </row>
    <row r="13" spans="1:28" ht="15.75" customHeight="1">
      <c r="A13" s="5">
        <v>12</v>
      </c>
      <c r="B13" s="8" t="s">
        <v>12</v>
      </c>
      <c r="C13" s="12" t="s">
        <v>24</v>
      </c>
      <c r="D13" s="9">
        <v>2490</v>
      </c>
      <c r="E13" s="5" t="s">
        <v>10</v>
      </c>
      <c r="F13" s="11" t="str">
        <f>VLOOKUP(B13,Tabella1[#All],2,FALSE)</f>
        <v>Isole Galápagos</v>
      </c>
      <c r="G13" s="11" t="str">
        <f t="shared" si="0"/>
        <v>Alto</v>
      </c>
      <c r="H13" s="21">
        <v>12</v>
      </c>
      <c r="I13" s="14" t="s">
        <v>31</v>
      </c>
      <c r="J13" s="17">
        <f>SUMIFS(D2:D26,C2:C26,"aprile",E2:E26,"Solitaria")</f>
        <v>2100</v>
      </c>
      <c r="K13" s="1"/>
      <c r="L13" s="1"/>
      <c r="M13" s="1"/>
      <c r="N13" s="1"/>
      <c r="O13" s="1"/>
      <c r="P13" s="1"/>
      <c r="Q13" s="1"/>
      <c r="R13" s="1"/>
      <c r="S13" s="1"/>
      <c r="T13" s="1"/>
      <c r="U13" s="1"/>
      <c r="V13" s="1"/>
      <c r="W13" s="1"/>
      <c r="X13" s="1"/>
      <c r="Y13" s="1"/>
      <c r="Z13" s="1"/>
      <c r="AA13" s="1"/>
      <c r="AB13" s="1"/>
    </row>
    <row r="14" spans="1:28" ht="15.75" customHeight="1">
      <c r="A14" s="5">
        <v>13</v>
      </c>
      <c r="B14" s="8" t="s">
        <v>12</v>
      </c>
      <c r="C14" s="12" t="s">
        <v>24</v>
      </c>
      <c r="D14" s="9">
        <v>2112</v>
      </c>
      <c r="E14" s="5" t="s">
        <v>18</v>
      </c>
      <c r="F14" s="11" t="str">
        <f>VLOOKUP(B14,Tabella1[#All],2,FALSE)</f>
        <v>Isole Galápagos</v>
      </c>
      <c r="G14" s="11" t="str">
        <f t="shared" si="0"/>
        <v>Alto</v>
      </c>
      <c r="H14" s="21">
        <v>13</v>
      </c>
      <c r="I14" s="14" t="s">
        <v>32</v>
      </c>
      <c r="J14" s="17">
        <f>AVERAGE(D2:D26)</f>
        <v>928.02479999999991</v>
      </c>
      <c r="K14" s="1"/>
      <c r="L14" s="1"/>
      <c r="M14" s="3"/>
      <c r="N14" s="1"/>
      <c r="O14" s="1"/>
      <c r="P14" s="1"/>
      <c r="Q14" s="1"/>
      <c r="R14" s="1"/>
      <c r="S14" s="1"/>
      <c r="T14" s="1"/>
      <c r="U14" s="1"/>
      <c r="V14" s="1"/>
      <c r="W14" s="1"/>
      <c r="X14" s="1"/>
      <c r="Y14" s="1"/>
      <c r="Z14" s="1"/>
      <c r="AA14" s="1"/>
      <c r="AB14" s="1"/>
    </row>
    <row r="15" spans="1:28" ht="15.75" customHeight="1">
      <c r="A15" s="5">
        <v>14</v>
      </c>
      <c r="B15" s="5" t="s">
        <v>33</v>
      </c>
      <c r="C15" s="12" t="s">
        <v>34</v>
      </c>
      <c r="D15" s="9">
        <v>140.12</v>
      </c>
      <c r="E15" s="5" t="s">
        <v>14</v>
      </c>
      <c r="F15" s="11" t="str">
        <f>VLOOKUP(B15,Tabella1[#All],2,FALSE)</f>
        <v>Vienna</v>
      </c>
      <c r="G15" s="11" t="str">
        <f t="shared" si="0"/>
        <v>Basso</v>
      </c>
      <c r="H15" s="21">
        <v>14</v>
      </c>
      <c r="I15" s="38" t="s">
        <v>35</v>
      </c>
      <c r="J15" s="17">
        <f>AVERAGEIF(D2:D26,"&gt;200")</f>
        <v>1169.0678947368422</v>
      </c>
      <c r="K15" s="1"/>
      <c r="L15" s="1"/>
      <c r="M15" s="3"/>
      <c r="N15" s="1"/>
      <c r="O15" s="1"/>
      <c r="P15" s="1"/>
      <c r="Q15" s="1"/>
      <c r="R15" s="1"/>
      <c r="S15" s="1"/>
      <c r="T15" s="1"/>
      <c r="U15" s="1"/>
      <c r="V15" s="1"/>
      <c r="W15" s="1"/>
      <c r="X15" s="1"/>
      <c r="Y15" s="1"/>
      <c r="Z15" s="1"/>
      <c r="AA15" s="1"/>
      <c r="AB15" s="1"/>
    </row>
    <row r="16" spans="1:28" ht="15.75" customHeight="1">
      <c r="A16" s="5">
        <v>15</v>
      </c>
      <c r="B16" s="5" t="s">
        <v>33</v>
      </c>
      <c r="C16" s="12" t="s">
        <v>34</v>
      </c>
      <c r="D16" s="9">
        <v>223.31</v>
      </c>
      <c r="E16" s="5" t="s">
        <v>18</v>
      </c>
      <c r="F16" s="11" t="str">
        <f>VLOOKUP(B16,Tabella1[#All],2,FALSE)</f>
        <v>Vienna</v>
      </c>
      <c r="G16" s="11" t="str">
        <f t="shared" si="0"/>
        <v>Basso</v>
      </c>
      <c r="H16" s="21">
        <v>15</v>
      </c>
      <c r="I16" s="38" t="s">
        <v>36</v>
      </c>
      <c r="J16" s="17">
        <f>AVERAGEIF(D2:D26,"&lt;1000")</f>
        <v>313.41374999999999</v>
      </c>
      <c r="K16" s="1"/>
      <c r="L16" s="1"/>
      <c r="M16" s="3"/>
      <c r="N16" s="1"/>
      <c r="O16" s="1"/>
      <c r="P16" s="1"/>
      <c r="Q16" s="1"/>
      <c r="R16" s="1"/>
      <c r="S16" s="1"/>
      <c r="T16" s="1"/>
      <c r="U16" s="1"/>
      <c r="V16" s="1"/>
      <c r="W16" s="1"/>
      <c r="X16" s="1"/>
      <c r="Y16" s="1"/>
      <c r="Z16" s="1"/>
      <c r="AA16" s="1"/>
      <c r="AB16" s="1"/>
    </row>
    <row r="17" spans="1:28" ht="15.75" customHeight="1">
      <c r="A17" s="5">
        <v>16</v>
      </c>
      <c r="B17" s="13" t="s">
        <v>37</v>
      </c>
      <c r="C17" s="12" t="s">
        <v>38</v>
      </c>
      <c r="D17" s="9">
        <v>192.48</v>
      </c>
      <c r="E17" s="5" t="s">
        <v>14</v>
      </c>
      <c r="F17" s="11" t="str">
        <f>VLOOKUP(B17,Tabella1[#All],2,FALSE)</f>
        <v>Lago di Garda</v>
      </c>
      <c r="G17" s="11" t="str">
        <f t="shared" si="0"/>
        <v>Basso</v>
      </c>
      <c r="H17" s="21">
        <v>16</v>
      </c>
      <c r="I17" s="14" t="s">
        <v>39</v>
      </c>
      <c r="J17" s="16" t="str">
        <f>VLOOKUP(B2,Tabella1[#All],2,FALSE)</f>
        <v>Parco Nazionale Manuel Antonio</v>
      </c>
      <c r="K17" s="1"/>
      <c r="L17" s="1"/>
      <c r="M17" s="3"/>
      <c r="N17" s="1"/>
      <c r="O17" s="1"/>
      <c r="P17" s="1"/>
      <c r="Q17" s="1"/>
      <c r="R17" s="1"/>
      <c r="S17" s="1"/>
      <c r="T17" s="1"/>
      <c r="U17" s="1"/>
      <c r="V17" s="1"/>
      <c r="W17" s="1"/>
      <c r="X17" s="1"/>
      <c r="Y17" s="1"/>
      <c r="Z17" s="1"/>
      <c r="AA17" s="1"/>
      <c r="AB17" s="1"/>
    </row>
    <row r="18" spans="1:28" ht="15.75" customHeight="1">
      <c r="A18" s="5">
        <v>17</v>
      </c>
      <c r="B18" s="8" t="s">
        <v>12</v>
      </c>
      <c r="C18" s="12" t="s">
        <v>38</v>
      </c>
      <c r="D18" s="9">
        <v>1910</v>
      </c>
      <c r="E18" s="5" t="s">
        <v>18</v>
      </c>
      <c r="F18" s="11" t="str">
        <f>VLOOKUP(B18,Tabella1[#All],2,FALSE)</f>
        <v>Isole Galápagos</v>
      </c>
      <c r="G18" s="11" t="str">
        <f t="shared" si="0"/>
        <v>Alto</v>
      </c>
      <c r="H18" s="21">
        <v>17</v>
      </c>
      <c r="I18" s="14" t="s">
        <v>40</v>
      </c>
      <c r="J18" s="16" t="str">
        <f>IF(D2&gt;500,"Alto","Basso")</f>
        <v>Alto</v>
      </c>
      <c r="K18" s="1"/>
      <c r="L18" s="1"/>
      <c r="M18" s="3"/>
      <c r="N18" s="1"/>
      <c r="O18" s="1"/>
      <c r="P18" s="1"/>
      <c r="Q18" s="1"/>
      <c r="R18" s="1"/>
      <c r="S18" s="1"/>
      <c r="T18" s="1"/>
      <c r="U18" s="1"/>
      <c r="V18" s="1"/>
      <c r="W18" s="1"/>
      <c r="X18" s="1"/>
      <c r="Y18" s="1"/>
      <c r="Z18" s="1"/>
      <c r="AA18" s="1"/>
      <c r="AB18" s="1"/>
    </row>
    <row r="19" spans="1:28" ht="15.75" customHeight="1">
      <c r="A19" s="5">
        <v>18</v>
      </c>
      <c r="B19" s="5" t="s">
        <v>33</v>
      </c>
      <c r="C19" s="12" t="s">
        <v>38</v>
      </c>
      <c r="D19" s="9">
        <v>360</v>
      </c>
      <c r="E19" s="5" t="s">
        <v>14</v>
      </c>
      <c r="F19" s="11" t="str">
        <f>VLOOKUP(B19,Tabella1[#All],2,FALSE)</f>
        <v>Vienna</v>
      </c>
      <c r="G19" s="11" t="str">
        <f t="shared" si="0"/>
        <v>Basso</v>
      </c>
      <c r="H19" s="21">
        <v>18</v>
      </c>
      <c r="I19" s="14" t="s">
        <v>41</v>
      </c>
      <c r="J19" s="28" t="s">
        <v>10</v>
      </c>
      <c r="K19" s="1"/>
      <c r="L19" s="1"/>
      <c r="M19" s="3"/>
      <c r="N19" s="1"/>
      <c r="O19" s="1"/>
      <c r="P19" s="1"/>
      <c r="Q19" s="1"/>
      <c r="R19" s="1"/>
      <c r="S19" s="1"/>
      <c r="T19" s="1"/>
      <c r="U19" s="1"/>
      <c r="V19" s="1"/>
      <c r="W19" s="1"/>
      <c r="X19" s="1"/>
      <c r="Y19" s="1"/>
      <c r="Z19" s="1"/>
      <c r="AA19" s="1"/>
      <c r="AB19" s="1"/>
    </row>
    <row r="20" spans="1:28" ht="15.75" customHeight="1">
      <c r="A20" s="5">
        <v>19</v>
      </c>
      <c r="B20" s="5" t="s">
        <v>33</v>
      </c>
      <c r="C20" s="12" t="s">
        <v>42</v>
      </c>
      <c r="D20" s="9">
        <v>300</v>
      </c>
      <c r="E20" s="5" t="s">
        <v>29</v>
      </c>
      <c r="F20" s="11" t="str">
        <f>VLOOKUP(B20,Tabella1[#All],2,FALSE)</f>
        <v>Vienna</v>
      </c>
      <c r="G20" s="11" t="str">
        <f t="shared" si="0"/>
        <v>Basso</v>
      </c>
      <c r="H20" s="21">
        <v>19</v>
      </c>
      <c r="I20" s="14" t="s">
        <v>43</v>
      </c>
      <c r="J20" s="16" t="s">
        <v>66</v>
      </c>
      <c r="K20" s="1"/>
      <c r="L20" s="1"/>
      <c r="M20" s="3"/>
      <c r="N20" s="1"/>
      <c r="O20" s="1"/>
      <c r="P20" s="1"/>
      <c r="Q20" s="1"/>
      <c r="R20" s="1"/>
      <c r="S20" s="1"/>
      <c r="T20" s="1"/>
      <c r="U20" s="1"/>
      <c r="V20" s="1"/>
      <c r="W20" s="1"/>
      <c r="X20" s="1"/>
      <c r="Y20" s="1"/>
      <c r="Z20" s="1"/>
      <c r="AA20" s="1"/>
      <c r="AB20" s="1"/>
    </row>
    <row r="21" spans="1:28" ht="15.75" customHeight="1">
      <c r="A21" s="5">
        <v>20</v>
      </c>
      <c r="B21" s="13" t="s">
        <v>37</v>
      </c>
      <c r="C21" s="12" t="s">
        <v>44</v>
      </c>
      <c r="D21" s="9">
        <v>150</v>
      </c>
      <c r="E21" s="5" t="s">
        <v>14</v>
      </c>
      <c r="F21" s="11" t="str">
        <f>VLOOKUP(B21,Tabella1[#All],2,FALSE)</f>
        <v>Lago di Garda</v>
      </c>
      <c r="G21" s="11" t="str">
        <f t="shared" si="0"/>
        <v>Basso</v>
      </c>
      <c r="H21" s="22">
        <v>20</v>
      </c>
      <c r="I21" s="15" t="s">
        <v>45</v>
      </c>
      <c r="J21" s="18" t="s">
        <v>67</v>
      </c>
      <c r="K21" s="1"/>
      <c r="L21" s="1"/>
      <c r="M21" s="3"/>
      <c r="N21" s="1"/>
      <c r="O21" s="1"/>
      <c r="P21" s="1"/>
      <c r="Q21" s="1"/>
      <c r="R21" s="1"/>
      <c r="S21" s="1"/>
      <c r="T21" s="1"/>
      <c r="U21" s="1"/>
      <c r="V21" s="1"/>
      <c r="W21" s="1"/>
      <c r="X21" s="1"/>
      <c r="Y21" s="1"/>
      <c r="Z21" s="1"/>
      <c r="AA21" s="1"/>
      <c r="AB21" s="1"/>
    </row>
    <row r="22" spans="1:28" ht="15.75" customHeight="1">
      <c r="A22" s="5">
        <v>21</v>
      </c>
      <c r="B22" s="13" t="s">
        <v>37</v>
      </c>
      <c r="C22" s="12" t="s">
        <v>44</v>
      </c>
      <c r="D22" s="9">
        <v>250</v>
      </c>
      <c r="E22" s="5" t="s">
        <v>29</v>
      </c>
      <c r="F22" s="11" t="str">
        <f>VLOOKUP(B22,Tabella1[#All],2,FALSE)</f>
        <v>Lago di Garda</v>
      </c>
      <c r="G22" s="11" t="str">
        <f t="shared" si="0"/>
        <v>Basso</v>
      </c>
      <c r="H22" s="11"/>
      <c r="I22" s="1"/>
      <c r="J22" s="1"/>
      <c r="K22" s="1"/>
      <c r="L22" s="1"/>
      <c r="M22" s="3"/>
      <c r="N22" s="1"/>
      <c r="O22" s="1"/>
      <c r="P22" s="1"/>
      <c r="Q22" s="1"/>
      <c r="R22" s="1"/>
      <c r="S22" s="1"/>
      <c r="T22" s="1"/>
      <c r="U22" s="1"/>
      <c r="V22" s="1"/>
      <c r="W22" s="1"/>
      <c r="X22" s="1"/>
      <c r="Y22" s="1"/>
      <c r="Z22" s="1"/>
      <c r="AA22" s="1"/>
      <c r="AB22" s="1"/>
    </row>
    <row r="23" spans="1:28" ht="15.75" customHeight="1">
      <c r="A23" s="5">
        <v>22</v>
      </c>
      <c r="B23" s="5" t="s">
        <v>26</v>
      </c>
      <c r="C23" s="12" t="s">
        <v>46</v>
      </c>
      <c r="D23" s="9">
        <v>222.64</v>
      </c>
      <c r="E23" s="5" t="s">
        <v>14</v>
      </c>
      <c r="F23" s="11" t="str">
        <f>VLOOKUP(B23,Tabella1[#All],2,FALSE)</f>
        <v>Catalogna</v>
      </c>
      <c r="G23" s="11" t="str">
        <f t="shared" si="0"/>
        <v>Basso</v>
      </c>
      <c r="H23" s="11"/>
      <c r="I23" s="1"/>
      <c r="J23" s="1"/>
      <c r="K23" s="1"/>
      <c r="L23" s="1"/>
      <c r="M23" s="3"/>
      <c r="N23" s="1"/>
      <c r="O23" s="1"/>
      <c r="P23" s="1"/>
      <c r="Q23" s="1"/>
      <c r="R23" s="1"/>
      <c r="S23" s="1"/>
      <c r="T23" s="1"/>
      <c r="U23" s="1"/>
      <c r="V23" s="1"/>
      <c r="W23" s="1"/>
      <c r="X23" s="1"/>
      <c r="Y23" s="1"/>
      <c r="Z23" s="1"/>
      <c r="AA23" s="1"/>
      <c r="AB23" s="1"/>
    </row>
    <row r="24" spans="1:28" ht="15.75" customHeight="1">
      <c r="A24" s="5">
        <v>23</v>
      </c>
      <c r="B24" s="5" t="s">
        <v>26</v>
      </c>
      <c r="C24" s="12" t="s">
        <v>46</v>
      </c>
      <c r="D24" s="9">
        <v>199.64</v>
      </c>
      <c r="E24" s="5" t="s">
        <v>18</v>
      </c>
      <c r="F24" s="11" t="str">
        <f>VLOOKUP(B24,Tabella1[#All],2,FALSE)</f>
        <v>Catalogna</v>
      </c>
      <c r="G24" s="11" t="str">
        <f t="shared" si="0"/>
        <v>Basso</v>
      </c>
      <c r="H24" s="11"/>
      <c r="I24" s="29" t="s">
        <v>68</v>
      </c>
      <c r="J24" s="30"/>
      <c r="K24" s="1"/>
      <c r="L24" s="1"/>
      <c r="M24" s="3"/>
      <c r="N24" s="1"/>
      <c r="O24" s="1"/>
      <c r="P24" s="1"/>
      <c r="Q24" s="1"/>
      <c r="R24" s="1"/>
      <c r="S24" s="1"/>
      <c r="T24" s="1"/>
      <c r="U24" s="1"/>
      <c r="V24" s="1"/>
      <c r="W24" s="1"/>
      <c r="X24" s="1"/>
      <c r="Y24" s="1"/>
      <c r="Z24" s="1"/>
      <c r="AA24" s="1"/>
      <c r="AB24" s="1"/>
    </row>
    <row r="25" spans="1:28" ht="15.75" customHeight="1">
      <c r="A25" s="5">
        <v>24</v>
      </c>
      <c r="B25" s="5" t="s">
        <v>33</v>
      </c>
      <c r="C25" s="12" t="s">
        <v>47</v>
      </c>
      <c r="D25" s="9">
        <v>166.98</v>
      </c>
      <c r="E25" s="5" t="s">
        <v>29</v>
      </c>
      <c r="F25" s="11" t="str">
        <f>VLOOKUP(B25,Tabella1[#All],2,FALSE)</f>
        <v>Vienna</v>
      </c>
      <c r="G25" s="11" t="str">
        <f t="shared" si="0"/>
        <v>Basso</v>
      </c>
      <c r="H25" s="11"/>
      <c r="I25" s="30"/>
      <c r="J25" s="30"/>
      <c r="K25" s="1"/>
      <c r="L25" s="1"/>
      <c r="M25" s="3"/>
      <c r="N25" s="1"/>
      <c r="O25" s="1"/>
      <c r="P25" s="1"/>
      <c r="Q25" s="1"/>
      <c r="R25" s="1"/>
      <c r="S25" s="1"/>
      <c r="T25" s="1"/>
      <c r="U25" s="1"/>
      <c r="V25" s="1"/>
      <c r="W25" s="1"/>
      <c r="X25" s="1"/>
      <c r="Y25" s="1"/>
      <c r="Z25" s="1"/>
      <c r="AA25" s="1"/>
      <c r="AB25" s="1"/>
    </row>
    <row r="26" spans="1:28" ht="15.75" customHeight="1">
      <c r="A26" s="5">
        <v>25</v>
      </c>
      <c r="B26" s="5" t="s">
        <v>33</v>
      </c>
      <c r="C26" s="12" t="s">
        <v>48</v>
      </c>
      <c r="D26" s="9">
        <v>139.11000000000001</v>
      </c>
      <c r="E26" s="5" t="s">
        <v>18</v>
      </c>
      <c r="F26" s="11" t="str">
        <f>VLOOKUP(B26,Tabella1[#All],2,FALSE)</f>
        <v>Vienna</v>
      </c>
      <c r="G26" s="11" t="str">
        <f t="shared" si="0"/>
        <v>Basso</v>
      </c>
      <c r="H26" s="11"/>
      <c r="I26" s="30"/>
      <c r="J26" s="30"/>
      <c r="K26" s="1"/>
      <c r="L26" s="1"/>
      <c r="M26" s="3"/>
      <c r="N26" s="1"/>
      <c r="O26" s="1"/>
      <c r="P26" s="1"/>
      <c r="Q26" s="1"/>
      <c r="R26" s="1"/>
      <c r="S26" s="1"/>
      <c r="T26" s="1"/>
      <c r="U26" s="1"/>
      <c r="V26" s="1"/>
      <c r="W26" s="1"/>
      <c r="X26" s="1"/>
      <c r="Y26" s="1"/>
      <c r="Z26" s="1"/>
      <c r="AA26" s="1"/>
      <c r="AB26" s="1"/>
    </row>
    <row r="27" spans="1:28" ht="13.8">
      <c r="A27" s="1"/>
      <c r="B27" s="1"/>
      <c r="C27" s="1"/>
      <c r="D27" s="1"/>
      <c r="E27" s="1"/>
      <c r="F27" s="1"/>
      <c r="G27" s="1"/>
      <c r="H27" s="1"/>
      <c r="I27" s="1"/>
      <c r="J27" s="1"/>
      <c r="K27" s="1"/>
      <c r="L27" s="1"/>
      <c r="M27" s="3"/>
      <c r="N27" s="1"/>
      <c r="O27" s="1"/>
      <c r="P27" s="1"/>
      <c r="Q27" s="1"/>
      <c r="R27" s="1"/>
      <c r="S27" s="1"/>
      <c r="T27" s="1"/>
      <c r="U27" s="1"/>
      <c r="V27" s="1"/>
      <c r="W27" s="1"/>
      <c r="X27" s="1"/>
      <c r="Y27" s="1"/>
      <c r="Z27" s="1"/>
      <c r="AA27" s="1"/>
      <c r="AB27" s="1"/>
    </row>
    <row r="28" spans="1:28" ht="13.8">
      <c r="A28" s="1"/>
      <c r="B28" s="1"/>
      <c r="C28" s="1"/>
      <c r="D28" s="1"/>
      <c r="E28" s="1"/>
      <c r="F28" s="1"/>
      <c r="G28" s="1"/>
      <c r="H28" s="1"/>
      <c r="I28" s="1"/>
      <c r="J28" s="1"/>
      <c r="K28" s="1"/>
      <c r="L28" s="1"/>
      <c r="M28" s="3"/>
      <c r="N28" s="1"/>
      <c r="O28" s="1"/>
      <c r="P28" s="1"/>
      <c r="Q28" s="1"/>
      <c r="R28" s="1"/>
      <c r="S28" s="1"/>
      <c r="T28" s="1"/>
      <c r="U28" s="1"/>
      <c r="V28" s="1"/>
      <c r="W28" s="1"/>
      <c r="X28" s="1"/>
      <c r="Y28" s="1"/>
      <c r="Z28" s="1"/>
      <c r="AA28" s="1"/>
      <c r="AB28" s="1"/>
    </row>
    <row r="29" spans="1:28" ht="13.8">
      <c r="A29" s="1"/>
      <c r="B29" s="1"/>
      <c r="C29" s="1"/>
      <c r="D29" s="1"/>
      <c r="E29" s="1"/>
      <c r="F29" s="1"/>
      <c r="G29" s="1"/>
      <c r="H29" s="1"/>
      <c r="I29" s="1"/>
      <c r="J29" s="1"/>
      <c r="K29" s="1"/>
      <c r="L29" s="1"/>
      <c r="M29" s="3"/>
      <c r="N29" s="1"/>
      <c r="O29" s="1"/>
      <c r="P29" s="1"/>
      <c r="Q29" s="1"/>
      <c r="R29" s="1"/>
      <c r="S29" s="1"/>
      <c r="T29" s="1"/>
      <c r="U29" s="1"/>
      <c r="V29" s="1"/>
      <c r="W29" s="1"/>
      <c r="X29" s="1"/>
      <c r="Y29" s="1"/>
      <c r="Z29" s="1"/>
      <c r="AA29" s="1"/>
      <c r="AB29" s="1"/>
    </row>
    <row r="30" spans="1:28" ht="13.8">
      <c r="A30" s="1"/>
      <c r="B30" s="1"/>
      <c r="C30" s="1"/>
      <c r="D30" s="1"/>
      <c r="E30" s="1"/>
      <c r="F30" s="1"/>
      <c r="G30" s="1"/>
      <c r="H30" s="1"/>
      <c r="I30" s="1"/>
      <c r="J30" s="1"/>
      <c r="K30" s="1"/>
      <c r="L30" s="1"/>
      <c r="M30" s="3"/>
      <c r="N30" s="1"/>
      <c r="O30" s="1"/>
      <c r="P30" s="1"/>
      <c r="Q30" s="1"/>
      <c r="R30" s="1"/>
      <c r="S30" s="1"/>
      <c r="T30" s="1"/>
      <c r="U30" s="1"/>
      <c r="V30" s="1"/>
      <c r="W30" s="1"/>
      <c r="X30" s="1"/>
      <c r="Y30" s="1"/>
      <c r="Z30" s="1"/>
      <c r="AA30" s="1"/>
      <c r="AB30" s="1"/>
    </row>
    <row r="31" spans="1:28" ht="13.8">
      <c r="A31" s="1"/>
      <c r="B31" s="1"/>
      <c r="C31" s="1"/>
      <c r="D31" s="1"/>
      <c r="E31" s="1"/>
      <c r="F31" s="1"/>
      <c r="G31" s="1"/>
      <c r="H31" s="1"/>
      <c r="I31" s="1"/>
      <c r="J31" s="1"/>
      <c r="K31" s="1"/>
      <c r="L31" s="1"/>
      <c r="M31" s="3"/>
      <c r="N31" s="1"/>
      <c r="O31" s="1"/>
      <c r="P31" s="1"/>
      <c r="Q31" s="1"/>
      <c r="R31" s="1"/>
      <c r="S31" s="1"/>
      <c r="T31" s="1"/>
      <c r="U31" s="1"/>
      <c r="V31" s="1"/>
      <c r="W31" s="1"/>
      <c r="X31" s="1"/>
      <c r="Y31" s="1"/>
      <c r="Z31" s="1"/>
      <c r="AA31" s="1"/>
      <c r="AB31" s="1"/>
    </row>
    <row r="32" spans="1:28" ht="13.8">
      <c r="A32" s="1"/>
      <c r="B32" s="1"/>
      <c r="C32" s="1"/>
      <c r="D32" s="1"/>
      <c r="E32" s="1"/>
      <c r="F32" s="1"/>
      <c r="G32" s="1"/>
      <c r="H32" s="1"/>
      <c r="I32" s="1"/>
      <c r="J32" s="1"/>
      <c r="K32" s="1"/>
      <c r="L32" s="1"/>
      <c r="M32" s="3"/>
      <c r="N32" s="1"/>
      <c r="O32" s="1"/>
      <c r="P32" s="1"/>
      <c r="Q32" s="1"/>
      <c r="R32" s="1"/>
      <c r="S32" s="1"/>
      <c r="T32" s="1"/>
      <c r="U32" s="1"/>
      <c r="V32" s="1"/>
      <c r="W32" s="1"/>
      <c r="X32" s="1"/>
      <c r="Y32" s="1"/>
      <c r="Z32" s="1"/>
      <c r="AA32" s="1"/>
      <c r="AB32" s="1"/>
    </row>
    <row r="33" spans="1:28" ht="13.8">
      <c r="A33" s="1"/>
      <c r="B33" s="1"/>
      <c r="C33" s="1"/>
      <c r="D33" s="1"/>
      <c r="E33" s="1"/>
      <c r="F33" s="1"/>
      <c r="G33" s="1"/>
      <c r="H33" s="1"/>
      <c r="I33" s="1"/>
      <c r="J33" s="1"/>
      <c r="K33" s="1"/>
      <c r="L33" s="1"/>
      <c r="M33" s="3"/>
      <c r="N33" s="1"/>
      <c r="O33" s="1"/>
      <c r="P33" s="1"/>
      <c r="Q33" s="1"/>
      <c r="R33" s="1"/>
      <c r="S33" s="1"/>
      <c r="T33" s="1"/>
      <c r="U33" s="1"/>
      <c r="V33" s="1"/>
      <c r="W33" s="1"/>
      <c r="X33" s="1"/>
      <c r="Y33" s="1"/>
      <c r="Z33" s="1"/>
      <c r="AA33" s="1"/>
      <c r="AB33" s="1"/>
    </row>
    <row r="34" spans="1:28" ht="13.8">
      <c r="A34" s="1"/>
      <c r="B34" s="1"/>
      <c r="C34" s="1"/>
      <c r="D34" s="1"/>
      <c r="E34" s="1"/>
      <c r="F34" s="1"/>
      <c r="G34" s="1"/>
      <c r="H34" s="1"/>
      <c r="I34" s="1"/>
      <c r="J34" s="1"/>
      <c r="K34" s="1"/>
      <c r="L34" s="1"/>
      <c r="M34" s="3"/>
      <c r="N34" s="1"/>
      <c r="O34" s="1"/>
      <c r="P34" s="1"/>
      <c r="Q34" s="1"/>
      <c r="R34" s="1"/>
      <c r="S34" s="1"/>
      <c r="T34" s="1"/>
      <c r="U34" s="1"/>
      <c r="V34" s="1"/>
      <c r="W34" s="1"/>
      <c r="X34" s="1"/>
      <c r="Y34" s="1"/>
      <c r="Z34" s="1"/>
      <c r="AA34" s="1"/>
      <c r="AB34" s="1"/>
    </row>
    <row r="35" spans="1:28" ht="13.8">
      <c r="A35" s="1"/>
      <c r="B35" s="1"/>
      <c r="C35" s="1"/>
      <c r="D35" s="1"/>
      <c r="E35" s="1"/>
      <c r="F35" s="1"/>
      <c r="G35" s="1"/>
      <c r="H35" s="1"/>
      <c r="I35" s="1"/>
      <c r="J35" s="1"/>
      <c r="K35" s="1"/>
      <c r="L35" s="1"/>
      <c r="M35" s="3"/>
      <c r="N35" s="1"/>
      <c r="O35" s="1"/>
      <c r="P35" s="1"/>
      <c r="Q35" s="1"/>
      <c r="R35" s="1"/>
      <c r="S35" s="1"/>
      <c r="T35" s="1"/>
      <c r="U35" s="1"/>
      <c r="V35" s="1"/>
      <c r="W35" s="1"/>
      <c r="X35" s="1"/>
      <c r="Y35" s="1"/>
      <c r="Z35" s="1"/>
      <c r="AA35" s="1"/>
      <c r="AB35" s="1"/>
    </row>
    <row r="36" spans="1:28" ht="13.8">
      <c r="A36" s="1"/>
      <c r="B36" s="1"/>
      <c r="C36" s="1"/>
      <c r="D36" s="1"/>
      <c r="E36" s="1"/>
      <c r="F36" s="1"/>
      <c r="G36" s="1"/>
      <c r="H36" s="1"/>
      <c r="I36" s="1"/>
      <c r="J36" s="1"/>
      <c r="K36" s="1"/>
      <c r="L36" s="1"/>
      <c r="M36" s="3"/>
      <c r="N36" s="1"/>
      <c r="O36" s="1"/>
      <c r="P36" s="1"/>
      <c r="Q36" s="1"/>
      <c r="R36" s="1"/>
      <c r="S36" s="1"/>
      <c r="T36" s="1"/>
      <c r="U36" s="1"/>
      <c r="V36" s="1"/>
      <c r="W36" s="1"/>
      <c r="X36" s="1"/>
      <c r="Y36" s="1"/>
      <c r="Z36" s="1"/>
      <c r="AA36" s="1"/>
      <c r="AB36" s="1"/>
    </row>
    <row r="37" spans="1:28" ht="13.8">
      <c r="A37" s="1"/>
      <c r="B37" s="1"/>
      <c r="C37" s="1"/>
      <c r="D37" s="1"/>
      <c r="E37" s="1"/>
      <c r="F37" s="1"/>
      <c r="G37" s="1"/>
      <c r="H37" s="1"/>
      <c r="I37" s="1"/>
      <c r="J37" s="1"/>
      <c r="K37" s="1"/>
      <c r="L37" s="1"/>
      <c r="M37" s="3"/>
      <c r="N37" s="1"/>
      <c r="O37" s="1"/>
      <c r="P37" s="1"/>
      <c r="Q37" s="1"/>
      <c r="R37" s="1"/>
      <c r="S37" s="1"/>
      <c r="T37" s="1"/>
      <c r="U37" s="1"/>
      <c r="V37" s="1"/>
      <c r="W37" s="1"/>
      <c r="X37" s="1"/>
      <c r="Y37" s="1"/>
      <c r="Z37" s="1"/>
      <c r="AA37" s="1"/>
      <c r="AB37" s="1"/>
    </row>
    <row r="38" spans="1:28" ht="1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3.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3.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3.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3.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3.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3.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3.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3.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3.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3.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3.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3.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3.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3.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3.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3.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3.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3.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3.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3.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3.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3.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3.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3.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3.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3.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3.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3.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3.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3.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3.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3.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3.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3.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3.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3.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3.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3.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3.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3.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3.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3.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3.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3.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3.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3.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3.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3.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3.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3.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1">
    <mergeCell ref="I24:J26"/>
  </mergeCells>
  <conditionalFormatting sqref="D2:D26">
    <cfRule type="cellIs" dxfId="0" priority="1" operator="greaterThan">
      <formula>2000</formula>
    </cfRule>
  </conditionalFormatting>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A2" sqref="A2"/>
    </sheetView>
  </sheetViews>
  <sheetFormatPr defaultColWidth="12.6640625" defaultRowHeight="15.75" customHeight="1"/>
  <cols>
    <col min="1" max="1" width="13.5546875" bestFit="1" customWidth="1"/>
    <col min="2" max="2" width="27.77734375" bestFit="1" customWidth="1"/>
  </cols>
  <sheetData>
    <row r="1" spans="1:26" ht="15.75" customHeight="1">
      <c r="A1" s="4" t="s">
        <v>49</v>
      </c>
      <c r="B1" s="4" t="s">
        <v>1</v>
      </c>
      <c r="C1" s="1"/>
      <c r="D1" s="1"/>
      <c r="E1" s="1"/>
      <c r="F1" s="1"/>
      <c r="G1" s="1"/>
      <c r="H1" s="1"/>
      <c r="I1" s="1"/>
      <c r="J1" s="1"/>
      <c r="K1" s="1"/>
      <c r="L1" s="1"/>
      <c r="M1" s="1"/>
      <c r="N1" s="1"/>
      <c r="O1" s="1"/>
      <c r="P1" s="1"/>
      <c r="Q1" s="1"/>
      <c r="R1" s="1"/>
      <c r="S1" s="1"/>
      <c r="T1" s="1"/>
      <c r="U1" s="1"/>
      <c r="V1" s="1"/>
      <c r="W1" s="1"/>
      <c r="X1" s="1"/>
      <c r="Y1" s="1"/>
      <c r="Z1" s="1"/>
    </row>
    <row r="2" spans="1:26" ht="15.75" customHeight="1">
      <c r="A2" s="5" t="s">
        <v>37</v>
      </c>
      <c r="B2" s="5" t="s">
        <v>50</v>
      </c>
      <c r="C2" s="2"/>
      <c r="D2" s="1"/>
      <c r="E2" s="1"/>
      <c r="F2" s="1"/>
      <c r="G2" s="1"/>
      <c r="H2" s="1"/>
      <c r="I2" s="1"/>
      <c r="J2" s="1"/>
      <c r="K2" s="1"/>
      <c r="L2" s="1"/>
      <c r="M2" s="1"/>
      <c r="N2" s="1"/>
      <c r="O2" s="1"/>
      <c r="P2" s="1"/>
      <c r="Q2" s="1"/>
      <c r="R2" s="1"/>
      <c r="S2" s="1"/>
      <c r="T2" s="1"/>
      <c r="U2" s="1"/>
      <c r="V2" s="1"/>
      <c r="W2" s="1"/>
      <c r="X2" s="1"/>
      <c r="Y2" s="1"/>
      <c r="Z2" s="1"/>
    </row>
    <row r="3" spans="1:26" ht="15.75" customHeight="1">
      <c r="A3" s="5" t="s">
        <v>20</v>
      </c>
      <c r="B3" s="5" t="s">
        <v>51</v>
      </c>
      <c r="C3" s="2"/>
      <c r="D3" s="1"/>
      <c r="E3" s="1"/>
      <c r="F3" s="1"/>
      <c r="G3" s="1"/>
      <c r="H3" s="1"/>
      <c r="I3" s="1"/>
      <c r="J3" s="1"/>
      <c r="K3" s="1"/>
      <c r="L3" s="1"/>
      <c r="M3" s="1"/>
      <c r="N3" s="1"/>
      <c r="O3" s="1"/>
      <c r="P3" s="1"/>
      <c r="Q3" s="1"/>
      <c r="R3" s="1"/>
      <c r="S3" s="1"/>
      <c r="T3" s="1"/>
      <c r="U3" s="1"/>
      <c r="V3" s="1"/>
      <c r="W3" s="1"/>
      <c r="X3" s="1"/>
      <c r="Y3" s="1"/>
      <c r="Z3" s="1"/>
    </row>
    <row r="4" spans="1:26" ht="15.75" customHeight="1">
      <c r="A4" s="5" t="s">
        <v>33</v>
      </c>
      <c r="B4" s="5" t="s">
        <v>52</v>
      </c>
      <c r="C4" s="2"/>
      <c r="D4" s="1"/>
      <c r="E4" s="1"/>
      <c r="F4" s="1"/>
      <c r="G4" s="1"/>
      <c r="H4" s="1"/>
      <c r="I4" s="1"/>
      <c r="J4" s="1"/>
      <c r="K4" s="1"/>
      <c r="L4" s="1"/>
      <c r="M4" s="1"/>
      <c r="N4" s="1"/>
      <c r="O4" s="1"/>
      <c r="P4" s="1"/>
      <c r="Q4" s="1"/>
      <c r="R4" s="1"/>
      <c r="S4" s="1"/>
      <c r="T4" s="1"/>
      <c r="U4" s="1"/>
      <c r="V4" s="1"/>
      <c r="W4" s="1"/>
      <c r="X4" s="1"/>
      <c r="Y4" s="1"/>
      <c r="Z4" s="1"/>
    </row>
    <row r="5" spans="1:26" ht="15.75" customHeight="1">
      <c r="A5" s="5" t="s">
        <v>26</v>
      </c>
      <c r="B5" s="6" t="s">
        <v>53</v>
      </c>
      <c r="C5" s="2"/>
      <c r="D5" s="1"/>
      <c r="E5" s="1"/>
      <c r="F5" s="1"/>
      <c r="G5" s="1"/>
      <c r="H5" s="1"/>
      <c r="I5" s="1"/>
      <c r="J5" s="1"/>
      <c r="K5" s="1"/>
      <c r="L5" s="1"/>
      <c r="M5" s="1"/>
      <c r="N5" s="1"/>
      <c r="O5" s="1"/>
      <c r="P5" s="1"/>
      <c r="Q5" s="1"/>
      <c r="R5" s="1"/>
      <c r="S5" s="1"/>
      <c r="T5" s="1"/>
      <c r="U5" s="1"/>
      <c r="V5" s="1"/>
      <c r="W5" s="1"/>
      <c r="X5" s="1"/>
      <c r="Y5" s="1"/>
      <c r="Z5" s="1"/>
    </row>
    <row r="6" spans="1:26" ht="15.75" customHeight="1">
      <c r="A6" s="5" t="s">
        <v>8</v>
      </c>
      <c r="B6" s="5" t="s">
        <v>54</v>
      </c>
      <c r="C6" s="2"/>
      <c r="D6" s="1"/>
      <c r="E6" s="1"/>
      <c r="F6" s="1"/>
      <c r="G6" s="1"/>
      <c r="H6" s="1"/>
      <c r="I6" s="1"/>
      <c r="J6" s="1"/>
      <c r="K6" s="1"/>
      <c r="L6" s="1"/>
      <c r="M6" s="1"/>
      <c r="N6" s="1"/>
      <c r="O6" s="1"/>
      <c r="P6" s="1"/>
      <c r="Q6" s="1"/>
      <c r="R6" s="1"/>
      <c r="S6" s="1"/>
      <c r="T6" s="1"/>
      <c r="U6" s="1"/>
      <c r="V6" s="1"/>
      <c r="W6" s="1"/>
      <c r="X6" s="1"/>
      <c r="Y6" s="1"/>
      <c r="Z6" s="1"/>
    </row>
    <row r="7" spans="1:26" ht="15.75" customHeight="1">
      <c r="A7" s="7" t="s">
        <v>12</v>
      </c>
      <c r="B7" s="7" t="s">
        <v>55</v>
      </c>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8">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8">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8">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8">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8">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8">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8">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8">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8">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8">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8">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8">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8">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8">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8">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8">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8">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8">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8">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8">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8">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8">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8">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8">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8">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8">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8">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8">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8">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8">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8">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8">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8">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8">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8">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8">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8">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8">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8">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8">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8">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8">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8">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8">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8">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8">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8">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8">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8">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8">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8">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8">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8">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8">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8">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8">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8">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8">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8">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8">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8">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8">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8">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8">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8">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8">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8">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8">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8">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8">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8">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8">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8">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1942D-BDBB-4B84-BB22-C8CD4806149B}">
  <dimension ref="A3:F16"/>
  <sheetViews>
    <sheetView workbookViewId="0"/>
  </sheetViews>
  <sheetFormatPr defaultRowHeight="13.2"/>
  <cols>
    <col min="1" max="1" width="26.44140625" bestFit="1" customWidth="1"/>
    <col min="2" max="2" width="20.77734375" bestFit="1" customWidth="1"/>
    <col min="3" max="3" width="10.6640625" bestFit="1" customWidth="1"/>
    <col min="4" max="5" width="9.6640625" bestFit="1" customWidth="1"/>
    <col min="6" max="6" width="17.88671875" bestFit="1" customWidth="1"/>
  </cols>
  <sheetData>
    <row r="3" spans="1:6">
      <c r="A3" s="25" t="s">
        <v>65</v>
      </c>
      <c r="B3" s="25" t="s">
        <v>64</v>
      </c>
      <c r="C3" s="26"/>
      <c r="D3" s="26"/>
      <c r="E3" s="26"/>
      <c r="F3" s="26"/>
    </row>
    <row r="4" spans="1:6">
      <c r="A4" s="25" t="s">
        <v>62</v>
      </c>
      <c r="B4" s="26" t="s">
        <v>18</v>
      </c>
      <c r="C4" s="26" t="s">
        <v>10</v>
      </c>
      <c r="D4" s="26" t="s">
        <v>14</v>
      </c>
      <c r="E4" s="26" t="s">
        <v>29</v>
      </c>
      <c r="F4" s="26" t="s">
        <v>63</v>
      </c>
    </row>
    <row r="5" spans="1:6">
      <c r="A5" s="26" t="s">
        <v>9</v>
      </c>
      <c r="B5" s="27"/>
      <c r="C5" s="27">
        <v>3800</v>
      </c>
      <c r="D5" s="27">
        <v>700.34</v>
      </c>
      <c r="E5" s="27"/>
      <c r="F5" s="27">
        <v>4500.34</v>
      </c>
    </row>
    <row r="6" spans="1:6">
      <c r="A6" s="26" t="s">
        <v>16</v>
      </c>
      <c r="B6" s="27">
        <v>500</v>
      </c>
      <c r="C6" s="27">
        <v>624</v>
      </c>
      <c r="D6" s="27"/>
      <c r="E6" s="27"/>
      <c r="F6" s="27">
        <v>1124</v>
      </c>
    </row>
    <row r="7" spans="1:6">
      <c r="A7" s="26" t="s">
        <v>21</v>
      </c>
      <c r="B7" s="27">
        <v>2100</v>
      </c>
      <c r="C7" s="27">
        <v>1674</v>
      </c>
      <c r="D7" s="27"/>
      <c r="E7" s="27"/>
      <c r="F7" s="27">
        <v>3774</v>
      </c>
    </row>
    <row r="8" spans="1:6">
      <c r="A8" s="26" t="s">
        <v>24</v>
      </c>
      <c r="B8" s="27">
        <v>2572</v>
      </c>
      <c r="C8" s="27">
        <v>4490</v>
      </c>
      <c r="D8" s="27">
        <v>386</v>
      </c>
      <c r="E8" s="27">
        <v>2100</v>
      </c>
      <c r="F8" s="27">
        <v>9548</v>
      </c>
    </row>
    <row r="9" spans="1:6">
      <c r="A9" s="26" t="s">
        <v>34</v>
      </c>
      <c r="B9" s="27">
        <v>223.31</v>
      </c>
      <c r="C9" s="27"/>
      <c r="D9" s="27">
        <v>140.12</v>
      </c>
      <c r="E9" s="27"/>
      <c r="F9" s="27">
        <v>363.43</v>
      </c>
    </row>
    <row r="10" spans="1:6">
      <c r="A10" s="26" t="s">
        <v>38</v>
      </c>
      <c r="B10" s="27">
        <v>1910</v>
      </c>
      <c r="C10" s="27"/>
      <c r="D10" s="27">
        <v>552.48</v>
      </c>
      <c r="E10" s="27"/>
      <c r="F10" s="27">
        <v>2462.48</v>
      </c>
    </row>
    <row r="11" spans="1:6">
      <c r="A11" s="26" t="s">
        <v>42</v>
      </c>
      <c r="B11" s="27"/>
      <c r="C11" s="27"/>
      <c r="D11" s="27"/>
      <c r="E11" s="27">
        <v>300</v>
      </c>
      <c r="F11" s="27">
        <v>300</v>
      </c>
    </row>
    <row r="12" spans="1:6">
      <c r="A12" s="26" t="s">
        <v>44</v>
      </c>
      <c r="B12" s="27"/>
      <c r="C12" s="27"/>
      <c r="D12" s="27">
        <v>150</v>
      </c>
      <c r="E12" s="27">
        <v>250</v>
      </c>
      <c r="F12" s="27">
        <v>400</v>
      </c>
    </row>
    <row r="13" spans="1:6">
      <c r="A13" s="26" t="s">
        <v>46</v>
      </c>
      <c r="B13" s="27">
        <v>199.64</v>
      </c>
      <c r="C13" s="27"/>
      <c r="D13" s="27">
        <v>222.64</v>
      </c>
      <c r="E13" s="27"/>
      <c r="F13" s="27">
        <v>422.28</v>
      </c>
    </row>
    <row r="14" spans="1:6">
      <c r="A14" s="26" t="s">
        <v>47</v>
      </c>
      <c r="B14" s="27"/>
      <c r="C14" s="27"/>
      <c r="D14" s="27"/>
      <c r="E14" s="27">
        <v>166.98</v>
      </c>
      <c r="F14" s="27">
        <v>166.98</v>
      </c>
    </row>
    <row r="15" spans="1:6">
      <c r="A15" s="26" t="s">
        <v>48</v>
      </c>
      <c r="B15" s="27">
        <v>139.11000000000001</v>
      </c>
      <c r="C15" s="27"/>
      <c r="D15" s="27"/>
      <c r="E15" s="27"/>
      <c r="F15" s="27">
        <v>139.11000000000001</v>
      </c>
    </row>
    <row r="16" spans="1:6">
      <c r="A16" s="26" t="s">
        <v>63</v>
      </c>
      <c r="B16" s="27">
        <v>7644.06</v>
      </c>
      <c r="C16" s="27">
        <v>10588</v>
      </c>
      <c r="D16" s="27">
        <v>2151.58</v>
      </c>
      <c r="E16" s="27">
        <v>2816.98</v>
      </c>
      <c r="F16" s="27">
        <v>23200.62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8CEDA-7281-4C04-8A63-CE4A4DB68D93}">
  <dimension ref="A1:C28"/>
  <sheetViews>
    <sheetView tabSelected="1" workbookViewId="0">
      <selection activeCell="C9" sqref="C9"/>
    </sheetView>
  </sheetViews>
  <sheetFormatPr defaultRowHeight="13.2"/>
  <cols>
    <col min="1" max="1" width="88.21875" bestFit="1" customWidth="1"/>
    <col min="2" max="2" width="3.77734375" customWidth="1"/>
    <col min="3" max="3" width="103.77734375" bestFit="1" customWidth="1"/>
  </cols>
  <sheetData>
    <row r="1" spans="1:3">
      <c r="A1" s="31" t="s">
        <v>69</v>
      </c>
      <c r="C1" s="31" t="s">
        <v>71</v>
      </c>
    </row>
    <row r="2" spans="1:3">
      <c r="A2" s="32" t="s">
        <v>70</v>
      </c>
      <c r="C2" s="33" t="s">
        <v>72</v>
      </c>
    </row>
    <row r="3" spans="1:3">
      <c r="A3" s="26"/>
      <c r="C3" s="26"/>
    </row>
    <row r="4" spans="1:3">
      <c r="A4" s="34" t="s">
        <v>73</v>
      </c>
      <c r="C4" s="34" t="s">
        <v>87</v>
      </c>
    </row>
    <row r="5" spans="1:3">
      <c r="A5" s="33" t="s">
        <v>88</v>
      </c>
      <c r="C5" s="33" t="s">
        <v>95</v>
      </c>
    </row>
    <row r="6" spans="1:3">
      <c r="A6" s="33" t="s">
        <v>74</v>
      </c>
      <c r="C6" s="36" t="s">
        <v>96</v>
      </c>
    </row>
    <row r="7" spans="1:3">
      <c r="A7" s="33"/>
      <c r="C7" s="39" t="s">
        <v>97</v>
      </c>
    </row>
    <row r="8" spans="1:3">
      <c r="A8" s="36" t="s">
        <v>79</v>
      </c>
      <c r="C8" s="26"/>
    </row>
    <row r="9" spans="1:3">
      <c r="A9" s="26" t="s">
        <v>75</v>
      </c>
      <c r="C9" s="33" t="s">
        <v>98</v>
      </c>
    </row>
    <row r="10" spans="1:3">
      <c r="A10" s="26" t="s">
        <v>76</v>
      </c>
      <c r="C10" s="35" t="s">
        <v>99</v>
      </c>
    </row>
    <row r="11" spans="1:3">
      <c r="A11" s="33" t="s">
        <v>77</v>
      </c>
      <c r="C11" s="35" t="s">
        <v>100</v>
      </c>
    </row>
    <row r="12" spans="1:3">
      <c r="A12" s="33" t="s">
        <v>78</v>
      </c>
      <c r="C12" s="35" t="s">
        <v>101</v>
      </c>
    </row>
    <row r="13" spans="1:3">
      <c r="A13" s="33" t="s">
        <v>80</v>
      </c>
      <c r="C13" s="35" t="s">
        <v>102</v>
      </c>
    </row>
    <row r="14" spans="1:3">
      <c r="A14" s="26"/>
      <c r="C14" s="26"/>
    </row>
    <row r="15" spans="1:3">
      <c r="A15" s="33" t="s">
        <v>81</v>
      </c>
      <c r="C15" s="35" t="s">
        <v>103</v>
      </c>
    </row>
    <row r="16" spans="1:3">
      <c r="A16" s="33" t="s">
        <v>82</v>
      </c>
      <c r="C16" s="35" t="s">
        <v>104</v>
      </c>
    </row>
    <row r="17" spans="1:3">
      <c r="A17" s="35" t="s">
        <v>83</v>
      </c>
      <c r="C17" s="35" t="s">
        <v>105</v>
      </c>
    </row>
    <row r="18" spans="1:3">
      <c r="A18" s="35" t="s">
        <v>84</v>
      </c>
      <c r="C18" s="35"/>
    </row>
    <row r="19" spans="1:3">
      <c r="A19" s="33" t="s">
        <v>85</v>
      </c>
      <c r="C19" s="26" t="s">
        <v>106</v>
      </c>
    </row>
    <row r="20" spans="1:3">
      <c r="A20" s="33" t="s">
        <v>86</v>
      </c>
      <c r="C20" s="36" t="s">
        <v>107</v>
      </c>
    </row>
    <row r="21" spans="1:3">
      <c r="A21" s="33" t="s">
        <v>89</v>
      </c>
      <c r="C21" s="26" t="e" cm="1">
        <f t="array" aca="1" ref="C21" ca="1">ARROTONDA(MEDIA.SE(range_scontrini,"&gt;200"),$A$1)</f>
        <v>#NAME?</v>
      </c>
    </row>
    <row r="22" spans="1:3">
      <c r="C22" s="26"/>
    </row>
    <row r="23" spans="1:3">
      <c r="A23" s="37" t="s">
        <v>90</v>
      </c>
      <c r="C23" s="33" t="s">
        <v>108</v>
      </c>
    </row>
    <row r="24" spans="1:3">
      <c r="A24" s="35" t="s">
        <v>91</v>
      </c>
      <c r="C24" s="33" t="s">
        <v>109</v>
      </c>
    </row>
    <row r="25" spans="1:3">
      <c r="A25" s="35" t="s">
        <v>92</v>
      </c>
      <c r="C25" s="26"/>
    </row>
    <row r="26" spans="1:3">
      <c r="A26" s="35" t="s">
        <v>93</v>
      </c>
      <c r="C26" s="26"/>
    </row>
    <row r="27" spans="1:3">
      <c r="C27" s="26"/>
    </row>
    <row r="28" spans="1:3">
      <c r="A28" s="35" t="s">
        <v>94</v>
      </c>
      <c r="C28" s="2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Turismo Agenzia di viaggi</vt:lpstr>
      <vt:lpstr>Regione</vt:lpstr>
      <vt:lpstr>Tabella Pivot &amp; Grafico</vt:lpstr>
      <vt:lpstr>Pro-Level Challenge</vt:lpstr>
      <vt:lpstr>Tab_Regione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Mattia De Simei</cp:lastModifiedBy>
  <dcterms:modified xsi:type="dcterms:W3CDTF">2025-01-25T22:10:29Z</dcterms:modified>
</cp:coreProperties>
</file>