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Start2impact\1 Progetto Excel di Mattia De Simei\"/>
    </mc:Choice>
  </mc:AlternateContent>
  <xr:revisionPtr revIDLastSave="0" documentId="13_ncr:1_{B5BDC643-0E17-479D-9D3E-B0D9276E6A0E}" xr6:coauthVersionLast="47" xr6:coauthVersionMax="47" xr10:uidLastSave="{00000000-0000-0000-0000-000000000000}"/>
  <bookViews>
    <workbookView xWindow="-108" yWindow="-108" windowWidth="23256" windowHeight="12456" tabRatio="741" activeTab="7" xr2:uid="{93BDD3DB-08DF-49F5-85F4-D079C4D3794B}"/>
  </bookViews>
  <sheets>
    <sheet name="Es_Analisi_Avanzate" sheetId="1" r:id="rId1"/>
    <sheet name="Funzioni_di_Ricerca" sheetId="2" r:id="rId2"/>
    <sheet name="Es_Funzioni_Di_Ricerca" sheetId="3" r:id="rId3"/>
    <sheet name="Es Concatenazione e scelta" sheetId="4" r:id="rId4"/>
    <sheet name="Es funzioni nidificate" sheetId="5" r:id="rId5"/>
    <sheet name="Es Tab Pivot" sheetId="6" r:id="rId6"/>
    <sheet name="Grafici" sheetId="7" r:id="rId7"/>
    <sheet name="Scenari_Formule Excel" sheetId="8" r:id="rId8"/>
  </sheets>
  <definedNames>
    <definedName name="Tab_Criteri">#REF!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8" l="1"/>
  <c r="J3" i="8"/>
  <c r="J4" i="8"/>
  <c r="J5" i="8"/>
  <c r="J6" i="8"/>
  <c r="J7" i="8"/>
  <c r="F2" i="8"/>
  <c r="I2" i="8" s="1"/>
  <c r="F3" i="8"/>
  <c r="F4" i="8"/>
  <c r="F5" i="8"/>
  <c r="F6" i="8"/>
  <c r="F7" i="8"/>
  <c r="E2" i="8" a="1"/>
  <c r="E2" i="8" s="1"/>
  <c r="E9" i="7"/>
  <c r="E10" i="7"/>
  <c r="E11" i="7"/>
  <c r="E8" i="7"/>
  <c r="E2" i="5"/>
  <c r="E3" i="5"/>
  <c r="E4" i="5"/>
  <c r="E5" i="5"/>
  <c r="D5" i="5"/>
  <c r="D4" i="5"/>
  <c r="D3" i="5"/>
  <c r="D2" i="5"/>
  <c r="B9" i="4"/>
  <c r="E2" i="4"/>
  <c r="E3" i="4"/>
  <c r="E4" i="4"/>
  <c r="D2" i="4"/>
  <c r="D3" i="4"/>
  <c r="D4" i="4"/>
  <c r="E2" i="3"/>
  <c r="E3" i="3"/>
  <c r="E4" i="3"/>
  <c r="E5" i="3"/>
  <c r="D5" i="3"/>
  <c r="D4" i="3"/>
  <c r="D3" i="3"/>
  <c r="D2" i="3"/>
  <c r="F2" i="1"/>
  <c r="E2" i="1"/>
  <c r="F2" i="2"/>
  <c r="D5" i="1"/>
  <c r="G2" i="8" l="1"/>
  <c r="H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<sst xmlns="http://schemas.openxmlformats.org/spreadsheetml/2006/main" count="128" uniqueCount="86">
  <si>
    <t>Studente</t>
  </si>
  <si>
    <t>Voto</t>
  </si>
  <si>
    <t>Mario</t>
  </si>
  <si>
    <t>&gt;=5</t>
  </si>
  <si>
    <t>Giulia</t>
  </si>
  <si>
    <t>&gt;=80</t>
  </si>
  <si>
    <t>Luca</t>
  </si>
  <si>
    <t>&gt;=85</t>
  </si>
  <si>
    <t>Sofia</t>
  </si>
  <si>
    <t>Alessio</t>
  </si>
  <si>
    <t>Sara</t>
  </si>
  <si>
    <t>Marco</t>
  </si>
  <si>
    <t>Chiara</t>
  </si>
  <si>
    <t>Anna</t>
  </si>
  <si>
    <t>Aliquota</t>
  </si>
  <si>
    <t>Entrate fino a</t>
  </si>
  <si>
    <t>Entrate</t>
  </si>
  <si>
    <t>N° esami</t>
  </si>
  <si>
    <t>N° studenti che ha superato &gt;= 5 esami e votazione &gt;= 80</t>
  </si>
  <si>
    <t>Somma dei voti degli studenti che hanno superato 6 esami con una votazione &gt;= 85</t>
  </si>
  <si>
    <t>Prodotto</t>
  </si>
  <si>
    <t>Prezzo unitario</t>
  </si>
  <si>
    <t>Quantità disponibile</t>
  </si>
  <si>
    <t>Camicia</t>
  </si>
  <si>
    <t>Pantalone</t>
  </si>
  <si>
    <t>Maglione</t>
  </si>
  <si>
    <t>Giacca</t>
  </si>
  <si>
    <t>Prezzo Tot</t>
  </si>
  <si>
    <t>Categoria</t>
  </si>
  <si>
    <t>Criterio</t>
  </si>
  <si>
    <t>Economico</t>
  </si>
  <si>
    <t>Medio</t>
  </si>
  <si>
    <t>Costoso</t>
  </si>
  <si>
    <t>Categoria prezzo</t>
  </si>
  <si>
    <t>Quantità venduta</t>
  </si>
  <si>
    <t>Mese</t>
  </si>
  <si>
    <t>Telefono</t>
  </si>
  <si>
    <t>Laptop</t>
  </si>
  <si>
    <t>Tablet</t>
  </si>
  <si>
    <t>Gennaio</t>
  </si>
  <si>
    <t>Febbraio</t>
  </si>
  <si>
    <t>Marzo</t>
  </si>
  <si>
    <t>Stringa scelta</t>
  </si>
  <si>
    <t>Stringa con &amp;</t>
  </si>
  <si>
    <t>Scegli</t>
  </si>
  <si>
    <t>Nome</t>
  </si>
  <si>
    <t>Ore lavorate</t>
  </si>
  <si>
    <t>Weekend</t>
  </si>
  <si>
    <t>Giovanni</t>
  </si>
  <si>
    <t>Federica</t>
  </si>
  <si>
    <t>SI</t>
  </si>
  <si>
    <t>NO</t>
  </si>
  <si>
    <t>Salario orario(&lt;=40h)</t>
  </si>
  <si>
    <t>Salario straordinario(&gt;40h)</t>
  </si>
  <si>
    <t>SALARIO</t>
  </si>
  <si>
    <t>VERIFICA CON FORMULA ANNIDATA</t>
  </si>
  <si>
    <t>Ricavo totale</t>
  </si>
  <si>
    <t>Smartphone</t>
  </si>
  <si>
    <t>TV</t>
  </si>
  <si>
    <t>Videogiochi</t>
  </si>
  <si>
    <t>Somma di Ricavo totale</t>
  </si>
  <si>
    <t>Etichette di riga</t>
  </si>
  <si>
    <t>Totale complessivo</t>
  </si>
  <si>
    <t>Etichette di colonna</t>
  </si>
  <si>
    <t>Return On Investment Calculator</t>
  </si>
  <si>
    <t>Cost Of Investment</t>
  </si>
  <si>
    <t>Final Value</t>
  </si>
  <si>
    <t>ROI (Return On Investment)</t>
  </si>
  <si>
    <t>Investimenti pubblicitari</t>
  </si>
  <si>
    <t>Importo</t>
  </si>
  <si>
    <t>Google Ads</t>
  </si>
  <si>
    <t>online</t>
  </si>
  <si>
    <t>Social Media</t>
  </si>
  <si>
    <t>Annunci sui giornali</t>
  </si>
  <si>
    <t>offline</t>
  </si>
  <si>
    <t>Eventi fieristici</t>
  </si>
  <si>
    <t>SEO</t>
  </si>
  <si>
    <t>Sponsorizzazioni TV</t>
  </si>
  <si>
    <t>Calcolo costi online</t>
  </si>
  <si>
    <t>Efficienza investimenti</t>
  </si>
  <si>
    <t>Tipo pubblicità</t>
  </si>
  <si>
    <t>Analisi canali Efficienti</t>
  </si>
  <si>
    <t>Analisi canali Inefficienti</t>
  </si>
  <si>
    <t>Analisi canali Da valutare</t>
  </si>
  <si>
    <t>N° lead</t>
  </si>
  <si>
    <t>Prezzo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</si>
</sst>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410]&quot; &quot;#,##0;[Red]&quot;-&quot;[$€-410]&quot; &quot;#,##0"/>
    <numFmt numFmtId="165" formatCode="[$€-410]&quot; &quot;#,##0.00;[Red]&quot;-&quot;[$€-410]&quot; &quot;#,##0.00"/>
    <numFmt numFmtId="166" formatCode="#,##0.00\ &quot;€&quot;"/>
    <numFmt numFmtId="167" formatCode="[$$-409]#,##0.00"/>
    <numFmt numFmtId="168" formatCode="#,##0\ &quot;€&quot;"/>
  </numFmts>
  <fonts count="6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pivotButton="1" applyAlignment="1">
      <alignment horizontal="center"/>
    </xf>
    <xf numFmtId="0" fontId="0" fillId="2" borderId="0" xfId="0" applyFill="1"/>
    <xf numFmtId="0" fontId="4" fillId="2" borderId="0" xfId="0" applyFont="1" applyFill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/>
    </xf>
    <xf numFmtId="168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6">
    <cellStyle name="Heading" xfId="2" xr:uid="{9F1A776E-EE35-4546-87F7-D02E0529A3EF}"/>
    <cellStyle name="Heading1" xfId="3" xr:uid="{C791A8B7-23F5-45F1-9E25-946B2E282CA1}"/>
    <cellStyle name="Normale" xfId="0" builtinId="0" customBuiltin="1"/>
    <cellStyle name="Percentuale" xfId="1" builtinId="5" customBuiltin="1"/>
    <cellStyle name="Result" xfId="4" xr:uid="{27F2B003-2D03-402B-B077-66AE5F6C09FA}"/>
    <cellStyle name="Result2" xfId="5" xr:uid="{78E98DE2-57C0-454D-A818-68459F168E40}"/>
  </cellStyles>
  <dxfs count="76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#,##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7" formatCode="[$$-409]#,##0.00"/>
      <alignment horizontal="center" vertical="bottom" textRotation="0" wrapText="0" indent="0" justifyLastLine="0" shrinkToFit="0" readingOrder="0"/>
    </dxf>
    <dxf>
      <numFmt numFmtId="167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#,##0.00\ &quot;€&quot;"/>
    </dxf>
    <dxf>
      <numFmt numFmtId="166" formatCode="#,##0.00\ &quot;€&quot;"/>
      <alignment horizontal="center" vertical="bottom" textRotation="0" wrapText="0" indent="0" justifyLastLine="0" shrinkToFit="0" readingOrder="0"/>
    </dxf>
    <dxf>
      <numFmt numFmtId="166" formatCode="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#,##0.00\ &quot;€&quot;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5" formatCode="[$€-410]&quot; &quot;#,##0.00;[Red]&quot;-&quot;[$€-410]&quot; 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[$€-410]&quot; &quot;#,##0;[Red]&quot;-&quot;[$€-410]&quot; &quot;#,##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75.666201273147" createdVersion="8" refreshedVersion="8" minRefreshableVersion="3" recordCount="10" xr:uid="{2D174A46-673C-4B5E-BFA1-E5B7607E9C09}">
  <cacheSource type="worksheet">
    <worksheetSource name="Tabella11"/>
  </cacheSource>
  <cacheFields count="4">
    <cacheField name="Prodotto" numFmtId="0">
      <sharedItems count="5">
        <s v="Laptop"/>
        <s v="Smartphone"/>
        <s v="Tablet"/>
        <s v="TV"/>
        <s v="Videogiochi"/>
      </sharedItems>
    </cacheField>
    <cacheField name="Mese" numFmtId="0">
      <sharedItems count="2">
        <s v="Gennaio"/>
        <s v="Febbraio"/>
      </sharedItems>
    </cacheField>
    <cacheField name="Quantità venduta" numFmtId="0">
      <sharedItems containsSemiMixedTypes="0" containsString="0" containsNumber="1" containsInteger="1" minValue="8" maxValue="30" count="7">
        <n v="15"/>
        <n v="25"/>
        <n v="10"/>
        <n v="20"/>
        <n v="30"/>
        <n v="12"/>
        <n v="8"/>
      </sharedItems>
    </cacheField>
    <cacheField name="Ricavo totale" numFmtId="0">
      <sharedItems containsSemiMixedTypes="0" containsString="0" containsNumber="1" containsInteger="1" minValue="800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1500"/>
  </r>
  <r>
    <x v="1"/>
    <x v="0"/>
    <x v="1"/>
    <n v="2500"/>
  </r>
  <r>
    <x v="2"/>
    <x v="0"/>
    <x v="2"/>
    <n v="1000"/>
  </r>
  <r>
    <x v="0"/>
    <x v="1"/>
    <x v="3"/>
    <n v="2000"/>
  </r>
  <r>
    <x v="1"/>
    <x v="1"/>
    <x v="4"/>
    <n v="3000"/>
  </r>
  <r>
    <x v="2"/>
    <x v="1"/>
    <x v="5"/>
    <n v="1200"/>
  </r>
  <r>
    <x v="3"/>
    <x v="0"/>
    <x v="6"/>
    <n v="800"/>
  </r>
  <r>
    <x v="3"/>
    <x v="1"/>
    <x v="2"/>
    <n v="1000"/>
  </r>
  <r>
    <x v="4"/>
    <x v="0"/>
    <x v="3"/>
    <n v="2000"/>
  </r>
  <r>
    <x v="4"/>
    <x v="1"/>
    <x v="0"/>
    <n v="1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EDAEC-75D1-4A51-994E-6AAED434E2BC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G1:J8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8">
        <item x="6"/>
        <item x="2"/>
        <item x="5"/>
        <item x="0"/>
        <item x="3"/>
        <item x="1"/>
        <item x="4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ma di Ricavo totale" fld="3" baseField="0" baseItem="0" numFmtId="166"/>
  </dataFields>
  <formats count="11">
    <format dxfId="27">
      <pivotArea outline="0" collapsedLevelsAreSubtotals="1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1" type="button" dataOnly="0" labelOnly="1" outline="0" axis="axisCol" fieldPosition="0"/>
    </format>
    <format dxfId="22">
      <pivotArea type="topRight" dataOnly="0" labelOnly="1" outline="0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fieldPosition="0">
        <references count="1">
          <reference field="1" count="0"/>
        </references>
      </pivotArea>
    </format>
    <format dxfId="1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22160-0558-4A80-B3EE-6360DE7BD385}" name="Tabella1" displayName="Tabella1" ref="A1:C11" totalsRowShown="0" headerRowDxfId="75" dataDxfId="74">
  <autoFilter ref="A1:C11" xr:uid="{4AE22160-0558-4A80-B3EE-6360DE7BD385}"/>
  <tableColumns count="3">
    <tableColumn id="1" xr3:uid="{931F91DC-B64F-425A-8802-0DC95DC0870C}" name="Studente" dataDxfId="73"/>
    <tableColumn id="2" xr3:uid="{41BBDD29-3AFB-4276-81B9-C9598B7A593A}" name="N° esami" dataDxfId="72"/>
    <tableColumn id="3" xr3:uid="{3BD1D70A-1204-4C51-8638-53D4A4714C39}" name="Voto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A5504-17F9-4D1E-A54E-67E9C8223CA8}" name="Tabella2" displayName="Tabella2" ref="E1:F2" totalsRowShown="0" headerRowDxfId="70" dataDxfId="69">
  <autoFilter ref="E1:F2" xr:uid="{454A5504-17F9-4D1E-A54E-67E9C8223CA8}"/>
  <tableColumns count="2">
    <tableColumn id="1" xr3:uid="{FD6E6AE5-4EDC-49FB-A8BD-4DA3DF7669A4}" name="N° studenti che ha superato &gt;= 5 esami e votazione &gt;= 80" dataDxfId="68">
      <calculatedColumnFormula>COUNTIFS(B2:B11,"&gt;=5",C2:C11,"&gt;=80")</calculatedColumnFormula>
    </tableColumn>
    <tableColumn id="2" xr3:uid="{31A425A3-E1C2-40AB-8F4B-6B3E9205FED7}" name="Somma dei voti degli studenti che hanno superato 6 esami con una votazione &gt;= 85" dataDxfId="67">
      <calculatedColumnFormula>SUMIFS(C2:C11,B2:B11,"=6",C2:C11,"&gt;=85")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799C3A-51BD-4BC4-893B-C72608EC3C62}" name="Tabella3" displayName="Tabella3" ref="B1:C7" totalsRowShown="0" headerRowDxfId="66" dataDxfId="65">
  <autoFilter ref="B1:C7" xr:uid="{D6799C3A-51BD-4BC4-893B-C72608EC3C62}"/>
  <tableColumns count="2">
    <tableColumn id="1" xr3:uid="{8ED8ACD5-6A37-4069-8EEA-88C0208F7219}" name="Aliquota" dataDxfId="64"/>
    <tableColumn id="2" xr3:uid="{6406D096-927E-447C-AD7B-31278190E1E2}" name="Entrate fino a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76D9AF-C961-41B7-A785-77535B3C5988}" name="Tabella4" displayName="Tabella4" ref="E1:F2" totalsRowShown="0" headerRowDxfId="62" dataDxfId="61">
  <autoFilter ref="E1:F2" xr:uid="{6076D9AF-C961-41B7-A785-77535B3C5988}"/>
  <tableColumns count="2">
    <tableColumn id="1" xr3:uid="{E3AB2D22-E514-41A4-BFCD-DFD0E0850C7E}" name="Entrate" dataDxfId="60"/>
    <tableColumn id="2" xr3:uid="{02ED24AD-DF3E-4FE6-B223-8FB8A76237D6}" name="Aliquota" dataDxfId="59" dataCellStyle="Percentuale">
      <calculatedColumnFormula>_xlfn.XLOOKUP(E2,C2:C7,B2:B7,0,1,1)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46040-E2B9-4198-9FD0-F891CCA3FD9A}" name="Tabella5" displayName="Tabella5" ref="A1:E5" totalsRowShown="0" dataDxfId="58">
  <autoFilter ref="A1:E5" xr:uid="{B1646040-E2B9-4198-9FD0-F891CCA3FD9A}"/>
  <tableColumns count="5">
    <tableColumn id="1" xr3:uid="{A6AA03BE-D774-47EB-911F-A5165B2D3E6B}" name="Prodotto" dataDxfId="57"/>
    <tableColumn id="2" xr3:uid="{74D4A2B1-6CF3-48F8-BCFD-0A822029E8F6}" name="Prezzo unitario" dataDxfId="56"/>
    <tableColumn id="3" xr3:uid="{29AD8127-83EE-45D3-982C-65278C0D6858}" name="Quantità disponibile" dataDxfId="55"/>
    <tableColumn id="4" xr3:uid="{EAD147EF-03D6-4124-94D6-28C53A6B3991}" name="Prezzo Tot" dataDxfId="54">
      <calculatedColumnFormula>Tabella5[[#This Row],[Prezzo unitario]]*Tabella5[[#This Row],[Quantità disponibile]]</calculatedColumnFormula>
    </tableColumn>
    <tableColumn id="5" xr3:uid="{ACB71DF3-8BE7-4855-8728-EBC842A70FC4}" name="Categoria prezzo" dataDxfId="53">
      <calculatedColumnFormula>VLOOKUP(D2,$H$2:$I$4,2,TRUE)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32A04A-D5B4-40B7-88A2-64D90297C2DE}" name="Tabella6" displayName="Tabella6" ref="H1:I4" totalsRowShown="0" headerRowDxfId="52">
  <autoFilter ref="H1:I4" xr:uid="{2F32A04A-D5B4-40B7-88A2-64D90297C2DE}"/>
  <tableColumns count="2">
    <tableColumn id="1" xr3:uid="{3ABA3119-2B74-43D1-9A27-86C0B717CD6F}" name="Criterio" dataDxfId="51"/>
    <tableColumn id="2" xr3:uid="{8303B704-0B2D-44DD-9422-BF1656607DA6}" name="Categoria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22B39F-6681-4824-ACC6-B2A2D3DD6262}" name="Tabella7" displayName="Tabella7" ref="A1:E4" totalsRowShown="0" headerRowDxfId="49" dataDxfId="48">
  <autoFilter ref="A1:E4" xr:uid="{E522B39F-6681-4824-ACC6-B2A2D3DD6262}"/>
  <tableColumns count="5">
    <tableColumn id="1" xr3:uid="{2FB65020-14E9-476B-924C-6F36BA9E3E92}" name="Prodotto" dataDxfId="47"/>
    <tableColumn id="2" xr3:uid="{CD16FD7E-ACD4-4210-A8A1-646E8847374A}" name="Quantità venduta" dataDxfId="46"/>
    <tableColumn id="3" xr3:uid="{DA711B26-0E9E-4CB0-98A2-4DFB76616C05}" name="Mese" dataDxfId="45"/>
    <tableColumn id="4" xr3:uid="{E869BD1F-41A7-4962-9145-0659543BD93C}" name="Stringa scelta" dataDxfId="44">
      <calculatedColumnFormula>CONCATENATE("Nel mese di ",Tabella7[[#This Row],[Mese]]," sono state vendute ",Tabella7[[#This Row],[Quantità venduta]]," quantità del prodotto ",Tabella7[[#This Row],[Prodotto]])</calculatedColumnFormula>
    </tableColumn>
    <tableColumn id="5" xr3:uid="{CCD40A8E-C50A-4C55-93FB-CE295FD5EEEB}" name="Stringa con &amp;" dataDxfId="43">
      <calculatedColumnFormula>"Nel mese di "&amp;Tabella7[[#This Row],[Mese]]&amp;" sono state vendute "&amp;Tabella7[[#This Row],[Quantità venduta]]&amp;" quantità del prodotto "&amp;Tabella7[[#This Row],[Prodotto]]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8CD5BA-DE2C-4002-A9E3-F68CFE971469}" name="Tabella8" displayName="Tabella8" ref="B8:B9" totalsRowShown="0" headerRowDxfId="42" dataDxfId="41">
  <autoFilter ref="B8:B9" xr:uid="{CE8CD5BA-DE2C-4002-A9E3-F68CFE971469}"/>
  <tableColumns count="1">
    <tableColumn id="1" xr3:uid="{19952296-C601-4A9E-A05C-ECF150FFBA6A}" name="Scegli" dataDxfId="40">
      <calculatedColumnFormula>CHOOSE(3,A2,A3,A4)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EC45D4-93E9-4254-A6B0-4D2767BC3C3A}" name="Tabella9" displayName="Tabella9" ref="A1:E5" totalsRowShown="0" headerRowDxfId="39" dataDxfId="38">
  <autoFilter ref="A1:E5" xr:uid="{69EC45D4-93E9-4254-A6B0-4D2767BC3C3A}"/>
  <tableColumns count="5">
    <tableColumn id="1" xr3:uid="{03229C93-104B-4C08-BC5B-8110528EE7B8}" name="Nome" dataDxfId="37"/>
    <tableColumn id="2" xr3:uid="{AC11726A-A0BC-4295-BC6F-5B272CF1D86A}" name="Ore lavorate" dataDxfId="36"/>
    <tableColumn id="3" xr3:uid="{A2C598DA-020D-40DC-A243-3A782190CE96}" name="Weekend" dataDxfId="35"/>
    <tableColumn id="4" xr3:uid="{CA6B3DC0-159A-4A3C-8A63-06028ED91A1A}" name="SALARIO" dataDxfId="34">
      <calculatedColumnFormula>Tabella9[[#This Row],[Ore lavorate]]*Tabella10[[#This Row],[Salario orario(&lt;=40h)]]</calculatedColumnFormula>
    </tableColumn>
    <tableColumn id="5" xr3:uid="{44E3D54E-8E53-4473-B39B-85E66F3BAE50}" name="VERIFICA CON FORMULA ANNIDATA" dataDxfId="33">
      <calculatedColumnFormula>IF(C2="SI",IF(B2&lt;40,B2*20,40*20+(B2-40)*25),IF(B2&lt;40,B2*10,40*10+(B2-40)*15))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2C3CEC-FD18-46D3-B77F-4A5E69CBF587}" name="Tabella10" displayName="Tabella10" ref="F1:H3" totalsRowShown="0" headerRowDxfId="32" dataDxfId="31">
  <autoFilter ref="F1:H3" xr:uid="{0E2C3CEC-FD18-46D3-B77F-4A5E69CBF587}"/>
  <tableColumns count="3">
    <tableColumn id="1" xr3:uid="{2A0C4B54-B534-43D1-B3E5-44B6D10B347E}" name="Weekend" dataDxfId="30"/>
    <tableColumn id="2" xr3:uid="{6C1517C1-1F60-42F1-8A74-ED5DD4132203}" name="Salario orario(&lt;=40h)" dataDxfId="29"/>
    <tableColumn id="3" xr3:uid="{60F065D1-26FB-4C25-A4B8-DCD8C985CE7F}" name="Salario straordinario(&gt;40h)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B0D96B-229F-4ECE-B5DC-B8A83BDEA6B3}" name="Tabella11" displayName="Tabella11" ref="A1:D11" totalsRowShown="0" headerRowDxfId="16" dataDxfId="15">
  <autoFilter ref="A1:D11" xr:uid="{5BB0D96B-229F-4ECE-B5DC-B8A83BDEA6B3}"/>
  <tableColumns count="4">
    <tableColumn id="1" xr3:uid="{2E70D9DB-1C1E-462F-930F-A7605B78B7B8}" name="Prodotto" dataDxfId="14"/>
    <tableColumn id="2" xr3:uid="{6D1F9D21-67E4-4F26-A659-C24EC23CF77A}" name="Mese" dataDxfId="13"/>
    <tableColumn id="3" xr3:uid="{F29D3DEE-7579-4121-AB07-BF9FE51DF24E}" name="Quantità venduta" dataDxfId="12"/>
    <tableColumn id="4" xr3:uid="{BAA48B10-C4C5-460F-8894-41E3D8A9BDAE}" name="Ricavo totale" dataDxfId="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B6D7AA-86EC-4D5B-ACDA-6FF32838DF80}" name="Tabella12" displayName="Tabella12" ref="C7:E12" totalsRowShown="0" headerRowDxfId="10" dataDxfId="9">
  <autoFilter ref="C7:E12" xr:uid="{A9B6D7AA-86EC-4D5B-ACDA-6FF32838DF80}"/>
  <tableColumns count="3">
    <tableColumn id="1" xr3:uid="{51B9A496-882B-48A0-8D47-56AED1904E83}" name="Cost Of Investment" dataDxfId="8"/>
    <tableColumn id="2" xr3:uid="{B2FC4A2F-B6FD-41BB-B899-FF541C6B2922}" name="Final Value" dataDxfId="7"/>
    <tableColumn id="3" xr3:uid="{878953E3-B066-430B-8806-DD028E6B3B26}" name="ROI (Return On Investment)" dataDxfId="6">
      <calculatedColumnFormula>(D8-C8)/C8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0E0CA7-ED48-40B6-8F14-1BE50B5109AF}" name="Tabella13" displayName="Tabella13" ref="A1:D7" totalsRowShown="0" headerRowDxfId="2" dataDxfId="1">
  <autoFilter ref="A1:D7" xr:uid="{2E0E0CA7-ED48-40B6-8F14-1BE50B5109AF}"/>
  <tableColumns count="4">
    <tableColumn id="1" xr3:uid="{A43E7EF6-AAE1-4A3A-80FC-014C4163ABB5}" name="Investimenti pubblicitari" dataDxfId="5"/>
    <tableColumn id="2" xr3:uid="{6B85CB7F-80D6-4FC4-BC8B-226766271CB9}" name="Importo" dataDxfId="4"/>
    <tableColumn id="4" xr3:uid="{4CA2E567-953C-475C-BABD-7521B5FF6A57}" name="N° lead" dataDxfId="0"/>
    <tableColumn id="3" xr3:uid="{70B038EF-1BD7-4369-AA37-4E5AD5541BF7}" name="Tipo pubblicità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1879-4C21-40EE-88A6-E1E6410514D3}">
  <dimension ref="A1:F15"/>
  <sheetViews>
    <sheetView workbookViewId="0">
      <selection activeCell="F2" sqref="F2"/>
    </sheetView>
  </sheetViews>
  <sheetFormatPr defaultRowHeight="13.8" x14ac:dyDescent="0.25"/>
  <cols>
    <col min="1" max="1" width="12.796875" bestFit="1" customWidth="1"/>
    <col min="2" max="2" width="12.69921875" bestFit="1" customWidth="1"/>
    <col min="3" max="3" width="9" bestFit="1" customWidth="1"/>
    <col min="4" max="4" width="5.09765625" bestFit="1" customWidth="1"/>
    <col min="5" max="5" width="55.796875" bestFit="1" customWidth="1"/>
    <col min="6" max="6" width="79.296875" bestFit="1" customWidth="1"/>
    <col min="7" max="7" width="8.796875" customWidth="1"/>
  </cols>
  <sheetData>
    <row r="1" spans="1:6" x14ac:dyDescent="0.25">
      <c r="A1" s="1" t="s">
        <v>0</v>
      </c>
      <c r="B1" s="1" t="s">
        <v>17</v>
      </c>
      <c r="C1" s="1" t="s">
        <v>1</v>
      </c>
      <c r="D1" s="2"/>
      <c r="E1" s="1" t="s">
        <v>18</v>
      </c>
      <c r="F1" s="1" t="s">
        <v>19</v>
      </c>
    </row>
    <row r="2" spans="1:6" x14ac:dyDescent="0.25">
      <c r="A2" s="2" t="s">
        <v>2</v>
      </c>
      <c r="B2" s="2">
        <v>5</v>
      </c>
      <c r="C2" s="2">
        <v>78</v>
      </c>
      <c r="D2" s="2" t="s">
        <v>3</v>
      </c>
      <c r="E2" s="2">
        <f>COUNTIFS(B2:B11,"&gt;=5",C2:C11,"&gt;=80")</f>
        <v>5</v>
      </c>
      <c r="F2" s="2">
        <f>SUMIFS(C2:C11,B2:B11,"=6",C2:C11,"&gt;=85")</f>
        <v>173</v>
      </c>
    </row>
    <row r="3" spans="1:6" x14ac:dyDescent="0.25">
      <c r="A3" s="2" t="s">
        <v>4</v>
      </c>
      <c r="B3" s="2">
        <v>4</v>
      </c>
      <c r="C3" s="2">
        <v>92</v>
      </c>
      <c r="D3" s="2" t="s">
        <v>5</v>
      </c>
      <c r="E3" s="2"/>
      <c r="F3" s="2"/>
    </row>
    <row r="4" spans="1:6" x14ac:dyDescent="0.25">
      <c r="A4" s="2" t="s">
        <v>6</v>
      </c>
      <c r="B4" s="2">
        <v>6</v>
      </c>
      <c r="C4" s="2">
        <v>85</v>
      </c>
      <c r="D4" s="2" t="s">
        <v>7</v>
      </c>
      <c r="E4" s="2"/>
      <c r="F4" s="2"/>
    </row>
    <row r="5" spans="1:6" x14ac:dyDescent="0.25">
      <c r="A5" s="2" t="s">
        <v>8</v>
      </c>
      <c r="B5" s="2">
        <v>7</v>
      </c>
      <c r="C5" s="2">
        <v>76</v>
      </c>
      <c r="D5" s="2">
        <f>6</f>
        <v>6</v>
      </c>
      <c r="E5" s="2"/>
      <c r="F5" s="2"/>
    </row>
    <row r="6" spans="1:6" x14ac:dyDescent="0.25">
      <c r="A6" s="2" t="s">
        <v>9</v>
      </c>
      <c r="B6" s="2">
        <v>5</v>
      </c>
      <c r="C6" s="2">
        <v>90</v>
      </c>
      <c r="D6" s="2"/>
      <c r="E6" s="2"/>
      <c r="F6" s="2"/>
    </row>
    <row r="7" spans="1:6" x14ac:dyDescent="0.25">
      <c r="A7" s="2" t="s">
        <v>10</v>
      </c>
      <c r="B7" s="2">
        <v>6</v>
      </c>
      <c r="C7" s="2">
        <v>88</v>
      </c>
      <c r="D7" s="2"/>
      <c r="E7" s="2"/>
      <c r="F7" s="2"/>
    </row>
    <row r="8" spans="1:6" x14ac:dyDescent="0.25">
      <c r="A8" s="2" t="s">
        <v>11</v>
      </c>
      <c r="B8" s="2">
        <v>4</v>
      </c>
      <c r="C8" s="2">
        <v>82</v>
      </c>
      <c r="D8" s="2"/>
      <c r="E8" s="2"/>
      <c r="F8" s="2"/>
    </row>
    <row r="9" spans="1:6" x14ac:dyDescent="0.25">
      <c r="A9" s="2" t="s">
        <v>12</v>
      </c>
      <c r="B9" s="2">
        <v>5</v>
      </c>
      <c r="C9" s="2">
        <v>95</v>
      </c>
      <c r="D9" s="2"/>
      <c r="E9" s="2"/>
      <c r="F9" s="2"/>
    </row>
    <row r="10" spans="1:6" x14ac:dyDescent="0.25">
      <c r="A10" s="2" t="s">
        <v>6</v>
      </c>
      <c r="B10" s="2">
        <v>6</v>
      </c>
      <c r="C10" s="2">
        <v>79</v>
      </c>
      <c r="D10" s="2"/>
      <c r="E10" s="2"/>
      <c r="F10" s="2"/>
    </row>
    <row r="11" spans="1:6" x14ac:dyDescent="0.25">
      <c r="A11" s="2" t="s">
        <v>13</v>
      </c>
      <c r="B11" s="2">
        <v>7</v>
      </c>
      <c r="C11" s="2">
        <v>85</v>
      </c>
      <c r="D11" s="2"/>
      <c r="E11" s="2"/>
      <c r="F11" s="2"/>
    </row>
    <row r="12" spans="1:6" x14ac:dyDescent="0.25">
      <c r="A12" s="2"/>
      <c r="B12" s="2"/>
      <c r="C12" s="2"/>
      <c r="E12" s="1"/>
      <c r="F12" s="1"/>
    </row>
    <row r="13" spans="1:6" x14ac:dyDescent="0.25">
      <c r="A13" s="2"/>
      <c r="B13" s="2"/>
      <c r="C13" s="2"/>
    </row>
    <row r="14" spans="1:6" x14ac:dyDescent="0.25">
      <c r="A14" s="2"/>
      <c r="B14" s="2"/>
      <c r="C14" s="2"/>
    </row>
    <row r="15" spans="1:6" x14ac:dyDescent="0.25">
      <c r="A15" s="2"/>
      <c r="B15" s="2"/>
      <c r="C15" s="2"/>
    </row>
  </sheetData>
  <pageMargins left="0" right="0" top="0.39409448818897608" bottom="0.39409448818897608" header="0" footer="0"/>
  <headerFooter>
    <oddHeader>&amp;C&amp;A</oddHeader>
    <oddFooter>&amp;CPage &amp;P</oddFooter>
  </headerFooter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C4BB-F53C-448F-8260-E41C88F7A0FB}">
  <dimension ref="B1:F16"/>
  <sheetViews>
    <sheetView workbookViewId="0">
      <selection activeCell="C9" sqref="C9"/>
    </sheetView>
  </sheetViews>
  <sheetFormatPr defaultRowHeight="13.8" x14ac:dyDescent="0.25"/>
  <cols>
    <col min="1" max="1" width="10.69921875" customWidth="1"/>
    <col min="2" max="2" width="12.3984375" bestFit="1" customWidth="1"/>
    <col min="3" max="3" width="18" bestFit="1" customWidth="1"/>
    <col min="4" max="4" width="20.5" bestFit="1" customWidth="1"/>
    <col min="5" max="5" width="12.09765625" bestFit="1" customWidth="1"/>
    <col min="6" max="6" width="17.69921875" bestFit="1" customWidth="1"/>
    <col min="7" max="7" width="13.3984375" bestFit="1" customWidth="1"/>
    <col min="8" max="8" width="19" bestFit="1" customWidth="1"/>
  </cols>
  <sheetData>
    <row r="1" spans="2:6" x14ac:dyDescent="0.25">
      <c r="B1" s="1" t="s">
        <v>14</v>
      </c>
      <c r="C1" s="1" t="s">
        <v>15</v>
      </c>
      <c r="E1" s="1" t="s">
        <v>16</v>
      </c>
      <c r="F1" s="1" t="s">
        <v>14</v>
      </c>
    </row>
    <row r="2" spans="2:6" x14ac:dyDescent="0.25">
      <c r="B2" s="3">
        <v>0.19</v>
      </c>
      <c r="C2" s="4">
        <v>9700</v>
      </c>
      <c r="E2" s="5">
        <v>40000</v>
      </c>
      <c r="F2" s="6">
        <f>_xlfn.XLOOKUP(E2,C2:C7,B2:B7,0,1,1)</f>
        <v>0.24</v>
      </c>
    </row>
    <row r="3" spans="2:6" x14ac:dyDescent="0.25">
      <c r="B3" s="3">
        <v>0.22</v>
      </c>
      <c r="C3" s="4">
        <v>39800</v>
      </c>
    </row>
    <row r="4" spans="2:6" x14ac:dyDescent="0.25">
      <c r="B4" s="3">
        <v>0.24</v>
      </c>
      <c r="C4" s="4">
        <v>83470</v>
      </c>
    </row>
    <row r="5" spans="2:6" x14ac:dyDescent="0.25">
      <c r="B5" s="3">
        <v>0.32</v>
      </c>
      <c r="C5" s="4">
        <v>164000</v>
      </c>
    </row>
    <row r="6" spans="2:6" x14ac:dyDescent="0.25">
      <c r="B6" s="3">
        <v>0.35</v>
      </c>
      <c r="C6" s="4">
        <v>230522</v>
      </c>
    </row>
    <row r="7" spans="2:6" x14ac:dyDescent="0.25">
      <c r="B7" s="3">
        <v>0.37</v>
      </c>
      <c r="C7" s="4">
        <v>523500</v>
      </c>
    </row>
    <row r="8" spans="2:6" x14ac:dyDescent="0.25">
      <c r="B8" s="2"/>
      <c r="C8" s="2"/>
    </row>
    <row r="9" spans="2:6" x14ac:dyDescent="0.25">
      <c r="B9" s="2"/>
      <c r="C9" s="2"/>
    </row>
    <row r="15" spans="2:6" x14ac:dyDescent="0.25">
      <c r="B15" s="2"/>
      <c r="C15" s="2"/>
      <c r="D15" s="2"/>
    </row>
    <row r="16" spans="2:6" x14ac:dyDescent="0.25">
      <c r="B16" s="2"/>
      <c r="C16" s="2"/>
      <c r="D16" s="2"/>
    </row>
  </sheetData>
  <phoneticPr fontId="5" type="noConversion"/>
  <pageMargins left="0" right="0" top="0.39409448818897608" bottom="0.39409448818897608" header="0" footer="0"/>
  <headerFooter>
    <oddHeader>&amp;C&amp;A</oddHeader>
    <oddFooter>&amp;CPage &amp;P</oddFooter>
  </headerFooter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0372-E354-49BA-AA49-B541ADF981FA}">
  <dimension ref="A1:I5"/>
  <sheetViews>
    <sheetView workbookViewId="0">
      <selection activeCell="E6" sqref="E6"/>
    </sheetView>
  </sheetViews>
  <sheetFormatPr defaultRowHeight="13.8" x14ac:dyDescent="0.25"/>
  <cols>
    <col min="1" max="1" width="12.3984375" bestFit="1" customWidth="1"/>
    <col min="2" max="2" width="18" bestFit="1" customWidth="1"/>
    <col min="3" max="3" width="20.5" bestFit="1" customWidth="1"/>
    <col min="4" max="4" width="12.09765625" bestFit="1" customWidth="1"/>
    <col min="5" max="5" width="17.69921875" bestFit="1" customWidth="1"/>
    <col min="6" max="6" width="11.3984375" bestFit="1" customWidth="1"/>
    <col min="8" max="8" width="11.3984375" bestFit="1" customWidth="1"/>
    <col min="9" max="9" width="13.296875" bestFit="1" customWidth="1"/>
  </cols>
  <sheetData>
    <row r="1" spans="1:9" x14ac:dyDescent="0.25">
      <c r="A1" s="2" t="s">
        <v>20</v>
      </c>
      <c r="B1" s="2" t="s">
        <v>21</v>
      </c>
      <c r="C1" t="s">
        <v>22</v>
      </c>
      <c r="D1" t="s">
        <v>27</v>
      </c>
      <c r="E1" t="s">
        <v>33</v>
      </c>
      <c r="H1" s="2" t="s">
        <v>29</v>
      </c>
      <c r="I1" s="2" t="s">
        <v>28</v>
      </c>
    </row>
    <row r="2" spans="1:9" x14ac:dyDescent="0.25">
      <c r="A2" s="2" t="s">
        <v>23</v>
      </c>
      <c r="B2" s="7">
        <v>25</v>
      </c>
      <c r="C2" s="2">
        <v>20</v>
      </c>
      <c r="D2" s="7">
        <f>Tabella5[[#This Row],[Prezzo unitario]]*Tabella5[[#This Row],[Quantità disponibile]]</f>
        <v>500</v>
      </c>
      <c r="E2" s="2" t="str">
        <f t="shared" ref="E2:E5" si="0">VLOOKUP(D2,$H$2:$I$4,2,TRUE)</f>
        <v>Economico</v>
      </c>
      <c r="H2" s="2">
        <v>0</v>
      </c>
      <c r="I2" s="7" t="s">
        <v>30</v>
      </c>
    </row>
    <row r="3" spans="1:9" x14ac:dyDescent="0.25">
      <c r="A3" s="2" t="s">
        <v>24</v>
      </c>
      <c r="B3" s="7">
        <v>40</v>
      </c>
      <c r="C3" s="2">
        <v>15</v>
      </c>
      <c r="D3" s="7">
        <f>Tabella5[[#This Row],[Prezzo unitario]]*Tabella5[[#This Row],[Quantità disponibile]]</f>
        <v>600</v>
      </c>
      <c r="E3" s="2" t="str">
        <f t="shared" si="0"/>
        <v>Medio</v>
      </c>
      <c r="H3" s="2">
        <v>501</v>
      </c>
      <c r="I3" s="7" t="s">
        <v>31</v>
      </c>
    </row>
    <row r="4" spans="1:9" x14ac:dyDescent="0.25">
      <c r="A4" s="2" t="s">
        <v>25</v>
      </c>
      <c r="B4" s="7">
        <v>35</v>
      </c>
      <c r="C4" s="2">
        <v>10</v>
      </c>
      <c r="D4" s="7">
        <f>Tabella5[[#This Row],[Prezzo unitario]]*Tabella5[[#This Row],[Quantità disponibile]]</f>
        <v>350</v>
      </c>
      <c r="E4" s="2" t="str">
        <f t="shared" si="0"/>
        <v>Economico</v>
      </c>
      <c r="H4" s="2">
        <v>1001</v>
      </c>
      <c r="I4" s="7" t="s">
        <v>32</v>
      </c>
    </row>
    <row r="5" spans="1:9" x14ac:dyDescent="0.25">
      <c r="A5" s="2" t="s">
        <v>26</v>
      </c>
      <c r="B5" s="7">
        <v>60</v>
      </c>
      <c r="C5" s="2">
        <v>8</v>
      </c>
      <c r="D5" s="7">
        <f>Tabella5[[#This Row],[Prezzo unitario]]*Tabella5[[#This Row],[Quantità disponibile]]</f>
        <v>480</v>
      </c>
      <c r="E5" s="2" t="str">
        <f t="shared" si="0"/>
        <v>Economico</v>
      </c>
      <c r="F5" s="2"/>
      <c r="G5" s="7"/>
    </row>
  </sheetData>
  <pageMargins left="0" right="0" top="0.39409448818897608" bottom="0.39409448818897608" header="0" footer="0"/>
  <headerFooter>
    <oddHeader>&amp;C&amp;A</oddHeader>
    <oddFooter>&amp;CPage &amp;P</oddFooter>
  </headerFooter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1159-7C6E-4058-B4C7-D16CDE244211}">
  <dimension ref="A1:E9"/>
  <sheetViews>
    <sheetView workbookViewId="0">
      <selection activeCell="E4" sqref="E4"/>
    </sheetView>
  </sheetViews>
  <sheetFormatPr defaultRowHeight="13.8" x14ac:dyDescent="0.25"/>
  <cols>
    <col min="1" max="1" width="12.3984375" bestFit="1" customWidth="1"/>
    <col min="2" max="2" width="19.8984375" bestFit="1" customWidth="1"/>
    <col min="3" max="3" width="9.59765625" bestFit="1" customWidth="1"/>
    <col min="4" max="5" width="61.5" bestFit="1" customWidth="1"/>
  </cols>
  <sheetData>
    <row r="1" spans="1:5" x14ac:dyDescent="0.25">
      <c r="A1" s="2" t="s">
        <v>20</v>
      </c>
      <c r="B1" s="2" t="s">
        <v>34</v>
      </c>
      <c r="C1" s="2" t="s">
        <v>35</v>
      </c>
      <c r="D1" s="2" t="s">
        <v>42</v>
      </c>
      <c r="E1" s="2" t="s">
        <v>43</v>
      </c>
    </row>
    <row r="2" spans="1:5" x14ac:dyDescent="0.25">
      <c r="A2" s="2" t="s">
        <v>36</v>
      </c>
      <c r="B2" s="2">
        <v>50</v>
      </c>
      <c r="C2" s="2" t="s">
        <v>39</v>
      </c>
      <c r="D2" s="2" t="str">
        <f>CONCATENATE("Nel mese di ",Tabella7[[#This Row],[Mese]]," sono state vendute ",Tabella7[[#This Row],[Quantità venduta]]," quantità del prodotto ",Tabella7[[#This Row],[Prodotto]])</f>
        <v>Nel mese di Gennaio sono state vendute 50 quantità del prodotto Telefono</v>
      </c>
      <c r="E2" s="2" t="str">
        <f>"Nel mese di "&amp;Tabella7[[#This Row],[Mese]]&amp;" sono state vendute "&amp;Tabella7[[#This Row],[Quantità venduta]]&amp;" quantità del prodotto "&amp;Tabella7[[#This Row],[Prodotto]]</f>
        <v>Nel mese di Gennaio sono state vendute 50 quantità del prodotto Telefono</v>
      </c>
    </row>
    <row r="3" spans="1:5" x14ac:dyDescent="0.25">
      <c r="A3" s="2" t="s">
        <v>37</v>
      </c>
      <c r="B3" s="2">
        <v>30</v>
      </c>
      <c r="C3" s="2" t="s">
        <v>40</v>
      </c>
      <c r="D3" s="2" t="str">
        <f>CONCATENATE("Nel mese di ",Tabella7[[#This Row],[Mese]]," sono state vendute ",Tabella7[[#This Row],[Quantità venduta]]," quantità del prodotto ",Tabella7[[#This Row],[Prodotto]])</f>
        <v>Nel mese di Febbraio sono state vendute 30 quantità del prodotto Laptop</v>
      </c>
      <c r="E3" s="2" t="str">
        <f>"Nel mese di "&amp;Tabella7[[#This Row],[Mese]]&amp;" sono state vendute "&amp;Tabella7[[#This Row],[Quantità venduta]]&amp;" quantità del prodotto "&amp;Tabella7[[#This Row],[Prodotto]]</f>
        <v>Nel mese di Febbraio sono state vendute 30 quantità del prodotto Laptop</v>
      </c>
    </row>
    <row r="4" spans="1:5" x14ac:dyDescent="0.25">
      <c r="A4" s="2" t="s">
        <v>38</v>
      </c>
      <c r="B4" s="2">
        <v>20</v>
      </c>
      <c r="C4" s="2" t="s">
        <v>41</v>
      </c>
      <c r="D4" s="2" t="str">
        <f>CONCATENATE("Nel mese di ",Tabella7[[#This Row],[Mese]]," sono state vendute ",Tabella7[[#This Row],[Quantità venduta]]," quantità del prodotto ",Tabella7[[#This Row],[Prodotto]])</f>
        <v>Nel mese di Marzo sono state vendute 20 quantità del prodotto Tablet</v>
      </c>
      <c r="E4" s="2" t="str">
        <f>"Nel mese di "&amp;Tabella7[[#This Row],[Mese]]&amp;" sono state vendute "&amp;Tabella7[[#This Row],[Quantità venduta]]&amp;" quantità del prodotto "&amp;Tabella7[[#This Row],[Prodotto]]</f>
        <v>Nel mese di Marzo sono state vendute 20 quantità del prodotto Tablet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B8" s="2" t="s">
        <v>44</v>
      </c>
    </row>
    <row r="9" spans="1:5" x14ac:dyDescent="0.25">
      <c r="B9" s="2" t="str">
        <f>CHOOSE(3,A2,A3,A4)</f>
        <v>Tablet</v>
      </c>
    </row>
  </sheetData>
  <pageMargins left="0" right="0" top="0.39409448818897608" bottom="0.39409448818897608" header="0" footer="0"/>
  <headerFooter>
    <oddHeader>&amp;C&amp;A</oddHeader>
    <oddFooter>&amp;CPage &amp;P</oddFooter>
  </headerFooter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AB77-A18D-4FCB-B26D-78A269773676}">
  <dimension ref="A1:H5"/>
  <sheetViews>
    <sheetView workbookViewId="0">
      <selection activeCell="E2" sqref="E2"/>
    </sheetView>
  </sheetViews>
  <sheetFormatPr defaultRowHeight="13.8" x14ac:dyDescent="0.25"/>
  <cols>
    <col min="1" max="1" width="10.09765625" bestFit="1" customWidth="1"/>
    <col min="2" max="2" width="15.69921875" bestFit="1" customWidth="1"/>
    <col min="3" max="3" width="13.09765625" bestFit="1" customWidth="1"/>
    <col min="4" max="4" width="13" bestFit="1" customWidth="1"/>
    <col min="5" max="5" width="37.8984375" bestFit="1" customWidth="1"/>
    <col min="6" max="6" width="13.09765625" bestFit="1" customWidth="1"/>
    <col min="7" max="7" width="23.19921875" bestFit="1" customWidth="1"/>
    <col min="8" max="8" width="28.19921875" bestFit="1" customWidth="1"/>
  </cols>
  <sheetData>
    <row r="1" spans="1:8" x14ac:dyDescent="0.25">
      <c r="A1" s="2" t="s">
        <v>45</v>
      </c>
      <c r="B1" s="2" t="s">
        <v>46</v>
      </c>
      <c r="C1" s="2" t="s">
        <v>47</v>
      </c>
      <c r="D1" s="2" t="s">
        <v>54</v>
      </c>
      <c r="E1" s="2" t="s">
        <v>55</v>
      </c>
      <c r="F1" s="2" t="s">
        <v>47</v>
      </c>
      <c r="G1" s="2" t="s">
        <v>52</v>
      </c>
      <c r="H1" s="2" t="s">
        <v>53</v>
      </c>
    </row>
    <row r="2" spans="1:8" x14ac:dyDescent="0.25">
      <c r="A2" s="2" t="s">
        <v>48</v>
      </c>
      <c r="B2" s="2">
        <v>35</v>
      </c>
      <c r="C2" s="2" t="s">
        <v>50</v>
      </c>
      <c r="D2" s="8">
        <f>Tabella9[[#This Row],[Ore lavorate]]*Tabella10[[#This Row],[Salario orario(&lt;=40h)]]</f>
        <v>700</v>
      </c>
      <c r="E2" s="2">
        <f t="shared" ref="E2:E5" si="0">IF(C2="SI",IF(B2&lt;40,B2*20,40*20+(B2-40)*25),IF(B2&lt;40,B2*10,40*10+(B2-40)*15))</f>
        <v>700</v>
      </c>
      <c r="F2" s="2" t="s">
        <v>50</v>
      </c>
      <c r="G2" s="7">
        <v>20</v>
      </c>
      <c r="H2" s="7">
        <v>25</v>
      </c>
    </row>
    <row r="3" spans="1:8" x14ac:dyDescent="0.25">
      <c r="A3" s="2" t="s">
        <v>11</v>
      </c>
      <c r="B3" s="2">
        <v>45</v>
      </c>
      <c r="C3" s="2" t="s">
        <v>51</v>
      </c>
      <c r="D3" s="8">
        <f>(40*Tabella10[[#This Row],[Salario orario(&lt;=40h)]]+5*Tabella10[[#This Row],[Salario straordinario(&gt;40h)]])</f>
        <v>475</v>
      </c>
      <c r="E3" s="2">
        <f t="shared" si="0"/>
        <v>475</v>
      </c>
      <c r="F3" s="2" t="s">
        <v>51</v>
      </c>
      <c r="G3" s="7">
        <v>10</v>
      </c>
      <c r="H3" s="7">
        <v>15</v>
      </c>
    </row>
    <row r="4" spans="1:8" x14ac:dyDescent="0.25">
      <c r="A4" s="2" t="s">
        <v>13</v>
      </c>
      <c r="B4" s="2">
        <v>38</v>
      </c>
      <c r="C4" s="2" t="s">
        <v>51</v>
      </c>
      <c r="D4" s="8">
        <f>Tabella9[[#This Row],[Ore lavorate]]*G3</f>
        <v>380</v>
      </c>
      <c r="E4" s="2">
        <f t="shared" si="0"/>
        <v>380</v>
      </c>
    </row>
    <row r="5" spans="1:8" x14ac:dyDescent="0.25">
      <c r="A5" s="2" t="s">
        <v>49</v>
      </c>
      <c r="B5" s="2">
        <v>50</v>
      </c>
      <c r="C5" s="2" t="s">
        <v>51</v>
      </c>
      <c r="D5" s="8">
        <f>40*G3+10*H3</f>
        <v>550</v>
      </c>
      <c r="E5" s="2">
        <f t="shared" si="0"/>
        <v>550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ED78-D87C-44FB-8575-449B44BABA0A}">
  <dimension ref="A1:J16"/>
  <sheetViews>
    <sheetView workbookViewId="0"/>
  </sheetViews>
  <sheetFormatPr defaultRowHeight="13.8" x14ac:dyDescent="0.25"/>
  <cols>
    <col min="1" max="1" width="12.3984375" bestFit="1" customWidth="1"/>
    <col min="2" max="2" width="9.59765625" bestFit="1" customWidth="1"/>
    <col min="3" max="3" width="19.8984375" bestFit="1" customWidth="1"/>
    <col min="4" max="4" width="16.296875" bestFit="1" customWidth="1"/>
    <col min="7" max="7" width="21.8984375" bestFit="1" customWidth="1"/>
    <col min="8" max="8" width="20.3984375" bestFit="1" customWidth="1"/>
    <col min="9" max="9" width="9.3984375" bestFit="1" customWidth="1"/>
    <col min="10" max="10" width="18.19921875" bestFit="1" customWidth="1"/>
    <col min="11" max="11" width="4.8984375" bestFit="1" customWidth="1"/>
    <col min="12" max="12" width="11.296875" bestFit="1" customWidth="1"/>
    <col min="13" max="13" width="18.19921875" bestFit="1" customWidth="1"/>
    <col min="14" max="14" width="8" bestFit="1" customWidth="1"/>
    <col min="15" max="15" width="4.8984375" bestFit="1" customWidth="1"/>
    <col min="16" max="16" width="12.19921875" bestFit="1" customWidth="1"/>
    <col min="17" max="17" width="5" bestFit="1" customWidth="1"/>
    <col min="18" max="18" width="4.8984375" bestFit="1" customWidth="1"/>
    <col min="19" max="19" width="9.19921875" bestFit="1" customWidth="1"/>
    <col min="20" max="20" width="13" bestFit="1" customWidth="1"/>
    <col min="21" max="21" width="4.8984375" bestFit="1" customWidth="1"/>
    <col min="22" max="22" width="17.3984375" bestFit="1" customWidth="1"/>
    <col min="23" max="23" width="18.19921875" bestFit="1" customWidth="1"/>
  </cols>
  <sheetData>
    <row r="1" spans="1:10" x14ac:dyDescent="0.25">
      <c r="A1" s="2" t="s">
        <v>20</v>
      </c>
      <c r="B1" s="2" t="s">
        <v>35</v>
      </c>
      <c r="C1" s="2" t="s">
        <v>34</v>
      </c>
      <c r="D1" s="2" t="s">
        <v>56</v>
      </c>
      <c r="G1" s="9" t="s">
        <v>60</v>
      </c>
      <c r="H1" s="9" t="s">
        <v>63</v>
      </c>
      <c r="I1" s="2"/>
      <c r="J1" s="2"/>
    </row>
    <row r="2" spans="1:10" x14ac:dyDescent="0.25">
      <c r="A2" s="2" t="s">
        <v>37</v>
      </c>
      <c r="B2" s="2" t="s">
        <v>39</v>
      </c>
      <c r="C2" s="2">
        <v>15</v>
      </c>
      <c r="D2" s="7">
        <v>1500</v>
      </c>
      <c r="G2" s="9" t="s">
        <v>61</v>
      </c>
      <c r="H2" s="2" t="s">
        <v>39</v>
      </c>
      <c r="I2" s="2" t="s">
        <v>40</v>
      </c>
      <c r="J2" s="2" t="s">
        <v>62</v>
      </c>
    </row>
    <row r="3" spans="1:10" x14ac:dyDescent="0.25">
      <c r="A3" s="2" t="s">
        <v>57</v>
      </c>
      <c r="B3" s="2" t="s">
        <v>39</v>
      </c>
      <c r="C3" s="2">
        <v>25</v>
      </c>
      <c r="D3" s="7">
        <v>2500</v>
      </c>
      <c r="G3" s="2" t="s">
        <v>37</v>
      </c>
      <c r="H3" s="7">
        <v>1500</v>
      </c>
      <c r="I3" s="7">
        <v>2000</v>
      </c>
      <c r="J3" s="7">
        <v>3500</v>
      </c>
    </row>
    <row r="4" spans="1:10" x14ac:dyDescent="0.25">
      <c r="A4" s="2" t="s">
        <v>38</v>
      </c>
      <c r="B4" s="2" t="s">
        <v>39</v>
      </c>
      <c r="C4" s="2">
        <v>10</v>
      </c>
      <c r="D4" s="7">
        <v>1000</v>
      </c>
      <c r="G4" s="2" t="s">
        <v>57</v>
      </c>
      <c r="H4" s="7">
        <v>2500</v>
      </c>
      <c r="I4" s="7">
        <v>3000</v>
      </c>
      <c r="J4" s="7">
        <v>5500</v>
      </c>
    </row>
    <row r="5" spans="1:10" x14ac:dyDescent="0.25">
      <c r="A5" s="2" t="s">
        <v>37</v>
      </c>
      <c r="B5" s="2" t="s">
        <v>40</v>
      </c>
      <c r="C5" s="2">
        <v>20</v>
      </c>
      <c r="D5" s="7">
        <v>2000</v>
      </c>
      <c r="G5" s="2" t="s">
        <v>38</v>
      </c>
      <c r="H5" s="7">
        <v>1000</v>
      </c>
      <c r="I5" s="7">
        <v>1200</v>
      </c>
      <c r="J5" s="7">
        <v>2200</v>
      </c>
    </row>
    <row r="6" spans="1:10" x14ac:dyDescent="0.25">
      <c r="A6" s="2" t="s">
        <v>57</v>
      </c>
      <c r="B6" s="2" t="s">
        <v>40</v>
      </c>
      <c r="C6" s="2">
        <v>30</v>
      </c>
      <c r="D6" s="7">
        <v>3000</v>
      </c>
      <c r="G6" s="2" t="s">
        <v>58</v>
      </c>
      <c r="H6" s="7">
        <v>800</v>
      </c>
      <c r="I6" s="7">
        <v>1000</v>
      </c>
      <c r="J6" s="7">
        <v>1800</v>
      </c>
    </row>
    <row r="7" spans="1:10" x14ac:dyDescent="0.25">
      <c r="A7" s="2" t="s">
        <v>38</v>
      </c>
      <c r="B7" s="2" t="s">
        <v>40</v>
      </c>
      <c r="C7" s="2">
        <v>12</v>
      </c>
      <c r="D7" s="7">
        <v>1200</v>
      </c>
      <c r="G7" s="2" t="s">
        <v>59</v>
      </c>
      <c r="H7" s="7">
        <v>2000</v>
      </c>
      <c r="I7" s="7">
        <v>1500</v>
      </c>
      <c r="J7" s="7">
        <v>3500</v>
      </c>
    </row>
    <row r="8" spans="1:10" x14ac:dyDescent="0.25">
      <c r="A8" s="2" t="s">
        <v>58</v>
      </c>
      <c r="B8" s="2" t="s">
        <v>39</v>
      </c>
      <c r="C8" s="2">
        <v>8</v>
      </c>
      <c r="D8" s="7">
        <v>800</v>
      </c>
      <c r="G8" s="2" t="s">
        <v>62</v>
      </c>
      <c r="H8" s="7">
        <v>7800</v>
      </c>
      <c r="I8" s="7">
        <v>8700</v>
      </c>
      <c r="J8" s="7">
        <v>16500</v>
      </c>
    </row>
    <row r="9" spans="1:10" x14ac:dyDescent="0.25">
      <c r="A9" s="2" t="s">
        <v>58</v>
      </c>
      <c r="B9" s="2" t="s">
        <v>40</v>
      </c>
      <c r="C9" s="2">
        <v>10</v>
      </c>
      <c r="D9" s="7">
        <v>1000</v>
      </c>
    </row>
    <row r="10" spans="1:10" x14ac:dyDescent="0.25">
      <c r="A10" s="2" t="s">
        <v>59</v>
      </c>
      <c r="B10" s="2" t="s">
        <v>39</v>
      </c>
      <c r="C10" s="2">
        <v>20</v>
      </c>
      <c r="D10" s="7">
        <v>2000</v>
      </c>
    </row>
    <row r="11" spans="1:10" x14ac:dyDescent="0.25">
      <c r="A11" s="2" t="s">
        <v>59</v>
      </c>
      <c r="B11" s="2" t="s">
        <v>40</v>
      </c>
      <c r="C11" s="2">
        <v>15</v>
      </c>
      <c r="D11" s="7">
        <v>1500</v>
      </c>
    </row>
    <row r="12" spans="1:10" x14ac:dyDescent="0.25">
      <c r="A12" s="2"/>
      <c r="B12" s="2"/>
      <c r="C12" s="2"/>
      <c r="D12" s="2"/>
    </row>
    <row r="13" spans="1:10" x14ac:dyDescent="0.25">
      <c r="A13" s="2"/>
      <c r="B13" s="2"/>
      <c r="C13" s="2"/>
      <c r="D13" s="2"/>
    </row>
    <row r="14" spans="1:10" x14ac:dyDescent="0.25">
      <c r="A14" s="2"/>
      <c r="B14" s="2"/>
      <c r="C14" s="2"/>
      <c r="D14" s="2"/>
    </row>
    <row r="15" spans="1:10" x14ac:dyDescent="0.25">
      <c r="A15" s="2"/>
      <c r="B15" s="2"/>
      <c r="C15" s="2"/>
      <c r="D15" s="2"/>
    </row>
    <row r="16" spans="1:10" x14ac:dyDescent="0.25">
      <c r="A16" s="2"/>
      <c r="B16" s="2"/>
      <c r="C16" s="2"/>
      <c r="D16" s="2"/>
    </row>
  </sheetData>
  <phoneticPr fontId="5" type="noConversion"/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8E9-1F24-48CF-BE81-C0D99C4AA26C}">
  <dimension ref="C4:E13"/>
  <sheetViews>
    <sheetView workbookViewId="0">
      <selection activeCell="E8" sqref="E8"/>
    </sheetView>
  </sheetViews>
  <sheetFormatPr defaultRowHeight="13.8" x14ac:dyDescent="0.25"/>
  <cols>
    <col min="3" max="3" width="22" bestFit="1" customWidth="1"/>
    <col min="4" max="4" width="30" bestFit="1" customWidth="1"/>
    <col min="5" max="5" width="29.5" bestFit="1" customWidth="1"/>
    <col min="6" max="7" width="10.796875" customWidth="1"/>
  </cols>
  <sheetData>
    <row r="4" spans="3:5" x14ac:dyDescent="0.25">
      <c r="C4" s="11"/>
      <c r="D4" s="11" t="s">
        <v>64</v>
      </c>
      <c r="E4" s="10"/>
    </row>
    <row r="7" spans="3:5" x14ac:dyDescent="0.25">
      <c r="C7" s="2" t="s">
        <v>65</v>
      </c>
      <c r="D7" s="2" t="s">
        <v>66</v>
      </c>
      <c r="E7" s="2" t="s">
        <v>67</v>
      </c>
    </row>
    <row r="8" spans="3:5" x14ac:dyDescent="0.25">
      <c r="C8" s="12">
        <v>100</v>
      </c>
      <c r="D8" s="12">
        <v>200</v>
      </c>
      <c r="E8" s="6">
        <f t="shared" ref="E8:E11" si="0">(D8-C8)/C8</f>
        <v>1</v>
      </c>
    </row>
    <row r="9" spans="3:5" x14ac:dyDescent="0.25">
      <c r="C9" s="12">
        <v>2167</v>
      </c>
      <c r="D9" s="12">
        <v>2615</v>
      </c>
      <c r="E9" s="6">
        <f t="shared" si="0"/>
        <v>0.20673742501153669</v>
      </c>
    </row>
    <row r="10" spans="3:5" x14ac:dyDescent="0.25">
      <c r="C10" s="12">
        <v>3245</v>
      </c>
      <c r="D10" s="12">
        <v>2951</v>
      </c>
      <c r="E10" s="6">
        <f t="shared" si="0"/>
        <v>-9.0600924499229588E-2</v>
      </c>
    </row>
    <row r="11" spans="3:5" x14ac:dyDescent="0.25">
      <c r="C11" s="12">
        <v>356</v>
      </c>
      <c r="D11" s="12">
        <v>405</v>
      </c>
      <c r="E11" s="6">
        <f t="shared" si="0"/>
        <v>0.13764044943820225</v>
      </c>
    </row>
    <row r="12" spans="3:5" x14ac:dyDescent="0.25">
      <c r="C12" s="12"/>
      <c r="D12" s="12"/>
      <c r="E12" s="2"/>
    </row>
    <row r="13" spans="3:5" x14ac:dyDescent="0.25">
      <c r="C13" s="12"/>
      <c r="D13" s="12"/>
      <c r="E13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FB64-2B05-4DAF-A66E-874319B7FC5E}">
  <dimension ref="A1:J13"/>
  <sheetViews>
    <sheetView tabSelected="1" workbookViewId="0">
      <selection activeCell="A8" sqref="A8"/>
    </sheetView>
  </sheetViews>
  <sheetFormatPr defaultRowHeight="13.8" x14ac:dyDescent="0.25"/>
  <cols>
    <col min="1" max="1" width="26.296875" bestFit="1" customWidth="1"/>
    <col min="2" max="2" width="11.69921875" bestFit="1" customWidth="1"/>
    <col min="3" max="3" width="11.09765625" bestFit="1" customWidth="1"/>
    <col min="4" max="4" width="17.796875" bestFit="1" customWidth="1"/>
    <col min="5" max="5" width="18.19921875" bestFit="1" customWidth="1"/>
    <col min="6" max="6" width="21" bestFit="1" customWidth="1"/>
    <col min="7" max="7" width="20.796875" bestFit="1" customWidth="1"/>
    <col min="8" max="8" width="22.3984375" bestFit="1" customWidth="1"/>
    <col min="9" max="9" width="23.09765625" bestFit="1" customWidth="1"/>
    <col min="10" max="10" width="11" bestFit="1" customWidth="1"/>
  </cols>
  <sheetData>
    <row r="1" spans="1:10" x14ac:dyDescent="0.25">
      <c r="A1" s="13" t="s">
        <v>68</v>
      </c>
      <c r="B1" s="13" t="s">
        <v>69</v>
      </c>
      <c r="C1" s="13" t="s">
        <v>84</v>
      </c>
      <c r="D1" s="13" t="s">
        <v>80</v>
      </c>
      <c r="E1" s="15" t="s">
        <v>78</v>
      </c>
      <c r="F1" s="18" t="s">
        <v>79</v>
      </c>
      <c r="G1" s="21" t="s">
        <v>81</v>
      </c>
      <c r="H1" s="22" t="s">
        <v>82</v>
      </c>
      <c r="I1" s="23" t="s">
        <v>83</v>
      </c>
      <c r="J1" s="17" t="s">
        <v>85</v>
      </c>
    </row>
    <row r="2" spans="1:10" x14ac:dyDescent="0.25">
      <c r="A2" s="13" t="s">
        <v>70</v>
      </c>
      <c r="B2" s="14">
        <v>3000</v>
      </c>
      <c r="C2" s="24">
        <v>150</v>
      </c>
      <c r="D2" s="13" t="s">
        <v>71</v>
      </c>
      <c r="E2" s="16" cm="1">
        <f t="array" ref="E2">SUM(IF(D2:D7="online",B2:B7))</f>
        <v>5000</v>
      </c>
      <c r="F2" s="13" t="str">
        <f>IF(AND(B2&lt;1000,D2="online"),"Efficiente",IF(AND(B2&gt;1500,D2="offline"),"Inefficiente","Da valutare"))</f>
        <v>Da valutare</v>
      </c>
      <c r="G2" s="13">
        <f>COUNTIF(F2:F7,"Efficiente")</f>
        <v>1</v>
      </c>
      <c r="H2" s="13">
        <f>COUNTIF(F2:F7,"Inefficiente")</f>
        <v>1</v>
      </c>
      <c r="I2" s="13">
        <f>COUNTIF(F2:F7,"Da valutare")</f>
        <v>4</v>
      </c>
      <c r="J2" t="str">
        <f>IF(B2/C2&lt;=20,"Economico","Costoso")</f>
        <v>Economico</v>
      </c>
    </row>
    <row r="3" spans="1:10" x14ac:dyDescent="0.25">
      <c r="A3" s="13" t="s">
        <v>72</v>
      </c>
      <c r="B3" s="14">
        <v>1500</v>
      </c>
      <c r="C3" s="24">
        <v>100</v>
      </c>
      <c r="D3" s="13" t="s">
        <v>71</v>
      </c>
      <c r="F3" s="13" t="str">
        <f t="shared" ref="F3:F7" si="0">IF(AND(B3&lt;1000,D3="online"),"Efficiente",IF(AND(B3&gt;1500,D3="offline"),"Inefficiente","Da valutare"))</f>
        <v>Da valutare</v>
      </c>
      <c r="J3" t="str">
        <f t="shared" ref="J3:J7" si="1">IF(B3/C3&lt;=20,"Economico","Costoso")</f>
        <v>Economico</v>
      </c>
    </row>
    <row r="4" spans="1:10" x14ac:dyDescent="0.25">
      <c r="A4" s="13" t="s">
        <v>73</v>
      </c>
      <c r="B4" s="14">
        <v>1200</v>
      </c>
      <c r="C4" s="24">
        <v>30</v>
      </c>
      <c r="D4" s="13" t="s">
        <v>74</v>
      </c>
      <c r="F4" s="13" t="str">
        <f t="shared" si="0"/>
        <v>Da valutare</v>
      </c>
      <c r="J4" t="str">
        <f t="shared" si="1"/>
        <v>Costoso</v>
      </c>
    </row>
    <row r="5" spans="1:10" x14ac:dyDescent="0.25">
      <c r="A5" s="13" t="s">
        <v>75</v>
      </c>
      <c r="B5" s="14">
        <v>800</v>
      </c>
      <c r="C5" s="24">
        <v>25</v>
      </c>
      <c r="D5" s="13" t="s">
        <v>74</v>
      </c>
      <c r="F5" s="13" t="str">
        <f t="shared" si="0"/>
        <v>Da valutare</v>
      </c>
      <c r="J5" t="str">
        <f t="shared" si="1"/>
        <v>Costoso</v>
      </c>
    </row>
    <row r="6" spans="1:10" x14ac:dyDescent="0.25">
      <c r="A6" s="13" t="s">
        <v>76</v>
      </c>
      <c r="B6" s="14">
        <v>500</v>
      </c>
      <c r="C6" s="24">
        <v>60</v>
      </c>
      <c r="D6" s="13" t="s">
        <v>71</v>
      </c>
      <c r="F6" s="13" t="str">
        <f t="shared" si="0"/>
        <v>Efficiente</v>
      </c>
      <c r="J6" t="str">
        <f t="shared" si="1"/>
        <v>Economico</v>
      </c>
    </row>
    <row r="7" spans="1:10" x14ac:dyDescent="0.25">
      <c r="A7" s="13" t="s">
        <v>77</v>
      </c>
      <c r="B7" s="14">
        <v>2000</v>
      </c>
      <c r="C7" s="24">
        <v>20</v>
      </c>
      <c r="D7" s="13" t="s">
        <v>74</v>
      </c>
      <c r="F7" s="13" t="str">
        <f t="shared" si="0"/>
        <v>Inefficiente</v>
      </c>
      <c r="J7" t="str">
        <f t="shared" si="1"/>
        <v>Costoso</v>
      </c>
    </row>
    <row r="11" spans="1:10" x14ac:dyDescent="0.25">
      <c r="A11" s="19"/>
      <c r="B11" s="20"/>
      <c r="C11" s="20"/>
    </row>
    <row r="12" spans="1:10" x14ac:dyDescent="0.25">
      <c r="A12" s="20"/>
      <c r="B12" s="20"/>
      <c r="C12" s="20"/>
    </row>
    <row r="13" spans="1:10" x14ac:dyDescent="0.25">
      <c r="A13" s="20"/>
      <c r="B13" s="20"/>
      <c r="C13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Es_Analisi_Avanzate</vt:lpstr>
      <vt:lpstr>Funzioni_di_Ricerca</vt:lpstr>
      <vt:lpstr>Es_Funzioni_Di_Ricerca</vt:lpstr>
      <vt:lpstr>Es Concatenazione e scelta</vt:lpstr>
      <vt:lpstr>Es funzioni nidificate</vt:lpstr>
      <vt:lpstr>Es Tab Pivot</vt:lpstr>
      <vt:lpstr>Grafici</vt:lpstr>
      <vt:lpstr>Scenari_Formule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De Simei</dc:creator>
  <cp:lastModifiedBy>Mattia De Simei</cp:lastModifiedBy>
  <cp:revision>4</cp:revision>
  <dcterms:created xsi:type="dcterms:W3CDTF">2025-01-08T19:16:45Z</dcterms:created>
  <dcterms:modified xsi:type="dcterms:W3CDTF">2025-01-20T14:33:54Z</dcterms:modified>
</cp:coreProperties>
</file>