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tti\OneDrive\Desktop\Start2impact\1 Progetto Excel\"/>
    </mc:Choice>
  </mc:AlternateContent>
  <xr:revisionPtr revIDLastSave="0" documentId="13_ncr:1_{B7BD0711-4986-43A0-87F7-C3E8D72B51BF}" xr6:coauthVersionLast="47" xr6:coauthVersionMax="47" xr10:uidLastSave="{00000000-0000-0000-0000-000000000000}"/>
  <bookViews>
    <workbookView xWindow="-108" yWindow="-108" windowWidth="23256" windowHeight="12456" tabRatio="831" firstSheet="3" activeTab="9" xr2:uid="{1AE58E0D-6D40-4C49-8CB4-17AE2C3672FE}"/>
  </bookViews>
  <sheets>
    <sheet name="Fondamenti Excel" sheetId="2" r:id="rId1"/>
    <sheet name="Operatori base" sheetId="1" r:id="rId2"/>
    <sheet name="Esempio Monitoraggio Spese" sheetId="10" r:id="rId3"/>
    <sheet name="Operazioni di base" sheetId="12" r:id="rId4"/>
    <sheet name="Funzioni di base" sheetId="13" r:id="rId5"/>
    <sheet name="Es Funzioni di base" sheetId="14" r:id="rId6"/>
    <sheet name="Funzioni SE" sheetId="15" r:id="rId7"/>
    <sheet name="FUNZIONI E ed O" sheetId="16" r:id="rId8"/>
    <sheet name="Es Funzioni logiche" sheetId="17" r:id="rId9"/>
    <sheet name="Conteggio condizionale" sheetId="18" r:id="rId10"/>
  </sheets>
  <definedNames>
    <definedName name="Biglietti">'Funzioni di base'!$B$3:$B$10</definedName>
    <definedName name="RACCOLTI">'Conteggio condizionale'!$B$2:$B$10</definedName>
    <definedName name="Tot.Incassi">'Funzioni di base'!$C$13</definedName>
    <definedName name="Tot.Venduti">'Funzioni di base'!$B$13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1" i="18" l="1"/>
  <c r="D19" i="18"/>
  <c r="D15" i="18" a="1"/>
  <c r="D15" i="18" s="1"/>
  <c r="D14" i="18"/>
  <c r="D12" i="18"/>
  <c r="D10" i="18"/>
  <c r="D8" i="18"/>
  <c r="D6" i="18"/>
  <c r="D4" i="18"/>
  <c r="D2" i="18"/>
  <c r="E3" i="17"/>
  <c r="E4" i="17"/>
  <c r="E5" i="17"/>
  <c r="E6" i="17"/>
  <c r="E7" i="17"/>
  <c r="E2" i="17"/>
  <c r="E12" i="16" l="1"/>
  <c r="E13" i="16"/>
  <c r="E14" i="16"/>
  <c r="E15" i="16"/>
  <c r="E16" i="16"/>
  <c r="E11" i="16"/>
  <c r="E3" i="16"/>
  <c r="E4" i="16"/>
  <c r="E5" i="16"/>
  <c r="E6" i="16"/>
  <c r="E2" i="16"/>
  <c r="D3" i="16"/>
  <c r="D4" i="16"/>
  <c r="D5" i="16"/>
  <c r="D6" i="16"/>
  <c r="D2" i="16"/>
  <c r="C40" i="15"/>
  <c r="C39" i="15"/>
  <c r="C38" i="15"/>
  <c r="C37" i="15"/>
  <c r="C36" i="15"/>
  <c r="E29" i="15"/>
  <c r="E30" i="15"/>
  <c r="E31" i="15"/>
  <c r="E32" i="15"/>
  <c r="E28" i="15"/>
  <c r="D29" i="15"/>
  <c r="D30" i="15"/>
  <c r="D31" i="15"/>
  <c r="D32" i="15"/>
  <c r="D28" i="15"/>
  <c r="D18" i="15"/>
  <c r="C15" i="15"/>
  <c r="C16" i="15"/>
  <c r="C17" i="15"/>
  <c r="C18" i="15"/>
  <c r="C19" i="15"/>
  <c r="C14" i="15"/>
  <c r="C3" i="15"/>
  <c r="C4" i="15"/>
  <c r="C5" i="15"/>
  <c r="C6" i="15"/>
  <c r="C7" i="15"/>
  <c r="C8" i="15"/>
  <c r="C2" i="15"/>
  <c r="C8" i="14"/>
  <c r="D8" i="14"/>
  <c r="B8" i="14"/>
  <c r="C7" i="14"/>
  <c r="D7" i="14"/>
  <c r="B7" i="14"/>
  <c r="G3" i="14"/>
  <c r="G4" i="14"/>
  <c r="G5" i="14"/>
  <c r="G2" i="14"/>
  <c r="F4" i="14"/>
  <c r="F5" i="14"/>
  <c r="F3" i="14"/>
  <c r="F2" i="14"/>
  <c r="B16" i="13"/>
  <c r="B15" i="13"/>
  <c r="B14" i="13"/>
  <c r="B13" i="13"/>
  <c r="D4" i="13"/>
  <c r="D5" i="13"/>
  <c r="D6" i="13"/>
  <c r="D7" i="13"/>
  <c r="D8" i="13"/>
  <c r="D9" i="13"/>
  <c r="D10" i="13"/>
  <c r="D3" i="13"/>
  <c r="B17" i="13"/>
  <c r="C16" i="13"/>
  <c r="C15" i="13"/>
  <c r="C14" i="13"/>
  <c r="C13" i="13"/>
  <c r="K19" i="12"/>
  <c r="J19" i="12"/>
  <c r="I19" i="12"/>
  <c r="P9" i="10"/>
  <c r="O10" i="10"/>
  <c r="O11" i="10"/>
  <c r="O12" i="10"/>
  <c r="O13" i="10"/>
  <c r="O14" i="10"/>
  <c r="O15" i="10"/>
  <c r="O16" i="10"/>
  <c r="O17" i="10"/>
  <c r="O18" i="10"/>
  <c r="P18" i="10" s="1"/>
  <c r="O19" i="10"/>
  <c r="O20" i="10"/>
  <c r="P20" i="10" s="1"/>
  <c r="O9" i="10"/>
  <c r="N10" i="10"/>
  <c r="N11" i="10"/>
  <c r="N12" i="10"/>
  <c r="N13" i="10"/>
  <c r="N14" i="10"/>
  <c r="N15" i="10"/>
  <c r="N16" i="10"/>
  <c r="N17" i="10"/>
  <c r="N18" i="10"/>
  <c r="N19" i="10"/>
  <c r="N20" i="10"/>
  <c r="N9" i="10"/>
  <c r="C5" i="1"/>
  <c r="C4" i="1"/>
  <c r="C3" i="1"/>
  <c r="C2" i="1"/>
  <c r="P16" i="10" l="1"/>
  <c r="P15" i="10"/>
  <c r="P19" i="10"/>
  <c r="P17" i="10"/>
  <c r="P14" i="10"/>
  <c r="P13" i="10"/>
  <c r="P12" i="10"/>
  <c r="P11" i="10"/>
  <c r="N23" i="10"/>
  <c r="P10" i="10"/>
  <c r="O23" i="10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<sst xmlns="http://schemas.openxmlformats.org/spreadsheetml/2006/main" count="186" uniqueCount="171">
  <si>
    <t>Data</t>
  </si>
  <si>
    <t>Descrizione</t>
  </si>
  <si>
    <t>Spesa alimentari</t>
  </si>
  <si>
    <t>Gasolio auto</t>
  </si>
  <si>
    <t>Importo</t>
  </si>
  <si>
    <t xml:space="preserve">Val 1 </t>
  </si>
  <si>
    <t>Val 2</t>
  </si>
  <si>
    <t>Risultato</t>
  </si>
  <si>
    <t>Formula</t>
  </si>
  <si>
    <t>somma</t>
  </si>
  <si>
    <t>sottrazione</t>
  </si>
  <si>
    <t>moltiplicazione</t>
  </si>
  <si>
    <t>divisione</t>
  </si>
  <si>
    <t>+</t>
  </si>
  <si>
    <t>-</t>
  </si>
  <si>
    <t>*</t>
  </si>
  <si>
    <t>/</t>
  </si>
  <si>
    <t>Gennaio</t>
  </si>
  <si>
    <t>Febbraio</t>
  </si>
  <si>
    <t>Marzo</t>
  </si>
  <si>
    <t>Aprile</t>
  </si>
  <si>
    <t>Maggio</t>
  </si>
  <si>
    <t>Giugno</t>
  </si>
  <si>
    <t>Luglio</t>
  </si>
  <si>
    <t>Agosto</t>
  </si>
  <si>
    <t>Settembre</t>
  </si>
  <si>
    <t>Ottobre</t>
  </si>
  <si>
    <t>Novembre</t>
  </si>
  <si>
    <t>Dicembre</t>
  </si>
  <si>
    <t>Spesa</t>
  </si>
  <si>
    <t>Bollette</t>
  </si>
  <si>
    <t>Affitto</t>
  </si>
  <si>
    <t>Stipendio</t>
  </si>
  <si>
    <t>Regali</t>
  </si>
  <si>
    <t>ENTRATE</t>
  </si>
  <si>
    <t>USCITE</t>
  </si>
  <si>
    <t>ENTRATE ANNUALI</t>
  </si>
  <si>
    <t>USCITE ANNUALI</t>
  </si>
  <si>
    <t>DELTA</t>
  </si>
  <si>
    <t>Regali ricevuti</t>
  </si>
  <si>
    <t>Spese alimentari</t>
  </si>
  <si>
    <t>Trasporti</t>
  </si>
  <si>
    <t>Tempo libero</t>
  </si>
  <si>
    <t>Categoria</t>
  </si>
  <si>
    <t>CINEMA nei PRIMI 8 COMUNI SICILIANI</t>
  </si>
  <si>
    <t>Città</t>
  </si>
  <si>
    <t>Biglietti venduti</t>
  </si>
  <si>
    <t>Incassi</t>
  </si>
  <si>
    <t>%incassi</t>
  </si>
  <si>
    <t>Palermo</t>
  </si>
  <si>
    <t>Catania</t>
  </si>
  <si>
    <t>Messina</t>
  </si>
  <si>
    <t>Siracusa</t>
  </si>
  <si>
    <t>Gela</t>
  </si>
  <si>
    <t>Marsala</t>
  </si>
  <si>
    <t>Ragusa</t>
  </si>
  <si>
    <t>Trapani</t>
  </si>
  <si>
    <t>Totale</t>
  </si>
  <si>
    <t>Media</t>
  </si>
  <si>
    <t>Massimo</t>
  </si>
  <si>
    <t>Minimo</t>
  </si>
  <si>
    <t>Prezzo medio biglietto</t>
  </si>
  <si>
    <t xml:space="preserve">Prodotto </t>
  </si>
  <si>
    <t>Negozio A</t>
  </si>
  <si>
    <t>Negozio B</t>
  </si>
  <si>
    <t>Negozio C</t>
  </si>
  <si>
    <t>Prodotto 1</t>
  </si>
  <si>
    <t>Prodotto 2</t>
  </si>
  <si>
    <t>Prodotto 3</t>
  </si>
  <si>
    <t>Prodotto 4</t>
  </si>
  <si>
    <t>Somma vendite prodotti</t>
  </si>
  <si>
    <t>Media vendite prodotti</t>
  </si>
  <si>
    <t xml:space="preserve">Max numero di vendite </t>
  </si>
  <si>
    <t xml:space="preserve">Min numero di vendite </t>
  </si>
  <si>
    <t>Articolo</t>
  </si>
  <si>
    <t>Quantità magazzino</t>
  </si>
  <si>
    <t>Riordinare? Si/No</t>
  </si>
  <si>
    <t>Penne blu</t>
  </si>
  <si>
    <t>Penne rosse</t>
  </si>
  <si>
    <t>Penne nere</t>
  </si>
  <si>
    <t>Gomme</t>
  </si>
  <si>
    <t>Temperini</t>
  </si>
  <si>
    <t>Righello 30cm.</t>
  </si>
  <si>
    <t>Evidenziatore giallo</t>
  </si>
  <si>
    <t>Venditori</t>
  </si>
  <si>
    <t>Fatturato</t>
  </si>
  <si>
    <t>Commissione</t>
  </si>
  <si>
    <t>Giovanni</t>
  </si>
  <si>
    <t>Luca</t>
  </si>
  <si>
    <t>Laura</t>
  </si>
  <si>
    <t>Sara</t>
  </si>
  <si>
    <t>Fabio</t>
  </si>
  <si>
    <t>Daniela</t>
  </si>
  <si>
    <t>Scaglioni Fatturato</t>
  </si>
  <si>
    <t>&lt;1000</t>
  </si>
  <si>
    <t>&gt;1000,01</t>
  </si>
  <si>
    <t>Riprova</t>
  </si>
  <si>
    <t>Operatori all'interno delle formule logiche</t>
  </si>
  <si>
    <t>&lt;</t>
  </si>
  <si>
    <t>&gt;</t>
  </si>
  <si>
    <t>&lt;=</t>
  </si>
  <si>
    <t>&gt;=</t>
  </si>
  <si>
    <t>=</t>
  </si>
  <si>
    <t>&lt;&gt;</t>
  </si>
  <si>
    <t>SPESE</t>
  </si>
  <si>
    <t>PREVENTIVATE</t>
  </si>
  <si>
    <t>EFFETTIVE</t>
  </si>
  <si>
    <t>STATO</t>
  </si>
  <si>
    <t>IMPORTO FUORI BUDGET</t>
  </si>
  <si>
    <t>Biglietti aerei</t>
  </si>
  <si>
    <t>Hotel</t>
  </si>
  <si>
    <t>Noleggio auto</t>
  </si>
  <si>
    <t>Carburante</t>
  </si>
  <si>
    <t>Pasti</t>
  </si>
  <si>
    <t>STUDENTE</t>
  </si>
  <si>
    <t>PUNTEGGIO</t>
  </si>
  <si>
    <t>VOTO</t>
  </si>
  <si>
    <t>Giulio</t>
  </si>
  <si>
    <t>Anna</t>
  </si>
  <si>
    <t>Angelo</t>
  </si>
  <si>
    <t>Paola</t>
  </si>
  <si>
    <t>Gigi</t>
  </si>
  <si>
    <t>Magazzino  1</t>
  </si>
  <si>
    <t>Magazzino 2</t>
  </si>
  <si>
    <t>Ho + di 3 pezzi in ogni magazzino?</t>
  </si>
  <si>
    <t>Ho + di 3 pezzi in uno dei magazzini?</t>
  </si>
  <si>
    <t>Scrivanie</t>
  </si>
  <si>
    <t>Tavoli</t>
  </si>
  <si>
    <t>Sedie</t>
  </si>
  <si>
    <t>Librerie</t>
  </si>
  <si>
    <t>Cassettiere</t>
  </si>
  <si>
    <t>Studente</t>
  </si>
  <si>
    <t>Ore frequenza</t>
  </si>
  <si>
    <t>Scritto</t>
  </si>
  <si>
    <t>Orale</t>
  </si>
  <si>
    <t>Esito</t>
  </si>
  <si>
    <t>Francesca</t>
  </si>
  <si>
    <t xml:space="preserve">Soglia minima ore: </t>
  </si>
  <si>
    <t>Dipendenti</t>
  </si>
  <si>
    <t>Stipendio mensile</t>
  </si>
  <si>
    <t>Anni di esperienza</t>
  </si>
  <si>
    <t>Daniele</t>
  </si>
  <si>
    <t>Marco</t>
  </si>
  <si>
    <t>Giacomo</t>
  </si>
  <si>
    <t>Mattia</t>
  </si>
  <si>
    <t xml:space="preserve">Promozione </t>
  </si>
  <si>
    <t>TIPO</t>
  </si>
  <si>
    <t>RACCOLTO</t>
  </si>
  <si>
    <t>CONTA IL NUMERO DI CELLE CONTENENTE "MELA"</t>
  </si>
  <si>
    <t>mela</t>
  </si>
  <si>
    <t>arancia</t>
  </si>
  <si>
    <t>pesca</t>
  </si>
  <si>
    <t>mandarino</t>
  </si>
  <si>
    <t>frago?a</t>
  </si>
  <si>
    <t>melagrana</t>
  </si>
  <si>
    <t>ciliegia</t>
  </si>
  <si>
    <t>melone</t>
  </si>
  <si>
    <t>pera</t>
  </si>
  <si>
    <t>CONTA IL NUMERO DI CELLE CONTENENTE "MEL"</t>
  </si>
  <si>
    <t>CONTA IL NUMERO DI CELLE CHE TERMINANO CON "A"</t>
  </si>
  <si>
    <t>CONTA CELLE CHE HANNO 4 CARATTERI E TERMINANO CON "A"</t>
  </si>
  <si>
    <t>CONTA CELLE CHE CONTENGONO UN "?"</t>
  </si>
  <si>
    <t>CONTA CELLE CHE CONTENGONO RACCOLTO 50</t>
  </si>
  <si>
    <t>CONTA CELLE CHE CONTENGONO RACCOLTO &gt;50</t>
  </si>
  <si>
    <t>PRODOTTO A</t>
  </si>
  <si>
    <t>PRODOTTO B</t>
  </si>
  <si>
    <t>GENNAIO</t>
  </si>
  <si>
    <t>FEBBRAIO</t>
  </si>
  <si>
    <t>MARZO</t>
  </si>
  <si>
    <t>Quanti mesi hanno registrato più di 100 unità vendute di un determinato prodotto?</t>
  </si>
  <si>
    <t>Quanti mesi hanno registrato esattamente 0 unità vendute di un altro prodotto?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</si>
</sst>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4" formatCode="_-* #,##0.00\ &quot;€&quot;_-;\-* #,##0.00\ &quot;€&quot;_-;_-* &quot;-&quot;??\ &quot;€&quot;_-;_-@_-"/>
    <numFmt numFmtId="43" formatCode="_-* #,##0.00_-;\-* #,##0.00_-;_-* &quot;-&quot;??_-;_-@_-"/>
    <numFmt numFmtId="164" formatCode="_-* #,##0.00\ [$€-410]_-;\-* #,##0.00\ [$€-410]_-;_-* &quot;-&quot;??\ [$€-410]_-;_-@_-"/>
    <numFmt numFmtId="165" formatCode="#,##0.00\ &quot;€&quot;"/>
    <numFmt numFmtId="166" formatCode="_-* #,##0_-;\-* #,##0_-;_-* &quot;-&quot;??_-;_-@_-"/>
    <numFmt numFmtId="167" formatCode="_-* #,##0\ &quot;€&quot;_-;\-* #,##0\ &quot;€&quot;_-;_-* &quot;-&quot;??\ &quot;€&quot;_-;_-@_-"/>
    <numFmt numFmtId="168" formatCode="#,##0\ &quot;€&quot;"/>
    <numFmt numFmtId="169" formatCode="0.0%"/>
  </numFmts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9"/>
      <name val="Aptos Narrow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9" fontId="3" fillId="0" borderId="0" applyFont="0" applyFill="0" applyBorder="0" applyAlignment="0" applyProtection="0"/>
  </cellStyleXfs>
  <cellXfs count="37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164" fontId="0" fillId="0" borderId="0" xfId="0" applyNumberFormat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165" fontId="0" fillId="0" borderId="0" xfId="0" applyNumberFormat="1"/>
    <xf numFmtId="0" fontId="1" fillId="10" borderId="0" xfId="0" applyFont="1" applyFill="1"/>
    <xf numFmtId="0" fontId="0" fillId="11" borderId="0" xfId="0" applyFill="1"/>
    <xf numFmtId="0" fontId="0" fillId="0" borderId="0" xfId="0" applyAlignment="1">
      <alignment horizontal="center"/>
    </xf>
    <xf numFmtId="0" fontId="0" fillId="10" borderId="0" xfId="0" applyFill="1" applyAlignment="1">
      <alignment horizontal="center"/>
    </xf>
    <xf numFmtId="165" fontId="0" fillId="0" borderId="0" xfId="0" applyNumberFormat="1" applyAlignment="1">
      <alignment horizontal="center"/>
    </xf>
    <xf numFmtId="166" fontId="0" fillId="0" borderId="0" xfId="1" applyNumberFormat="1" applyFont="1" applyAlignment="1">
      <alignment horizontal="center"/>
    </xf>
    <xf numFmtId="167" fontId="0" fillId="0" borderId="0" xfId="0" applyNumberForma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wrapText="1"/>
    </xf>
    <xf numFmtId="166" fontId="0" fillId="0" borderId="0" xfId="0" applyNumberFormat="1"/>
    <xf numFmtId="168" fontId="0" fillId="0" borderId="0" xfId="0" applyNumberFormat="1"/>
    <xf numFmtId="2" fontId="0" fillId="0" borderId="0" xfId="0" applyNumberFormat="1"/>
    <xf numFmtId="2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169" fontId="0" fillId="0" borderId="0" xfId="0" applyNumberFormat="1" applyAlignment="1">
      <alignment horizontal="center"/>
    </xf>
    <xf numFmtId="0" fontId="1" fillId="10" borderId="0" xfId="0" applyFont="1" applyFill="1" applyAlignment="1">
      <alignment horizontal="center"/>
    </xf>
    <xf numFmtId="0" fontId="1" fillId="3" borderId="0" xfId="0" applyFont="1" applyFill="1"/>
    <xf numFmtId="0" fontId="1" fillId="3" borderId="0" xfId="0" applyFont="1" applyFill="1" applyAlignment="1">
      <alignment horizontal="center"/>
    </xf>
    <xf numFmtId="44" fontId="0" fillId="0" borderId="0" xfId="2" applyFont="1"/>
    <xf numFmtId="9" fontId="0" fillId="0" borderId="0" xfId="3" applyFont="1"/>
    <xf numFmtId="168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0" fillId="3" borderId="0" xfId="0" applyFill="1" applyAlignment="1">
      <alignment horizontal="center"/>
    </xf>
  </cellXfs>
  <cellStyles count="4">
    <cellStyle name="Migliaia" xfId="1" builtinId="3"/>
    <cellStyle name="Normale" xfId="0" builtinId="0"/>
    <cellStyle name="Percentuale" xfId="3" builtinId="5"/>
    <cellStyle name="Valuta" xfId="2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>
        <c:manualLayout>
          <c:layoutTarget val="inner"/>
          <c:xMode val="edge"/>
          <c:yMode val="edge"/>
          <c:x val="5.3803149606299221E-2"/>
          <c:y val="0.17171296296296298"/>
          <c:w val="0.8577871828521435"/>
          <c:h val="0.72125801983085447"/>
        </c:manualLayout>
      </c:layout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'Esempio Monitoraggio Spese'!$N$23:$O$23</c:f>
              <c:numCache>
                <c:formatCode>_-* #,##0.00\ [$€-410]_-;\-* #,##0.00\ [$€-410]_-;_-* "-"??\ [$€-410]_-;_-@_-</c:formatCode>
                <c:ptCount val="2"/>
                <c:pt idx="0">
                  <c:v>16850</c:v>
                </c:pt>
                <c:pt idx="1">
                  <c:v>7230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3D6-49E7-9A05-5F7B071568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469111616"/>
        <c:axId val="469112096"/>
      </c:barChart>
      <c:catAx>
        <c:axId val="46911161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69112096"/>
        <c:crosses val="autoZero"/>
        <c:auto val="1"/>
        <c:lblAlgn val="ctr"/>
        <c:lblOffset val="100"/>
        <c:noMultiLvlLbl val="0"/>
      </c:catAx>
      <c:valAx>
        <c:axId val="4691120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,##0.00\ [$€-410]_-;\-* #,##0.00\ [$€-410]_-;_-* &quot;-&quot;??\ [$€-410]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691116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514350</xdr:colOff>
      <xdr:row>5</xdr:row>
      <xdr:rowOff>185737</xdr:rowOff>
    </xdr:from>
    <xdr:to>
      <xdr:col>26</xdr:col>
      <xdr:colOff>390525</xdr:colOff>
      <xdr:row>20</xdr:row>
      <xdr:rowOff>71437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B7116842-657E-7732-3AEC-5DFC35DC736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A49E5-34D1-4FBA-B662-A9BB53C26492}">
  <dimension ref="A1:C3"/>
  <sheetViews>
    <sheetView workbookViewId="0"/>
  </sheetViews>
  <sheetFormatPr defaultRowHeight="14.4" x14ac:dyDescent="0.3"/>
  <cols>
    <col min="1" max="1" width="10.44140625" customWidth="1"/>
    <col min="2" max="2" width="16" customWidth="1"/>
    <col min="3" max="3" width="8.109375" bestFit="1" customWidth="1"/>
  </cols>
  <sheetData>
    <row r="1" spans="1:3" x14ac:dyDescent="0.3">
      <c r="A1" s="2" t="s">
        <v>0</v>
      </c>
      <c r="B1" s="2" t="s">
        <v>1</v>
      </c>
      <c r="C1" s="2" t="s">
        <v>4</v>
      </c>
    </row>
    <row r="2" spans="1:3" x14ac:dyDescent="0.3">
      <c r="A2" s="1">
        <v>34617</v>
      </c>
      <c r="B2" t="s">
        <v>2</v>
      </c>
      <c r="C2">
        <v>100</v>
      </c>
    </row>
    <row r="3" spans="1:3" x14ac:dyDescent="0.3">
      <c r="A3" s="1">
        <v>34698</v>
      </c>
      <c r="B3" t="s">
        <v>3</v>
      </c>
      <c r="C3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F3F46-5668-420E-8C06-13AD285224AA}">
  <dimension ref="A1:F5"/>
  <sheetViews>
    <sheetView workbookViewId="0"/>
  </sheetViews>
  <sheetFormatPr defaultRowHeight="14.4" x14ac:dyDescent="0.3"/>
  <cols>
    <col min="1" max="1" width="5.6640625" bestFit="1" customWidth="1"/>
    <col min="2" max="2" width="5.33203125" bestFit="1" customWidth="1"/>
    <col min="3" max="3" width="14" bestFit="1" customWidth="1"/>
    <col min="4" max="4" width="8.44140625" bestFit="1" customWidth="1"/>
    <col min="6" max="6" width="14.88671875" bestFit="1" customWidth="1"/>
  </cols>
  <sheetData>
    <row r="1" spans="1:6" x14ac:dyDescent="0.3">
      <c r="A1" s="2" t="s">
        <v>5</v>
      </c>
      <c r="B1" s="2" t="s">
        <v>6</v>
      </c>
      <c r="C1" s="2" t="s">
        <v>7</v>
      </c>
      <c r="D1" s="2" t="s">
        <v>8</v>
      </c>
      <c r="E1" s="2"/>
      <c r="F1" s="2"/>
    </row>
    <row r="2" spans="1:6" x14ac:dyDescent="0.3">
      <c r="A2">
        <v>5</v>
      </c>
      <c r="B2">
        <v>3</v>
      </c>
      <c r="C2">
        <f>SUM(A2,B2)</f>
        <v>8</v>
      </c>
      <c r="E2" t="s">
        <v>13</v>
      </c>
      <c r="F2" t="s">
        <v>9</v>
      </c>
    </row>
    <row r="3" spans="1:6" x14ac:dyDescent="0.3">
      <c r="A3">
        <v>8</v>
      </c>
      <c r="B3">
        <v>7</v>
      </c>
      <c r="C3">
        <f>A3-B3</f>
        <v>1</v>
      </c>
      <c r="E3" t="s">
        <v>14</v>
      </c>
      <c r="F3" t="s">
        <v>10</v>
      </c>
    </row>
    <row r="4" spans="1:6" x14ac:dyDescent="0.3">
      <c r="A4">
        <v>3</v>
      </c>
      <c r="B4">
        <v>3</v>
      </c>
      <c r="C4">
        <f>A4*B4</f>
        <v>9</v>
      </c>
      <c r="E4" t="s">
        <v>15</v>
      </c>
      <c r="F4" t="s">
        <v>11</v>
      </c>
    </row>
    <row r="5" spans="1:6" x14ac:dyDescent="0.3">
      <c r="A5">
        <v>3</v>
      </c>
      <c r="B5">
        <v>7</v>
      </c>
      <c r="C5">
        <f>A5/B5</f>
        <v>0.42857142857142855</v>
      </c>
      <c r="E5" t="s">
        <v>16</v>
      </c>
      <c r="F5" t="s">
        <v>12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02C75-5CF0-4CE9-B32B-1456545FC81F}">
  <dimension ref="H8:P23"/>
  <sheetViews>
    <sheetView workbookViewId="0">
      <selection activeCell="J35" sqref="J35"/>
    </sheetView>
  </sheetViews>
  <sheetFormatPr defaultRowHeight="14.4" x14ac:dyDescent="0.3"/>
  <cols>
    <col min="8" max="8" width="10" bestFit="1" customWidth="1"/>
    <col min="9" max="11" width="9.44140625" bestFit="1" customWidth="1"/>
    <col min="12" max="12" width="11" bestFit="1" customWidth="1"/>
    <col min="13" max="13" width="9.44140625" bestFit="1" customWidth="1"/>
    <col min="14" max="14" width="17.33203125" bestFit="1" customWidth="1"/>
    <col min="15" max="15" width="15.44140625" bestFit="1" customWidth="1"/>
    <col min="16" max="16" width="11" bestFit="1" customWidth="1"/>
  </cols>
  <sheetData>
    <row r="8" spans="8:16" x14ac:dyDescent="0.3">
      <c r="I8" s="4" t="s">
        <v>29</v>
      </c>
      <c r="J8" s="4" t="s">
        <v>30</v>
      </c>
      <c r="K8" s="4" t="s">
        <v>31</v>
      </c>
      <c r="L8" s="3" t="s">
        <v>32</v>
      </c>
      <c r="M8" s="3" t="s">
        <v>33</v>
      </c>
      <c r="N8" s="5" t="s">
        <v>34</v>
      </c>
      <c r="O8" s="6" t="s">
        <v>35</v>
      </c>
      <c r="P8" s="11" t="s">
        <v>38</v>
      </c>
    </row>
    <row r="9" spans="8:16" x14ac:dyDescent="0.3">
      <c r="H9" s="10" t="s">
        <v>17</v>
      </c>
      <c r="I9" s="7">
        <v>300</v>
      </c>
      <c r="J9" s="7">
        <v>50</v>
      </c>
      <c r="K9" s="7">
        <v>290</v>
      </c>
      <c r="L9" s="7">
        <v>1200</v>
      </c>
      <c r="M9" s="7">
        <v>50</v>
      </c>
      <c r="N9" s="7">
        <f>SUM(L9,M9)</f>
        <v>1250</v>
      </c>
      <c r="O9" s="7">
        <f>SUM(I9,J9,K9)</f>
        <v>640</v>
      </c>
      <c r="P9" s="7">
        <f>N9-O9</f>
        <v>610</v>
      </c>
    </row>
    <row r="10" spans="8:16" x14ac:dyDescent="0.3">
      <c r="H10" s="10" t="s">
        <v>18</v>
      </c>
      <c r="I10" s="7">
        <v>200</v>
      </c>
      <c r="J10" s="7">
        <v>0</v>
      </c>
      <c r="K10" s="7">
        <v>290</v>
      </c>
      <c r="L10" s="7">
        <v>1200</v>
      </c>
      <c r="M10" s="7">
        <v>50</v>
      </c>
      <c r="N10" s="7">
        <f t="shared" ref="N10:N20" si="0">SUM(L10,M10)</f>
        <v>1250</v>
      </c>
      <c r="O10" s="7">
        <f t="shared" ref="O10:O20" si="1">SUM(I10,J10,K10)</f>
        <v>490</v>
      </c>
      <c r="P10" s="7">
        <f t="shared" ref="P10:P20" si="2">N10-O10</f>
        <v>760</v>
      </c>
    </row>
    <row r="11" spans="8:16" x14ac:dyDescent="0.3">
      <c r="H11" s="10" t="s">
        <v>19</v>
      </c>
      <c r="I11" s="7">
        <v>300</v>
      </c>
      <c r="J11" s="7">
        <v>100</v>
      </c>
      <c r="K11" s="7">
        <v>290</v>
      </c>
      <c r="L11" s="7">
        <v>1200</v>
      </c>
      <c r="M11" s="7">
        <v>100</v>
      </c>
      <c r="N11" s="7">
        <f t="shared" si="0"/>
        <v>1300</v>
      </c>
      <c r="O11" s="7">
        <f t="shared" si="1"/>
        <v>690</v>
      </c>
      <c r="P11" s="7">
        <f t="shared" si="2"/>
        <v>610</v>
      </c>
    </row>
    <row r="12" spans="8:16" x14ac:dyDescent="0.3">
      <c r="H12" s="10" t="s">
        <v>20</v>
      </c>
      <c r="I12" s="7">
        <v>150</v>
      </c>
      <c r="J12" s="7">
        <v>0</v>
      </c>
      <c r="K12" s="7">
        <v>290</v>
      </c>
      <c r="L12" s="7">
        <v>1200</v>
      </c>
      <c r="M12" s="7">
        <v>0</v>
      </c>
      <c r="N12" s="7">
        <f t="shared" si="0"/>
        <v>1200</v>
      </c>
      <c r="O12" s="7">
        <f t="shared" si="1"/>
        <v>440</v>
      </c>
      <c r="P12" s="7">
        <f t="shared" si="2"/>
        <v>760</v>
      </c>
    </row>
    <row r="13" spans="8:16" x14ac:dyDescent="0.3">
      <c r="H13" s="10" t="s">
        <v>21</v>
      </c>
      <c r="I13" s="7">
        <v>300</v>
      </c>
      <c r="J13" s="7">
        <v>50</v>
      </c>
      <c r="K13" s="7">
        <v>290</v>
      </c>
      <c r="L13" s="7">
        <v>1200</v>
      </c>
      <c r="M13" s="7">
        <v>50</v>
      </c>
      <c r="N13" s="7">
        <f t="shared" si="0"/>
        <v>1250</v>
      </c>
      <c r="O13" s="7">
        <f t="shared" si="1"/>
        <v>640</v>
      </c>
      <c r="P13" s="7">
        <f t="shared" si="2"/>
        <v>610</v>
      </c>
    </row>
    <row r="14" spans="8:16" x14ac:dyDescent="0.3">
      <c r="H14" s="10" t="s">
        <v>22</v>
      </c>
      <c r="I14" s="7">
        <v>200</v>
      </c>
      <c r="J14" s="7">
        <v>0</v>
      </c>
      <c r="K14" s="7">
        <v>290</v>
      </c>
      <c r="L14" s="7">
        <v>1200</v>
      </c>
      <c r="M14" s="7">
        <v>50</v>
      </c>
      <c r="N14" s="7">
        <f t="shared" si="0"/>
        <v>1250</v>
      </c>
      <c r="O14" s="7">
        <f t="shared" si="1"/>
        <v>490</v>
      </c>
      <c r="P14" s="7">
        <f t="shared" si="2"/>
        <v>760</v>
      </c>
    </row>
    <row r="15" spans="8:16" x14ac:dyDescent="0.3">
      <c r="H15" s="10" t="s">
        <v>23</v>
      </c>
      <c r="I15" s="7">
        <v>250</v>
      </c>
      <c r="J15" s="7">
        <v>100</v>
      </c>
      <c r="K15" s="7">
        <v>290</v>
      </c>
      <c r="L15" s="7">
        <v>1350</v>
      </c>
      <c r="M15" s="7">
        <v>100</v>
      </c>
      <c r="N15" s="7">
        <f t="shared" si="0"/>
        <v>1450</v>
      </c>
      <c r="O15" s="7">
        <f t="shared" si="1"/>
        <v>640</v>
      </c>
      <c r="P15" s="7">
        <f t="shared" si="2"/>
        <v>810</v>
      </c>
    </row>
    <row r="16" spans="8:16" x14ac:dyDescent="0.3">
      <c r="H16" s="10" t="s">
        <v>24</v>
      </c>
      <c r="I16" s="7">
        <v>500</v>
      </c>
      <c r="J16" s="7">
        <v>0</v>
      </c>
      <c r="K16" s="7">
        <v>290</v>
      </c>
      <c r="L16" s="7">
        <v>1350</v>
      </c>
      <c r="M16" s="7">
        <v>0</v>
      </c>
      <c r="N16" s="7">
        <f t="shared" si="0"/>
        <v>1350</v>
      </c>
      <c r="O16" s="7">
        <f t="shared" si="1"/>
        <v>790</v>
      </c>
      <c r="P16" s="7">
        <f t="shared" si="2"/>
        <v>560</v>
      </c>
    </row>
    <row r="17" spans="8:16" x14ac:dyDescent="0.3">
      <c r="H17" s="10" t="s">
        <v>25</v>
      </c>
      <c r="I17" s="7">
        <v>200</v>
      </c>
      <c r="J17" s="7">
        <v>50</v>
      </c>
      <c r="K17" s="7">
        <v>290</v>
      </c>
      <c r="L17" s="7">
        <v>1350</v>
      </c>
      <c r="M17" s="7">
        <v>50</v>
      </c>
      <c r="N17" s="7">
        <f t="shared" si="0"/>
        <v>1400</v>
      </c>
      <c r="O17" s="7">
        <f t="shared" si="1"/>
        <v>540</v>
      </c>
      <c r="P17" s="7">
        <f t="shared" si="2"/>
        <v>860</v>
      </c>
    </row>
    <row r="18" spans="8:16" x14ac:dyDescent="0.3">
      <c r="H18" s="10" t="s">
        <v>26</v>
      </c>
      <c r="I18" s="7">
        <v>300</v>
      </c>
      <c r="J18" s="7">
        <v>0</v>
      </c>
      <c r="K18" s="7">
        <v>290</v>
      </c>
      <c r="L18" s="7">
        <v>1350</v>
      </c>
      <c r="M18" s="7">
        <v>50</v>
      </c>
      <c r="N18" s="7">
        <f t="shared" si="0"/>
        <v>1400</v>
      </c>
      <c r="O18" s="7">
        <f t="shared" si="1"/>
        <v>590</v>
      </c>
      <c r="P18" s="7">
        <f t="shared" si="2"/>
        <v>810</v>
      </c>
    </row>
    <row r="19" spans="8:16" x14ac:dyDescent="0.3">
      <c r="H19" s="10" t="s">
        <v>27</v>
      </c>
      <c r="I19" s="7">
        <v>200</v>
      </c>
      <c r="J19" s="7">
        <v>100</v>
      </c>
      <c r="K19" s="7">
        <v>290</v>
      </c>
      <c r="L19" s="7">
        <v>1350</v>
      </c>
      <c r="M19" s="7">
        <v>100</v>
      </c>
      <c r="N19" s="7">
        <f t="shared" si="0"/>
        <v>1450</v>
      </c>
      <c r="O19" s="7">
        <f t="shared" si="1"/>
        <v>590</v>
      </c>
      <c r="P19" s="7">
        <f t="shared" si="2"/>
        <v>860</v>
      </c>
    </row>
    <row r="20" spans="8:16" x14ac:dyDescent="0.3">
      <c r="H20" s="10" t="s">
        <v>28</v>
      </c>
      <c r="I20" s="7">
        <v>400</v>
      </c>
      <c r="J20" s="7">
        <v>0</v>
      </c>
      <c r="K20" s="7">
        <v>290</v>
      </c>
      <c r="L20" s="7">
        <v>2300</v>
      </c>
      <c r="M20" s="7">
        <v>0</v>
      </c>
      <c r="N20" s="7">
        <f t="shared" si="0"/>
        <v>2300</v>
      </c>
      <c r="O20" s="7">
        <f t="shared" si="1"/>
        <v>690</v>
      </c>
      <c r="P20" s="7">
        <f t="shared" si="2"/>
        <v>1610</v>
      </c>
    </row>
    <row r="22" spans="8:16" x14ac:dyDescent="0.3">
      <c r="N22" s="8" t="s">
        <v>36</v>
      </c>
      <c r="O22" s="9" t="s">
        <v>37</v>
      </c>
    </row>
    <row r="23" spans="8:16" x14ac:dyDescent="0.3">
      <c r="N23" s="7">
        <f>SUM(N9:N20)</f>
        <v>16850</v>
      </c>
      <c r="O23" s="7">
        <f>SUM(O9:O20)</f>
        <v>7230</v>
      </c>
    </row>
  </sheetData>
  <phoneticPr fontId="2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3C568-8687-4942-936A-920A384CAE43}">
  <dimension ref="I9:K19"/>
  <sheetViews>
    <sheetView workbookViewId="0">
      <selection activeCell="K19" sqref="K19"/>
    </sheetView>
  </sheetViews>
  <sheetFormatPr defaultRowHeight="14.4" x14ac:dyDescent="0.3"/>
  <cols>
    <col min="9" max="9" width="15.88671875" bestFit="1" customWidth="1"/>
    <col min="10" max="10" width="11" bestFit="1" customWidth="1"/>
  </cols>
  <sheetData>
    <row r="9" spans="9:10" x14ac:dyDescent="0.3">
      <c r="I9" s="13" t="s">
        <v>43</v>
      </c>
      <c r="J9" s="13" t="s">
        <v>4</v>
      </c>
    </row>
    <row r="10" spans="9:10" x14ac:dyDescent="0.3">
      <c r="I10" t="s">
        <v>32</v>
      </c>
      <c r="J10" s="7">
        <v>2000</v>
      </c>
    </row>
    <row r="11" spans="9:10" x14ac:dyDescent="0.3">
      <c r="I11" t="s">
        <v>39</v>
      </c>
      <c r="J11" s="7">
        <v>100</v>
      </c>
    </row>
    <row r="12" spans="9:10" x14ac:dyDescent="0.3">
      <c r="I12" t="s">
        <v>40</v>
      </c>
      <c r="J12" s="7">
        <v>400</v>
      </c>
    </row>
    <row r="13" spans="9:10" x14ac:dyDescent="0.3">
      <c r="I13" t="s">
        <v>30</v>
      </c>
      <c r="J13" s="7">
        <v>80</v>
      </c>
    </row>
    <row r="14" spans="9:10" x14ac:dyDescent="0.3">
      <c r="I14" t="s">
        <v>31</v>
      </c>
      <c r="J14" s="7">
        <v>500</v>
      </c>
    </row>
    <row r="15" spans="9:10" x14ac:dyDescent="0.3">
      <c r="I15" t="s">
        <v>41</v>
      </c>
      <c r="J15" s="7">
        <v>150</v>
      </c>
    </row>
    <row r="16" spans="9:10" x14ac:dyDescent="0.3">
      <c r="I16" t="s">
        <v>42</v>
      </c>
      <c r="J16" s="7">
        <v>120</v>
      </c>
    </row>
    <row r="18" spans="9:11" x14ac:dyDescent="0.3">
      <c r="I18" s="14" t="s">
        <v>34</v>
      </c>
      <c r="J18" s="11" t="s">
        <v>35</v>
      </c>
      <c r="K18" s="6" t="s">
        <v>38</v>
      </c>
    </row>
    <row r="19" spans="9:11" x14ac:dyDescent="0.3">
      <c r="I19" s="12">
        <f>SUM(J10,J11)</f>
        <v>2100</v>
      </c>
      <c r="J19" s="12">
        <f>SUM(J12:J16)</f>
        <v>1250</v>
      </c>
      <c r="K19" s="12">
        <f>I19-J19</f>
        <v>850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E00DE-6098-4E1B-A507-1080A946A4BB}">
  <dimension ref="A1:D17"/>
  <sheetViews>
    <sheetView workbookViewId="0">
      <selection activeCell="I8" sqref="I8"/>
    </sheetView>
  </sheetViews>
  <sheetFormatPr defaultRowHeight="14.4" x14ac:dyDescent="0.3"/>
  <cols>
    <col min="1" max="1" width="8.6640625" bestFit="1" customWidth="1"/>
    <col min="2" max="2" width="15.33203125" bestFit="1" customWidth="1"/>
    <col min="3" max="3" width="17.44140625" bestFit="1" customWidth="1"/>
    <col min="4" max="4" width="9" bestFit="1" customWidth="1"/>
  </cols>
  <sheetData>
    <row r="1" spans="1:4" x14ac:dyDescent="0.3">
      <c r="A1" s="36" t="s">
        <v>44</v>
      </c>
      <c r="B1" s="36"/>
      <c r="C1" s="36"/>
      <c r="D1" s="36"/>
    </row>
    <row r="2" spans="1:4" x14ac:dyDescent="0.3">
      <c r="A2" s="16" t="s">
        <v>45</v>
      </c>
      <c r="B2" s="16" t="s">
        <v>46</v>
      </c>
      <c r="C2" s="16" t="s">
        <v>47</v>
      </c>
      <c r="D2" s="16" t="s">
        <v>48</v>
      </c>
    </row>
    <row r="3" spans="1:4" x14ac:dyDescent="0.3">
      <c r="A3" s="15" t="s">
        <v>49</v>
      </c>
      <c r="B3" s="18">
        <v>12046781</v>
      </c>
      <c r="C3" s="19">
        <v>115075667</v>
      </c>
      <c r="D3" s="28">
        <f t="shared" ref="D3:D10" si="0">C3/Tot.Incassi</f>
        <v>0.41071969147608017</v>
      </c>
    </row>
    <row r="4" spans="1:4" x14ac:dyDescent="0.3">
      <c r="A4" s="15" t="s">
        <v>50</v>
      </c>
      <c r="B4" s="18">
        <v>9015417</v>
      </c>
      <c r="C4" s="19">
        <v>90014120</v>
      </c>
      <c r="D4" s="28">
        <f t="shared" si="0"/>
        <v>0.3212718427683835</v>
      </c>
    </row>
    <row r="5" spans="1:4" x14ac:dyDescent="0.3">
      <c r="A5" s="15" t="s">
        <v>51</v>
      </c>
      <c r="B5" s="18">
        <v>3577351</v>
      </c>
      <c r="C5" s="19">
        <v>28014002</v>
      </c>
      <c r="D5" s="28">
        <f t="shared" si="0"/>
        <v>9.9985536112080872E-2</v>
      </c>
    </row>
    <row r="6" spans="1:4" x14ac:dyDescent="0.3">
      <c r="A6" s="15" t="s">
        <v>52</v>
      </c>
      <c r="B6" s="18">
        <v>1832640</v>
      </c>
      <c r="C6" s="19">
        <v>18036326</v>
      </c>
      <c r="D6" s="28">
        <f t="shared" si="0"/>
        <v>6.4373941452644398E-2</v>
      </c>
    </row>
    <row r="7" spans="1:4" x14ac:dyDescent="0.3">
      <c r="A7" s="15" t="s">
        <v>53</v>
      </c>
      <c r="B7" s="18">
        <v>830407</v>
      </c>
      <c r="C7" s="19">
        <v>7419830</v>
      </c>
      <c r="D7" s="28">
        <f t="shared" si="0"/>
        <v>2.648231696458439E-2</v>
      </c>
    </row>
    <row r="8" spans="1:4" x14ac:dyDescent="0.3">
      <c r="A8" s="15" t="s">
        <v>54</v>
      </c>
      <c r="B8" s="18">
        <v>790416</v>
      </c>
      <c r="C8" s="19">
        <v>9009110</v>
      </c>
      <c r="D8" s="28">
        <f t="shared" si="0"/>
        <v>3.2154659417912117E-2</v>
      </c>
    </row>
    <row r="9" spans="1:4" x14ac:dyDescent="0.3">
      <c r="A9" s="15" t="s">
        <v>55</v>
      </c>
      <c r="B9" s="18">
        <v>640466</v>
      </c>
      <c r="C9" s="19">
        <v>6808190</v>
      </c>
      <c r="D9" s="28">
        <f t="shared" si="0"/>
        <v>2.4299296012861991E-2</v>
      </c>
    </row>
    <row r="10" spans="1:4" x14ac:dyDescent="0.3">
      <c r="A10" s="15" t="s">
        <v>56</v>
      </c>
      <c r="B10" s="18">
        <v>551121</v>
      </c>
      <c r="C10" s="19">
        <v>5803300</v>
      </c>
      <c r="D10" s="28">
        <f t="shared" si="0"/>
        <v>2.0712715795452537E-2</v>
      </c>
    </row>
    <row r="13" spans="1:4" x14ac:dyDescent="0.3">
      <c r="A13" s="20" t="s">
        <v>57</v>
      </c>
      <c r="B13" s="22">
        <f>SUM(Biglietti)</f>
        <v>29284599</v>
      </c>
      <c r="C13" s="23">
        <f>SUM(C3:C10)</f>
        <v>280180545</v>
      </c>
    </row>
    <row r="14" spans="1:4" x14ac:dyDescent="0.3">
      <c r="A14" s="20" t="s">
        <v>58</v>
      </c>
      <c r="B14" s="22">
        <f>AVERAGE(Biglietti)</f>
        <v>3660574.875</v>
      </c>
      <c r="C14" s="23">
        <f>AVERAGE(C3:C10)</f>
        <v>35022568.125</v>
      </c>
    </row>
    <row r="15" spans="1:4" x14ac:dyDescent="0.3">
      <c r="A15" s="20" t="s">
        <v>59</v>
      </c>
      <c r="B15" s="22">
        <f>MAX(Biglietti)</f>
        <v>12046781</v>
      </c>
      <c r="C15" s="23">
        <f>MAX(C3:C10)</f>
        <v>115075667</v>
      </c>
    </row>
    <row r="16" spans="1:4" x14ac:dyDescent="0.3">
      <c r="A16" s="20" t="s">
        <v>60</v>
      </c>
      <c r="B16" s="22">
        <f>MIN(Biglietti)</f>
        <v>551121</v>
      </c>
      <c r="C16" s="23">
        <f>MIN(C3:C10)</f>
        <v>5803300</v>
      </c>
    </row>
    <row r="17" spans="1:3" ht="43.2" x14ac:dyDescent="0.3">
      <c r="A17" s="21" t="s">
        <v>61</v>
      </c>
      <c r="B17" s="27">
        <f>Tot.Incassi/Tot.Venduti</f>
        <v>9.5675049195653994</v>
      </c>
      <c r="C17" s="26"/>
    </row>
  </sheetData>
  <mergeCells count="1">
    <mergeCell ref="A1:D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CAAEE-C176-490D-BB9F-C2C58FB36334}">
  <dimension ref="A1:I8"/>
  <sheetViews>
    <sheetView workbookViewId="0">
      <selection activeCell="F8" sqref="F8"/>
    </sheetView>
  </sheetViews>
  <sheetFormatPr defaultRowHeight="14.4" x14ac:dyDescent="0.3"/>
  <cols>
    <col min="1" max="1" width="22.33203125" bestFit="1" customWidth="1"/>
    <col min="2" max="2" width="9.88671875" bestFit="1" customWidth="1"/>
    <col min="3" max="4" width="9.6640625" bestFit="1" customWidth="1"/>
    <col min="6" max="6" width="23.109375" bestFit="1" customWidth="1"/>
    <col min="7" max="7" width="21.88671875" bestFit="1" customWidth="1"/>
  </cols>
  <sheetData>
    <row r="1" spans="1:9" x14ac:dyDescent="0.3">
      <c r="A1" s="29" t="s">
        <v>62</v>
      </c>
      <c r="B1" s="13" t="s">
        <v>63</v>
      </c>
      <c r="C1" s="13" t="s">
        <v>64</v>
      </c>
      <c r="D1" s="13" t="s">
        <v>65</v>
      </c>
      <c r="F1" s="30" t="s">
        <v>70</v>
      </c>
      <c r="G1" s="30" t="s">
        <v>71</v>
      </c>
    </row>
    <row r="2" spans="1:9" x14ac:dyDescent="0.3">
      <c r="A2" s="15" t="s">
        <v>66</v>
      </c>
      <c r="B2" s="15">
        <v>100</v>
      </c>
      <c r="C2" s="15">
        <v>150</v>
      </c>
      <c r="D2" s="15">
        <v>120</v>
      </c>
      <c r="F2" s="15">
        <f>SUM(B2:D2)</f>
        <v>370</v>
      </c>
      <c r="G2" s="25">
        <f>AVERAGE(B2:D2)</f>
        <v>123.33333333333333</v>
      </c>
      <c r="H2" s="15"/>
      <c r="I2" s="15"/>
    </row>
    <row r="3" spans="1:9" x14ac:dyDescent="0.3">
      <c r="A3" s="15" t="s">
        <v>67</v>
      </c>
      <c r="B3" s="15">
        <v>80</v>
      </c>
      <c r="C3" s="15">
        <v>90</v>
      </c>
      <c r="D3" s="15">
        <v>110</v>
      </c>
      <c r="F3" s="15">
        <f>SUM(B3:D3)</f>
        <v>280</v>
      </c>
      <c r="G3" s="25">
        <f t="shared" ref="G3:G5" si="0">AVERAGE(B3:D3)</f>
        <v>93.333333333333329</v>
      </c>
      <c r="H3" s="15"/>
      <c r="I3" s="15"/>
    </row>
    <row r="4" spans="1:9" x14ac:dyDescent="0.3">
      <c r="A4" s="15" t="s">
        <v>68</v>
      </c>
      <c r="B4" s="15">
        <v>70</v>
      </c>
      <c r="C4" s="15">
        <v>100</v>
      </c>
      <c r="D4" s="15">
        <v>85</v>
      </c>
      <c r="F4" s="15">
        <f t="shared" ref="F4:F5" si="1">SUM(B4:D4)</f>
        <v>255</v>
      </c>
      <c r="G4" s="15">
        <f t="shared" si="0"/>
        <v>85</v>
      </c>
      <c r="H4" s="15"/>
      <c r="I4" s="15"/>
    </row>
    <row r="5" spans="1:9" x14ac:dyDescent="0.3">
      <c r="A5" s="15" t="s">
        <v>69</v>
      </c>
      <c r="B5" s="15">
        <v>120</v>
      </c>
      <c r="C5" s="15">
        <v>110</v>
      </c>
      <c r="D5" s="15">
        <v>130</v>
      </c>
      <c r="F5" s="15">
        <f t="shared" si="1"/>
        <v>360</v>
      </c>
      <c r="G5" s="15">
        <f t="shared" si="0"/>
        <v>120</v>
      </c>
      <c r="H5" s="15"/>
      <c r="I5" s="15"/>
    </row>
    <row r="7" spans="1:9" x14ac:dyDescent="0.3">
      <c r="A7" s="31" t="s">
        <v>72</v>
      </c>
      <c r="B7" s="15">
        <f>MAX(B2:B5)</f>
        <v>120</v>
      </c>
      <c r="C7" s="15">
        <f t="shared" ref="C7:D7" si="2">MAX(C2:C5)</f>
        <v>150</v>
      </c>
      <c r="D7" s="15">
        <f t="shared" si="2"/>
        <v>130</v>
      </c>
    </row>
    <row r="8" spans="1:9" x14ac:dyDescent="0.3">
      <c r="A8" s="31" t="s">
        <v>73</v>
      </c>
      <c r="B8" s="15">
        <f>MIN(B2:B5)</f>
        <v>70</v>
      </c>
      <c r="C8" s="15">
        <f t="shared" ref="C8:D8" si="3">MIN(C2:C5)</f>
        <v>90</v>
      </c>
      <c r="D8" s="15">
        <f t="shared" si="3"/>
        <v>85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4B816-B342-4FEF-8547-AC6002C1961C}">
  <dimension ref="A1:G40"/>
  <sheetViews>
    <sheetView topLeftCell="A10" workbookViewId="0">
      <selection activeCell="C36" sqref="C36"/>
    </sheetView>
  </sheetViews>
  <sheetFormatPr defaultRowHeight="14.4" x14ac:dyDescent="0.3"/>
  <cols>
    <col min="1" max="1" width="18.44140625" bestFit="1" customWidth="1"/>
    <col min="2" max="2" width="18.6640625" bestFit="1" customWidth="1"/>
    <col min="3" max="3" width="16.6640625" bestFit="1" customWidth="1"/>
    <col min="4" max="4" width="12" bestFit="1" customWidth="1"/>
    <col min="5" max="5" width="23.6640625" bestFit="1" customWidth="1"/>
    <col min="7" max="7" width="39.6640625" bestFit="1" customWidth="1"/>
  </cols>
  <sheetData>
    <row r="1" spans="1:7" x14ac:dyDescent="0.3">
      <c r="A1" s="2" t="s">
        <v>74</v>
      </c>
      <c r="B1" s="2" t="s">
        <v>75</v>
      </c>
      <c r="C1" s="2" t="s">
        <v>76</v>
      </c>
      <c r="D1" s="2" t="s">
        <v>96</v>
      </c>
      <c r="G1" s="2" t="s">
        <v>97</v>
      </c>
    </row>
    <row r="2" spans="1:7" x14ac:dyDescent="0.3">
      <c r="A2" s="15" t="s">
        <v>77</v>
      </c>
      <c r="B2" s="15">
        <v>5</v>
      </c>
      <c r="C2" s="15" t="str">
        <f>IF(B2&lt;20,"Ordina Subito","Giacenza OK")</f>
        <v>Ordina Subito</v>
      </c>
      <c r="G2" s="31" t="s">
        <v>98</v>
      </c>
    </row>
    <row r="3" spans="1:7" x14ac:dyDescent="0.3">
      <c r="A3" s="15" t="s">
        <v>78</v>
      </c>
      <c r="B3" s="15">
        <v>41</v>
      </c>
      <c r="C3" s="15" t="str">
        <f t="shared" ref="C3:C8" si="0">IF(B3&lt;20,"Ordina Subito","Giacenza OK")</f>
        <v>Giacenza OK</v>
      </c>
      <c r="G3" s="31" t="s">
        <v>99</v>
      </c>
    </row>
    <row r="4" spans="1:7" x14ac:dyDescent="0.3">
      <c r="A4" s="15" t="s">
        <v>79</v>
      </c>
      <c r="B4" s="15">
        <v>34</v>
      </c>
      <c r="C4" s="15" t="str">
        <f t="shared" si="0"/>
        <v>Giacenza OK</v>
      </c>
      <c r="G4" s="31" t="s">
        <v>100</v>
      </c>
    </row>
    <row r="5" spans="1:7" x14ac:dyDescent="0.3">
      <c r="A5" s="15" t="s">
        <v>82</v>
      </c>
      <c r="B5" s="15">
        <v>7</v>
      </c>
      <c r="C5" s="15" t="str">
        <f t="shared" si="0"/>
        <v>Ordina Subito</v>
      </c>
      <c r="G5" s="31" t="s">
        <v>101</v>
      </c>
    </row>
    <row r="6" spans="1:7" x14ac:dyDescent="0.3">
      <c r="A6" s="15" t="s">
        <v>80</v>
      </c>
      <c r="B6" s="15">
        <v>75</v>
      </c>
      <c r="C6" s="15" t="str">
        <f t="shared" si="0"/>
        <v>Giacenza OK</v>
      </c>
      <c r="G6" s="31" t="s">
        <v>102</v>
      </c>
    </row>
    <row r="7" spans="1:7" x14ac:dyDescent="0.3">
      <c r="A7" s="15" t="s">
        <v>83</v>
      </c>
      <c r="B7" s="15">
        <v>23</v>
      </c>
      <c r="C7" s="15" t="str">
        <f t="shared" si="0"/>
        <v>Giacenza OK</v>
      </c>
      <c r="G7" s="31" t="s">
        <v>103</v>
      </c>
    </row>
    <row r="8" spans="1:7" x14ac:dyDescent="0.3">
      <c r="A8" s="15" t="s">
        <v>81</v>
      </c>
      <c r="B8" s="15">
        <v>32</v>
      </c>
      <c r="C8" s="15" t="str">
        <f t="shared" si="0"/>
        <v>Giacenza OK</v>
      </c>
    </row>
    <row r="13" spans="1:7" x14ac:dyDescent="0.3">
      <c r="A13" s="2" t="s">
        <v>84</v>
      </c>
      <c r="B13" s="2" t="s">
        <v>85</v>
      </c>
      <c r="C13" s="2" t="s">
        <v>86</v>
      </c>
    </row>
    <row r="14" spans="1:7" x14ac:dyDescent="0.3">
      <c r="A14" t="s">
        <v>87</v>
      </c>
      <c r="B14" s="24">
        <v>960</v>
      </c>
      <c r="C14" s="24">
        <f>IF(B14&gt;1000.01,B14*$B$24,B14*$B$23)</f>
        <v>48</v>
      </c>
    </row>
    <row r="15" spans="1:7" x14ac:dyDescent="0.3">
      <c r="A15" t="s">
        <v>88</v>
      </c>
      <c r="B15" s="24">
        <v>567</v>
      </c>
      <c r="C15" s="24">
        <f t="shared" ref="C15:C19" si="1">IF(B15&gt;1000.01,B15*$B$24,B15*$B$23)</f>
        <v>28.35</v>
      </c>
    </row>
    <row r="16" spans="1:7" x14ac:dyDescent="0.3">
      <c r="A16" t="s">
        <v>89</v>
      </c>
      <c r="B16" s="24">
        <v>1239</v>
      </c>
      <c r="C16" s="24">
        <f t="shared" si="1"/>
        <v>86.73</v>
      </c>
    </row>
    <row r="17" spans="1:5" x14ac:dyDescent="0.3">
      <c r="A17" t="s">
        <v>90</v>
      </c>
      <c r="B17" s="24">
        <v>674</v>
      </c>
      <c r="C17" s="24">
        <f t="shared" si="1"/>
        <v>33.700000000000003</v>
      </c>
    </row>
    <row r="18" spans="1:5" x14ac:dyDescent="0.3">
      <c r="A18" t="s">
        <v>91</v>
      </c>
      <c r="B18" s="24">
        <v>1458</v>
      </c>
      <c r="C18" s="24">
        <f t="shared" si="1"/>
        <v>102.06000000000002</v>
      </c>
      <c r="D18">
        <f>B18*B24</f>
        <v>102.06000000000002</v>
      </c>
    </row>
    <row r="19" spans="1:5" x14ac:dyDescent="0.3">
      <c r="A19" t="s">
        <v>92</v>
      </c>
      <c r="B19" s="24">
        <v>2341</v>
      </c>
      <c r="C19" s="24">
        <f t="shared" si="1"/>
        <v>163.87</v>
      </c>
    </row>
    <row r="22" spans="1:5" x14ac:dyDescent="0.3">
      <c r="A22" s="2" t="s">
        <v>93</v>
      </c>
      <c r="B22" s="2" t="s">
        <v>86</v>
      </c>
    </row>
    <row r="23" spans="1:5" x14ac:dyDescent="0.3">
      <c r="A23" s="32" t="s">
        <v>94</v>
      </c>
      <c r="B23" s="33">
        <v>0.05</v>
      </c>
    </row>
    <row r="24" spans="1:5" x14ac:dyDescent="0.3">
      <c r="A24" s="32" t="s">
        <v>95</v>
      </c>
      <c r="B24" s="33">
        <v>7.0000000000000007E-2</v>
      </c>
    </row>
    <row r="27" spans="1:5" x14ac:dyDescent="0.3">
      <c r="A27" s="2" t="s">
        <v>104</v>
      </c>
      <c r="B27" s="2" t="s">
        <v>105</v>
      </c>
      <c r="C27" s="2" t="s">
        <v>106</v>
      </c>
      <c r="D27" s="2" t="s">
        <v>107</v>
      </c>
      <c r="E27" s="2" t="s">
        <v>108</v>
      </c>
    </row>
    <row r="28" spans="1:5" x14ac:dyDescent="0.3">
      <c r="A28" t="s">
        <v>109</v>
      </c>
      <c r="B28" s="17">
        <v>800</v>
      </c>
      <c r="C28" s="17">
        <v>830.47</v>
      </c>
      <c r="D28" s="15" t="str">
        <f>IF(C28&gt;B28,"Fuori Budget","Nel Budget")</f>
        <v>Fuori Budget</v>
      </c>
      <c r="E28" s="15">
        <f>IF(D28="Fuori Budget",C28-B28,)</f>
        <v>30.470000000000027</v>
      </c>
    </row>
    <row r="29" spans="1:5" x14ac:dyDescent="0.3">
      <c r="A29" t="s">
        <v>110</v>
      </c>
      <c r="B29" s="17">
        <v>375</v>
      </c>
      <c r="C29" s="17">
        <v>350.4</v>
      </c>
      <c r="D29" s="15" t="str">
        <f t="shared" ref="D29:D32" si="2">IF(C29&gt;B29,"Fuori Budget","Nel Budget")</f>
        <v>Nel Budget</v>
      </c>
      <c r="E29" s="15">
        <f t="shared" ref="E29:E32" si="3">IF(D29="Fuori Budget",C29-B29,)</f>
        <v>0</v>
      </c>
    </row>
    <row r="30" spans="1:5" x14ac:dyDescent="0.3">
      <c r="A30" t="s">
        <v>111</v>
      </c>
      <c r="B30" s="17">
        <v>150</v>
      </c>
      <c r="C30" s="17">
        <v>123</v>
      </c>
      <c r="D30" s="15" t="str">
        <f t="shared" si="2"/>
        <v>Nel Budget</v>
      </c>
      <c r="E30" s="15">
        <f t="shared" si="3"/>
        <v>0</v>
      </c>
    </row>
    <row r="31" spans="1:5" x14ac:dyDescent="0.3">
      <c r="A31" t="s">
        <v>112</v>
      </c>
      <c r="B31" s="17">
        <v>200</v>
      </c>
      <c r="C31" s="17">
        <v>240.18</v>
      </c>
      <c r="D31" s="15" t="str">
        <f t="shared" si="2"/>
        <v>Fuori Budget</v>
      </c>
      <c r="E31" s="15">
        <f t="shared" si="3"/>
        <v>40.180000000000007</v>
      </c>
    </row>
    <row r="32" spans="1:5" x14ac:dyDescent="0.3">
      <c r="A32" t="s">
        <v>113</v>
      </c>
      <c r="B32" s="17">
        <v>150</v>
      </c>
      <c r="C32" s="17">
        <v>174.45</v>
      </c>
      <c r="D32" s="15" t="str">
        <f t="shared" si="2"/>
        <v>Fuori Budget</v>
      </c>
      <c r="E32" s="15">
        <f t="shared" si="3"/>
        <v>24.449999999999989</v>
      </c>
    </row>
    <row r="35" spans="1:3" x14ac:dyDescent="0.3">
      <c r="A35" s="2" t="s">
        <v>114</v>
      </c>
      <c r="B35" s="2" t="s">
        <v>115</v>
      </c>
      <c r="C35" s="2" t="s">
        <v>116</v>
      </c>
    </row>
    <row r="36" spans="1:3" x14ac:dyDescent="0.3">
      <c r="A36" t="s">
        <v>117</v>
      </c>
      <c r="B36">
        <v>95</v>
      </c>
      <c r="C36" t="str">
        <f>IF(B36&gt;=90,"Ottimo",IF(B36&gt;=80,"Buono",IF(B36&gt;=70,"Discreto",IF(B36&gt;=60,"Sufficiente","Insufficiente"))))</f>
        <v>Ottimo</v>
      </c>
    </row>
    <row r="37" spans="1:3" x14ac:dyDescent="0.3">
      <c r="A37" t="s">
        <v>118</v>
      </c>
      <c r="B37">
        <v>58</v>
      </c>
      <c r="C37" t="str">
        <f>IF(B37&gt;=90,"Ottimo",IF(B37&gt;=80,"Buono",IF(B37&gt;=70,"Discreto",IF(B37&gt;=60,"Sufficiente","Insufficiente"))))</f>
        <v>Insufficiente</v>
      </c>
    </row>
    <row r="38" spans="1:3" x14ac:dyDescent="0.3">
      <c r="A38" t="s">
        <v>119</v>
      </c>
      <c r="B38">
        <v>55</v>
      </c>
      <c r="C38" t="str">
        <f>IF(B38&gt;=90,"Ottimo",IF(B38&gt;=80,"Buono",IF(B38&gt;=70,"Discreto",IF(B38&gt;=60,"Sufficiente","Insufficiente"))))</f>
        <v>Insufficiente</v>
      </c>
    </row>
    <row r="39" spans="1:3" x14ac:dyDescent="0.3">
      <c r="A39" t="s">
        <v>120</v>
      </c>
      <c r="B39">
        <v>100</v>
      </c>
      <c r="C39" t="str">
        <f>IF(B39&gt;=90,"Ottimo",IF(B39&gt;=80,"Buono",IF(B39&gt;=70,"Discreto",IF(B39&gt;=60,"Sufficiente","Insufficiente"))))</f>
        <v>Ottimo</v>
      </c>
    </row>
    <row r="40" spans="1:3" x14ac:dyDescent="0.3">
      <c r="A40" t="s">
        <v>121</v>
      </c>
      <c r="B40">
        <v>82</v>
      </c>
      <c r="C40" t="str">
        <f>IF(B40&gt;=90,"Ottimo",IF(B40&gt;=80,"Buono",IF(B40&gt;=70,"Discreto",IF(B40&gt;=60,"Sufficiente","Insufficiente"))))</f>
        <v>Buono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386CC-F2B5-4BD8-9E31-2DC0E3AAD40A}">
  <dimension ref="A1:E20"/>
  <sheetViews>
    <sheetView workbookViewId="0">
      <selection activeCell="E11" sqref="E11"/>
    </sheetView>
  </sheetViews>
  <sheetFormatPr defaultRowHeight="14.4" x14ac:dyDescent="0.3"/>
  <cols>
    <col min="1" max="1" width="11.5546875" bestFit="1" customWidth="1"/>
    <col min="2" max="2" width="13.44140625" bestFit="1" customWidth="1"/>
    <col min="3" max="3" width="11.5546875" bestFit="1" customWidth="1"/>
    <col min="4" max="4" width="31.44140625" bestFit="1" customWidth="1"/>
    <col min="5" max="5" width="33.5546875" bestFit="1" customWidth="1"/>
  </cols>
  <sheetData>
    <row r="1" spans="1:5" x14ac:dyDescent="0.3">
      <c r="B1" s="2" t="s">
        <v>122</v>
      </c>
      <c r="C1" s="2" t="s">
        <v>123</v>
      </c>
      <c r="D1" s="2" t="s">
        <v>124</v>
      </c>
      <c r="E1" s="2" t="s">
        <v>125</v>
      </c>
    </row>
    <row r="2" spans="1:5" x14ac:dyDescent="0.3">
      <c r="A2" s="2" t="s">
        <v>126</v>
      </c>
      <c r="B2">
        <v>2</v>
      </c>
      <c r="C2">
        <v>4</v>
      </c>
      <c r="D2" t="b">
        <f>AND(B2&gt;3,C2&gt;3)</f>
        <v>0</v>
      </c>
      <c r="E2" t="b">
        <f>OR(B2&gt;3,C2&gt;3)</f>
        <v>1</v>
      </c>
    </row>
    <row r="3" spans="1:5" x14ac:dyDescent="0.3">
      <c r="A3" s="2" t="s">
        <v>127</v>
      </c>
      <c r="B3">
        <v>7</v>
      </c>
      <c r="C3">
        <v>4</v>
      </c>
      <c r="D3" t="b">
        <f t="shared" ref="D3:D6" si="0">AND(B3&gt;3,C3&gt;3)</f>
        <v>1</v>
      </c>
      <c r="E3" t="b">
        <f t="shared" ref="E3:E6" si="1">OR(B3&gt;3,C3&gt;3)</f>
        <v>1</v>
      </c>
    </row>
    <row r="4" spans="1:5" x14ac:dyDescent="0.3">
      <c r="A4" s="2" t="s">
        <v>128</v>
      </c>
      <c r="B4">
        <v>8</v>
      </c>
      <c r="C4">
        <v>3</v>
      </c>
      <c r="D4" t="b">
        <f t="shared" si="0"/>
        <v>0</v>
      </c>
      <c r="E4" t="b">
        <f t="shared" si="1"/>
        <v>1</v>
      </c>
    </row>
    <row r="5" spans="1:5" x14ac:dyDescent="0.3">
      <c r="A5" s="2" t="s">
        <v>129</v>
      </c>
      <c r="B5">
        <v>16</v>
      </c>
      <c r="C5">
        <v>5</v>
      </c>
      <c r="D5" t="b">
        <f t="shared" si="0"/>
        <v>1</v>
      </c>
      <c r="E5" t="b">
        <f t="shared" si="1"/>
        <v>1</v>
      </c>
    </row>
    <row r="6" spans="1:5" x14ac:dyDescent="0.3">
      <c r="A6" s="2" t="s">
        <v>130</v>
      </c>
      <c r="B6">
        <v>2</v>
      </c>
      <c r="C6">
        <v>0</v>
      </c>
      <c r="D6" t="b">
        <f t="shared" si="0"/>
        <v>0</v>
      </c>
      <c r="E6" t="b">
        <f t="shared" si="1"/>
        <v>0</v>
      </c>
    </row>
    <row r="10" spans="1:5" x14ac:dyDescent="0.3">
      <c r="A10" s="2" t="s">
        <v>131</v>
      </c>
      <c r="B10" s="2" t="s">
        <v>132</v>
      </c>
      <c r="C10" s="2" t="s">
        <v>133</v>
      </c>
      <c r="D10" s="2" t="s">
        <v>134</v>
      </c>
      <c r="E10" s="2" t="s">
        <v>135</v>
      </c>
    </row>
    <row r="11" spans="1:5" x14ac:dyDescent="0.3">
      <c r="A11" s="2" t="s">
        <v>117</v>
      </c>
      <c r="B11" s="15">
        <v>230</v>
      </c>
      <c r="C11" s="15">
        <v>10</v>
      </c>
      <c r="D11" s="15">
        <v>8</v>
      </c>
      <c r="E11" s="15" t="str">
        <f>IF(AND(B11&gt;=$C$20,C11&gt;5,D11&gt;5),"Promosso","Bocciato")</f>
        <v>Promosso</v>
      </c>
    </row>
    <row r="12" spans="1:5" x14ac:dyDescent="0.3">
      <c r="A12" s="2" t="s">
        <v>118</v>
      </c>
      <c r="B12" s="15">
        <v>201</v>
      </c>
      <c r="C12" s="15">
        <v>5</v>
      </c>
      <c r="D12" s="15">
        <v>6</v>
      </c>
      <c r="E12" s="15" t="str">
        <f t="shared" ref="E12:E16" si="2">IF(AND(B12&gt;=$C$20,C12&gt;5,D12&gt;5),"Promosso","Bocciato")</f>
        <v>Bocciato</v>
      </c>
    </row>
    <row r="13" spans="1:5" x14ac:dyDescent="0.3">
      <c r="A13" s="2" t="s">
        <v>119</v>
      </c>
      <c r="B13" s="15">
        <v>190</v>
      </c>
      <c r="C13" s="15">
        <v>10</v>
      </c>
      <c r="D13" s="15">
        <v>8</v>
      </c>
      <c r="E13" s="15" t="str">
        <f t="shared" si="2"/>
        <v>Bocciato</v>
      </c>
    </row>
    <row r="14" spans="1:5" x14ac:dyDescent="0.3">
      <c r="A14" s="2" t="s">
        <v>120</v>
      </c>
      <c r="B14" s="15">
        <v>245</v>
      </c>
      <c r="C14" s="15">
        <v>8</v>
      </c>
      <c r="D14" s="15">
        <v>10</v>
      </c>
      <c r="E14" s="15" t="str">
        <f t="shared" si="2"/>
        <v>Promosso</v>
      </c>
    </row>
    <row r="15" spans="1:5" x14ac:dyDescent="0.3">
      <c r="A15" s="2" t="s">
        <v>121</v>
      </c>
      <c r="B15" s="15">
        <v>210</v>
      </c>
      <c r="C15" s="15">
        <v>6</v>
      </c>
      <c r="D15" s="15">
        <v>4</v>
      </c>
      <c r="E15" s="15" t="str">
        <f t="shared" si="2"/>
        <v>Bocciato</v>
      </c>
    </row>
    <row r="16" spans="1:5" x14ac:dyDescent="0.3">
      <c r="A16" s="2" t="s">
        <v>136</v>
      </c>
      <c r="B16" s="15">
        <v>240</v>
      </c>
      <c r="C16" s="15">
        <v>7</v>
      </c>
      <c r="D16" s="15">
        <v>10</v>
      </c>
      <c r="E16" s="15" t="str">
        <f t="shared" si="2"/>
        <v>Promosso</v>
      </c>
    </row>
    <row r="20" spans="1:3" x14ac:dyDescent="0.3">
      <c r="A20" s="30" t="s">
        <v>137</v>
      </c>
      <c r="B20" s="30"/>
      <c r="C20">
        <v>200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568AC-E531-45C5-8EE8-F83FE9CFC4A3}">
  <dimension ref="A1:E7"/>
  <sheetViews>
    <sheetView workbookViewId="0"/>
  </sheetViews>
  <sheetFormatPr defaultRowHeight="14.4" x14ac:dyDescent="0.3"/>
  <cols>
    <col min="1" max="1" width="11.109375" bestFit="1" customWidth="1"/>
    <col min="2" max="2" width="17.6640625" bestFit="1" customWidth="1"/>
    <col min="3" max="3" width="17.44140625" bestFit="1" customWidth="1"/>
    <col min="5" max="5" width="12.109375" bestFit="1" customWidth="1"/>
  </cols>
  <sheetData>
    <row r="1" spans="1:5" x14ac:dyDescent="0.3">
      <c r="A1" s="2" t="s">
        <v>138</v>
      </c>
      <c r="B1" s="2" t="s">
        <v>139</v>
      </c>
      <c r="C1" s="2" t="s">
        <v>140</v>
      </c>
      <c r="E1" s="2" t="s">
        <v>145</v>
      </c>
    </row>
    <row r="2" spans="1:5" x14ac:dyDescent="0.3">
      <c r="A2" s="15" t="s">
        <v>88</v>
      </c>
      <c r="B2" s="34">
        <v>5000</v>
      </c>
      <c r="C2" s="15">
        <v>20</v>
      </c>
      <c r="D2" s="15"/>
      <c r="E2" s="15" t="str">
        <f>IF(AND(B2&gt;3000,C2&gt;=5),"Si","No")</f>
        <v>Si</v>
      </c>
    </row>
    <row r="3" spans="1:5" x14ac:dyDescent="0.3">
      <c r="A3" s="15" t="s">
        <v>141</v>
      </c>
      <c r="B3" s="34">
        <v>2500</v>
      </c>
      <c r="C3" s="15">
        <v>10</v>
      </c>
      <c r="D3" s="15"/>
      <c r="E3" s="15" t="str">
        <f t="shared" ref="E3:E7" si="0">IF(AND(B3&gt;3000,C3&gt;=5),"Si","No")</f>
        <v>No</v>
      </c>
    </row>
    <row r="4" spans="1:5" x14ac:dyDescent="0.3">
      <c r="A4" s="15" t="s">
        <v>142</v>
      </c>
      <c r="B4" s="34">
        <v>2500</v>
      </c>
      <c r="C4" s="15">
        <v>14</v>
      </c>
      <c r="D4" s="15"/>
      <c r="E4" s="15" t="str">
        <f t="shared" si="0"/>
        <v>No</v>
      </c>
    </row>
    <row r="5" spans="1:5" x14ac:dyDescent="0.3">
      <c r="A5" s="15" t="s">
        <v>143</v>
      </c>
      <c r="B5" s="34">
        <v>1900</v>
      </c>
      <c r="C5" s="15">
        <v>4</v>
      </c>
      <c r="D5" s="15"/>
      <c r="E5" s="15" t="str">
        <f t="shared" si="0"/>
        <v>No</v>
      </c>
    </row>
    <row r="6" spans="1:5" x14ac:dyDescent="0.3">
      <c r="A6" s="15" t="s">
        <v>144</v>
      </c>
      <c r="B6" s="34">
        <v>1750</v>
      </c>
      <c r="C6" s="15">
        <v>1</v>
      </c>
      <c r="D6" s="15"/>
      <c r="E6" s="15" t="str">
        <f t="shared" si="0"/>
        <v>No</v>
      </c>
    </row>
    <row r="7" spans="1:5" x14ac:dyDescent="0.3">
      <c r="A7" s="15" t="s">
        <v>87</v>
      </c>
      <c r="B7" s="34">
        <v>1680</v>
      </c>
      <c r="C7" s="15">
        <v>1</v>
      </c>
      <c r="D7" s="15"/>
      <c r="E7" s="15" t="str">
        <f t="shared" si="0"/>
        <v>No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A2FFD-DA33-44A3-992A-E22CDE466C87}">
  <dimension ref="A1:D21"/>
  <sheetViews>
    <sheetView tabSelected="1" workbookViewId="0"/>
  </sheetViews>
  <sheetFormatPr defaultRowHeight="14.4" x14ac:dyDescent="0.3"/>
  <cols>
    <col min="1" max="1" width="10.88671875" bestFit="1" customWidth="1"/>
    <col min="2" max="3" width="12.44140625" bestFit="1" customWidth="1"/>
    <col min="4" max="4" width="75" bestFit="1" customWidth="1"/>
  </cols>
  <sheetData>
    <row r="1" spans="1:4" x14ac:dyDescent="0.3">
      <c r="A1" s="2" t="s">
        <v>146</v>
      </c>
      <c r="B1" s="2" t="s">
        <v>147</v>
      </c>
      <c r="C1" s="2"/>
      <c r="D1" s="2" t="s">
        <v>148</v>
      </c>
    </row>
    <row r="2" spans="1:4" x14ac:dyDescent="0.3">
      <c r="A2" s="15" t="s">
        <v>149</v>
      </c>
      <c r="B2" s="15">
        <v>35</v>
      </c>
      <c r="C2" s="15"/>
      <c r="D2" s="15">
        <f>COUNTIF(A2:A10,"MELA")</f>
        <v>1</v>
      </c>
    </row>
    <row r="3" spans="1:4" x14ac:dyDescent="0.3">
      <c r="A3" s="15" t="s">
        <v>150</v>
      </c>
      <c r="B3" s="15">
        <v>44</v>
      </c>
      <c r="C3" s="15"/>
      <c r="D3" s="35" t="s">
        <v>158</v>
      </c>
    </row>
    <row r="4" spans="1:4" x14ac:dyDescent="0.3">
      <c r="A4" s="15" t="s">
        <v>151</v>
      </c>
      <c r="B4" s="15">
        <v>50</v>
      </c>
      <c r="C4" s="15"/>
      <c r="D4" s="15">
        <f>COUNTIF(A2:A10,"Mel*")</f>
        <v>3</v>
      </c>
    </row>
    <row r="5" spans="1:4" x14ac:dyDescent="0.3">
      <c r="A5" s="15" t="s">
        <v>152</v>
      </c>
      <c r="B5" s="15">
        <v>23</v>
      </c>
      <c r="C5" s="15"/>
      <c r="D5" s="35" t="s">
        <v>159</v>
      </c>
    </row>
    <row r="6" spans="1:4" x14ac:dyDescent="0.3">
      <c r="A6" s="15" t="s">
        <v>153</v>
      </c>
      <c r="B6" s="15">
        <v>34</v>
      </c>
      <c r="C6" s="15"/>
      <c r="D6" s="15">
        <f>COUNTIF(A2:A10,"*a")</f>
        <v>7</v>
      </c>
    </row>
    <row r="7" spans="1:4" x14ac:dyDescent="0.3">
      <c r="A7" s="15" t="s">
        <v>154</v>
      </c>
      <c r="B7" s="15">
        <v>55</v>
      </c>
      <c r="C7" s="15"/>
      <c r="D7" s="35" t="s">
        <v>160</v>
      </c>
    </row>
    <row r="8" spans="1:4" x14ac:dyDescent="0.3">
      <c r="A8" s="15" t="s">
        <v>155</v>
      </c>
      <c r="B8" s="15">
        <v>83</v>
      </c>
      <c r="C8" s="15"/>
      <c r="D8" s="15">
        <f>COUNTIF(A2:A10,"???a")</f>
        <v>2</v>
      </c>
    </row>
    <row r="9" spans="1:4" x14ac:dyDescent="0.3">
      <c r="A9" s="15" t="s">
        <v>156</v>
      </c>
      <c r="B9" s="15">
        <v>23</v>
      </c>
      <c r="C9" s="15"/>
      <c r="D9" s="35" t="s">
        <v>161</v>
      </c>
    </row>
    <row r="10" spans="1:4" x14ac:dyDescent="0.3">
      <c r="A10" s="15" t="s">
        <v>157</v>
      </c>
      <c r="B10" s="15">
        <v>18</v>
      </c>
      <c r="C10" s="15"/>
      <c r="D10" s="15">
        <f>COUNTIF(A2:A10,"*~?*")</f>
        <v>1</v>
      </c>
    </row>
    <row r="11" spans="1:4" x14ac:dyDescent="0.3">
      <c r="D11" s="35" t="s">
        <v>162</v>
      </c>
    </row>
    <row r="12" spans="1:4" x14ac:dyDescent="0.3">
      <c r="D12" s="15">
        <f>COUNTIF(B2:B10,50)</f>
        <v>1</v>
      </c>
    </row>
    <row r="13" spans="1:4" x14ac:dyDescent="0.3">
      <c r="D13" s="35" t="s">
        <v>163</v>
      </c>
    </row>
    <row r="14" spans="1:4" x14ac:dyDescent="0.3">
      <c r="D14" s="15">
        <f>COUNTIF(B2:B10,"&gt;50")</f>
        <v>2</v>
      </c>
    </row>
    <row r="15" spans="1:4" x14ac:dyDescent="0.3">
      <c r="D15" s="15" cm="1">
        <f t="array" ref="D15">COUNTIF(RACCOLTI,"&gt;50")</f>
        <v>2</v>
      </c>
    </row>
    <row r="18" spans="1:4" x14ac:dyDescent="0.3">
      <c r="B18" s="2" t="s">
        <v>164</v>
      </c>
      <c r="C18" s="2" t="s">
        <v>165</v>
      </c>
      <c r="D18" s="35" t="s">
        <v>169</v>
      </c>
    </row>
    <row r="19" spans="1:4" x14ac:dyDescent="0.3">
      <c r="A19" s="2" t="s">
        <v>166</v>
      </c>
      <c r="B19" s="15">
        <v>120</v>
      </c>
      <c r="C19" s="15">
        <v>0</v>
      </c>
      <c r="D19" s="15">
        <f>COUNTIF(B19:C21,"&gt;=100")</f>
        <v>2</v>
      </c>
    </row>
    <row r="20" spans="1:4" x14ac:dyDescent="0.3">
      <c r="A20" s="2" t="s">
        <v>167</v>
      </c>
      <c r="B20" s="15">
        <v>80</v>
      </c>
      <c r="C20" s="15">
        <v>50</v>
      </c>
      <c r="D20" s="35" t="s">
        <v>170</v>
      </c>
    </row>
    <row r="21" spans="1:4" x14ac:dyDescent="0.3">
      <c r="A21" s="2" t="s">
        <v>168</v>
      </c>
      <c r="B21" s="15">
        <v>110</v>
      </c>
      <c r="C21" s="15">
        <v>0</v>
      </c>
      <c r="D21" s="15">
        <f>COUNTIF(B19:C21,0)</f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10</vt:i4>
      </vt:variant>
      <vt:variant>
        <vt:lpstr>Intervalli denominati</vt:lpstr>
      </vt:variant>
      <vt:variant>
        <vt:i4>4</vt:i4>
      </vt:variant>
    </vt:vector>
  </HeadingPairs>
  <TitlesOfParts>
    <vt:vector size="14" baseType="lpstr">
      <vt:lpstr>Fondamenti Excel</vt:lpstr>
      <vt:lpstr>Operatori base</vt:lpstr>
      <vt:lpstr>Esempio Monitoraggio Spese</vt:lpstr>
      <vt:lpstr>Operazioni di base</vt:lpstr>
      <vt:lpstr>Funzioni di base</vt:lpstr>
      <vt:lpstr>Es Funzioni di base</vt:lpstr>
      <vt:lpstr>Funzioni SE</vt:lpstr>
      <vt:lpstr>FUNZIONI E ed O</vt:lpstr>
      <vt:lpstr>Es Funzioni logiche</vt:lpstr>
      <vt:lpstr>Conteggio condizionale</vt:lpstr>
      <vt:lpstr>Biglietti</vt:lpstr>
      <vt:lpstr>RACCOLTI</vt:lpstr>
      <vt:lpstr>Tot.Incassi</vt:lpstr>
      <vt:lpstr>Tot.Venduti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Mattia De Simei</dc:creator>
  <cp:lastModifiedBy>Mattia De Simei</cp:lastModifiedBy>
  <dcterms:created xsi:type="dcterms:W3CDTF">2024-12-18T11:35:20Z</dcterms:created>
  <dcterms:modified xsi:type="dcterms:W3CDTF">2025-01-15T18:41:59Z</dcterms:modified>
</cp:coreProperties>
</file>