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tcars" sheetId="1" r:id="rId3"/>
  </sheets>
  <definedNames/>
  <calcPr/>
</workbook>
</file>

<file path=xl/sharedStrings.xml><?xml version="1.0" encoding="utf-8"?>
<sst xmlns="http://schemas.openxmlformats.org/spreadsheetml/2006/main" count="67" uniqueCount="67">
  <si>
    <t>mpg (y)</t>
  </si>
  <si>
    <t>hp (x)</t>
  </si>
  <si>
    <t>y-yBar</t>
  </si>
  <si>
    <t>x-xBar</t>
  </si>
  <si>
    <t>(x-xBar)*(y-yBar)</t>
  </si>
  <si>
    <t>(x-xBar)^2</t>
  </si>
  <si>
    <t>(y-yBar)^2</t>
  </si>
  <si>
    <t>yHat</t>
  </si>
  <si>
    <t>e = y - yHat</t>
  </si>
  <si>
    <t>e^2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</si>
  <si>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</si>
  <si>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</si>
  <si>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</si>
  <si>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</si>
  <si>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</si>
  <si>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</si>
  <si>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</si>
  <si>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</si>
  <si>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</si>
  <si>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</si>
  <si>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</si>
  <si>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</si>
  <si>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</si>
  <si>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</si>
  <si>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</si>
  <si>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</si>
  <si>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</si>
  <si>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</si>
  <si>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</si>
  <si>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</si>
  <si>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</si>
  <si>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</si>
  <si>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</si>
  <si>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</si>
  <si>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</si>
  <si>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</si>
  <si>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</si>
  <si>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</si>
  <si>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</si>
  <si>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</si>
  <si>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</si>
  <si>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</si>
  <si>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SST</t>
  </si>
  <si>
    <t>Summa:</t>
  </si>
  <si>
    <t>SSE =</t>
  </si>
  <si>
    <t>SSR = SST - SSE =</t>
  </si>
  <si>
    <t>Medelvärde:</t>
  </si>
  <si>
    <t>MSR = SSR/1</t>
  </si>
  <si>
    <t>skattning</t>
  </si>
  <si>
    <t>standardfel</t>
  </si>
  <si>
    <t>t-kvot</t>
  </si>
  <si>
    <t>95% KI undre</t>
  </si>
  <si>
    <t>95% KI övre</t>
  </si>
  <si>
    <t>F = MSR/MSE</t>
  </si>
  <si>
    <t>b</t>
  </si>
  <si>
    <t>Residualvarians</t>
  </si>
  <si>
    <t>s_e^2 = MSE</t>
  </si>
  <si>
    <t>a</t>
  </si>
  <si>
    <t>Residualstandardavvikelse</t>
  </si>
  <si>
    <t>s_e</t>
  </si>
  <si>
    <t xml:space="preserve">R² = SSR/SST = </t>
  </si>
  <si>
    <t>r</t>
  </si>
  <si>
    <t>n</t>
  </si>
  <si>
    <t>t^2 = F vid ENKEL linjär regression (check ok!)</t>
  </si>
  <si>
    <t>r^2 = R² (check ok!)</t>
  </si>
  <si>
    <t>df = n-2</t>
  </si>
  <si>
    <t>t_0.975(30)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</si>
</sst>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/>
    <font>
      <color rgb="FF000000"/>
      <name val="Roboto"/>
    </font>
    <font>
      <b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9000"/>
        <bgColor rgb="FFBF9000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DD7E6B"/>
        <bgColor rgb="FFDD7E6B"/>
      </patternFill>
    </fill>
    <fill>
      <patternFill patternType="solid">
        <fgColor rgb="FFD5A6BD"/>
        <bgColor rgb="FFD5A6BD"/>
      </patternFill>
    </fill>
  </fills>
  <borders count="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2" fillId="0" fontId="1" numFmtId="164" xfId="0" applyAlignment="1" applyBorder="1" applyFont="1" applyNumberFormat="1">
      <alignment horizontal="center" readingOrder="0"/>
    </xf>
    <xf borderId="2" fillId="2" fontId="2" numFmtId="164" xfId="0" applyAlignment="1" applyBorder="1" applyFill="1" applyFont="1" applyNumberFormat="1">
      <alignment horizontal="center" readingOrder="0"/>
    </xf>
    <xf borderId="0" fillId="0" fontId="1" numFmtId="164" xfId="0" applyFont="1" applyNumberFormat="1"/>
    <xf borderId="3" fillId="0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3" fillId="0" fontId="1" numFmtId="164" xfId="0" applyBorder="1" applyFont="1" applyNumberFormat="1"/>
    <xf borderId="0" fillId="3" fontId="1" numFmtId="164" xfId="0" applyAlignment="1" applyFill="1" applyFont="1" applyNumberFormat="1">
      <alignment horizontal="center" readingOrder="0"/>
    </xf>
    <xf borderId="3" fillId="0" fontId="3" numFmtId="164" xfId="0" applyAlignment="1" applyBorder="1" applyFont="1" applyNumberFormat="1">
      <alignment readingOrder="0"/>
    </xf>
    <xf borderId="0" fillId="4" fontId="1" numFmtId="164" xfId="0" applyFill="1" applyFont="1" applyNumberFormat="1"/>
    <xf borderId="0" fillId="3" fontId="1" numFmtId="164" xfId="0" applyFont="1" applyNumberFormat="1"/>
    <xf borderId="0" fillId="3" fontId="1" numFmtId="164" xfId="0" applyAlignment="1" applyFont="1" applyNumberFormat="1">
      <alignment readingOrder="0"/>
    </xf>
    <xf borderId="0" fillId="5" fontId="1" numFmtId="164" xfId="0" applyFill="1" applyFont="1" applyNumberFormat="1"/>
    <xf borderId="0" fillId="6" fontId="3" numFmtId="164" xfId="0" applyAlignment="1" applyFill="1" applyFont="1" applyNumberFormat="1">
      <alignment horizontal="right" readingOrder="0"/>
    </xf>
    <xf borderId="0" fillId="6" fontId="3" numFmtId="164" xfId="0" applyAlignment="1" applyFont="1" applyNumberFormat="1">
      <alignment readingOrder="0"/>
    </xf>
    <xf borderId="0" fillId="6" fontId="1" numFmtId="164" xfId="0" applyFont="1" applyNumberFormat="1"/>
    <xf borderId="0" fillId="6" fontId="1" numFmtId="164" xfId="0" applyAlignment="1" applyFont="1" applyNumberFormat="1">
      <alignment readingOrder="0"/>
    </xf>
    <xf borderId="0" fillId="7" fontId="1" numFmtId="164" xfId="0" applyAlignment="1" applyFill="1" applyFont="1" applyNumberFormat="1">
      <alignment readingOrder="0"/>
    </xf>
    <xf borderId="0" fillId="7" fontId="1" numFmtId="164" xfId="0" applyFont="1" applyNumberFormat="1"/>
    <xf borderId="0" fillId="8" fontId="1" numFmtId="164" xfId="0" applyAlignment="1" applyFill="1" applyFont="1" applyNumberFormat="1">
      <alignment readingOrder="0"/>
    </xf>
    <xf borderId="0" fillId="8" fontId="1" numFmtId="164" xfId="0" applyFont="1" applyNumberFormat="1"/>
    <xf borderId="0" fillId="9" fontId="1" numFmtId="164" xfId="0" applyAlignment="1" applyFill="1" applyFont="1" applyNumberFormat="1">
      <alignment readingOrder="0"/>
    </xf>
    <xf borderId="0" fillId="9" fontId="1" numFmtId="164" xfId="0" applyFont="1" applyNumberFormat="1"/>
    <xf borderId="0" fillId="10" fontId="1" numFmtId="164" xfId="0" applyAlignment="1" applyFill="1" applyFont="1" applyNumberFormat="1">
      <alignment readingOrder="0"/>
    </xf>
    <xf borderId="0" fillId="10" fontId="1" numFmtId="164" xfId="0" applyFont="1" applyNumberFormat="1"/>
    <xf borderId="0" fillId="7" fontId="1" numFmtId="0" xfId="0" applyFont="1"/>
    <xf borderId="0" fillId="11" fontId="1" numFmtId="164" xfId="0" applyAlignment="1" applyFill="1" applyFont="1" applyNumberFormat="1">
      <alignment readingOrder="0"/>
    </xf>
    <xf borderId="0" fillId="11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mtcars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mtcars!$B$1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mtcars!$C$2:$C$33</c:f>
            </c:numRef>
          </c:xVal>
          <c:yVal>
            <c:numRef>
              <c:f>mtcars!$B$2:$B$33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03465"/>
        <c:axId val="546947059"/>
      </c:scatterChart>
      <c:valAx>
        <c:axId val="15285034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6947059"/>
      </c:valAx>
      <c:valAx>
        <c:axId val="546947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mpg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8503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8" width="13.88"/>
    <col customWidth="1" min="9" max="9" width="22.0"/>
    <col customWidth="1" min="10" max="11" width="13.88"/>
    <col customWidth="1" min="13" max="13" width="15.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/>
      <c r="M1" s="4"/>
      <c r="N1" s="4"/>
      <c r="O1" s="4"/>
      <c r="P1" s="4"/>
      <c r="Q1" s="4"/>
    </row>
    <row r="2">
      <c r="A2" s="5" t="s">
        <v>10</v>
      </c>
      <c r="B2" s="6">
        <v>21.0</v>
      </c>
      <c r="C2" s="6">
        <v>110.0</v>
      </c>
      <c r="D2" s="4">
        <f t="shared" ref="D2:D33" si="1">B2-$B$36</f>
        <v>0.909375</v>
      </c>
      <c r="E2" s="4">
        <f t="shared" ref="E2:E33" si="2">C2-$C$36</f>
        <v>-36.6875</v>
      </c>
      <c r="F2" s="4">
        <f t="shared" ref="F2:F33" si="3">D2*E2</f>
        <v>-33.36269531</v>
      </c>
      <c r="G2" s="4">
        <f t="shared" ref="G2:G33" si="4">E2^2</f>
        <v>1345.972656</v>
      </c>
      <c r="H2" s="4">
        <f t="shared" ref="H2:H33" si="5">D2^2</f>
        <v>0.8269628906</v>
      </c>
      <c r="I2" s="4">
        <f t="shared" ref="I2:I33" si="6">$B$40+$B$39*C2</f>
        <v>22.59374995</v>
      </c>
      <c r="J2" s="4">
        <f t="shared" ref="J2:J33" si="7">B2-I2</f>
        <v>-1.593749952</v>
      </c>
      <c r="K2" s="4">
        <f t="shared" ref="K2:K33" si="8">J2^2</f>
        <v>2.540038909</v>
      </c>
      <c r="L2" s="4"/>
      <c r="M2" s="4"/>
      <c r="N2" s="4"/>
      <c r="O2" s="4"/>
      <c r="P2" s="4"/>
      <c r="Q2" s="4"/>
    </row>
    <row r="3">
      <c r="A3" s="5" t="s">
        <v>11</v>
      </c>
      <c r="B3" s="6">
        <v>21.0</v>
      </c>
      <c r="C3" s="6">
        <v>110.0</v>
      </c>
      <c r="D3" s="4">
        <f t="shared" si="1"/>
        <v>0.909375</v>
      </c>
      <c r="E3" s="4">
        <f t="shared" si="2"/>
        <v>-36.6875</v>
      </c>
      <c r="F3" s="4">
        <f t="shared" si="3"/>
        <v>-33.36269531</v>
      </c>
      <c r="G3" s="4">
        <f t="shared" si="4"/>
        <v>1345.972656</v>
      </c>
      <c r="H3" s="4">
        <f t="shared" si="5"/>
        <v>0.8269628906</v>
      </c>
      <c r="I3" s="4">
        <f t="shared" si="6"/>
        <v>22.59374995</v>
      </c>
      <c r="J3" s="4">
        <f t="shared" si="7"/>
        <v>-1.593749952</v>
      </c>
      <c r="K3" s="4">
        <f t="shared" si="8"/>
        <v>2.540038909</v>
      </c>
      <c r="L3" s="4"/>
      <c r="M3" s="4"/>
      <c r="N3" s="4"/>
      <c r="O3" s="4"/>
      <c r="P3" s="4"/>
      <c r="Q3" s="4"/>
    </row>
    <row r="4">
      <c r="A4" s="5" t="s">
        <v>12</v>
      </c>
      <c r="B4" s="6">
        <v>22.8</v>
      </c>
      <c r="C4" s="6">
        <v>93.0</v>
      </c>
      <c r="D4" s="4">
        <f t="shared" si="1"/>
        <v>2.709375</v>
      </c>
      <c r="E4" s="4">
        <f t="shared" si="2"/>
        <v>-53.6875</v>
      </c>
      <c r="F4" s="4">
        <f t="shared" si="3"/>
        <v>-145.4595703</v>
      </c>
      <c r="G4" s="4">
        <f t="shared" si="4"/>
        <v>2882.347656</v>
      </c>
      <c r="H4" s="4">
        <f t="shared" si="5"/>
        <v>7.340712891</v>
      </c>
      <c r="I4" s="4">
        <f t="shared" si="6"/>
        <v>23.75363068</v>
      </c>
      <c r="J4" s="4">
        <f t="shared" si="7"/>
        <v>-0.953630679</v>
      </c>
      <c r="K4" s="4">
        <f t="shared" si="8"/>
        <v>0.9094114719</v>
      </c>
      <c r="L4" s="4"/>
      <c r="M4" s="4"/>
      <c r="N4" s="4"/>
      <c r="O4" s="4"/>
      <c r="P4" s="4"/>
      <c r="Q4" s="4"/>
    </row>
    <row r="5">
      <c r="A5" s="5" t="s">
        <v>13</v>
      </c>
      <c r="B5" s="6">
        <v>21.4</v>
      </c>
      <c r="C5" s="6">
        <v>110.0</v>
      </c>
      <c r="D5" s="4">
        <f t="shared" si="1"/>
        <v>1.309375</v>
      </c>
      <c r="E5" s="4">
        <f t="shared" si="2"/>
        <v>-36.6875</v>
      </c>
      <c r="F5" s="4">
        <f t="shared" si="3"/>
        <v>-48.03769531</v>
      </c>
      <c r="G5" s="4">
        <f t="shared" si="4"/>
        <v>1345.972656</v>
      </c>
      <c r="H5" s="4">
        <f t="shared" si="5"/>
        <v>1.714462891</v>
      </c>
      <c r="I5" s="4">
        <f t="shared" si="6"/>
        <v>22.59374995</v>
      </c>
      <c r="J5" s="4">
        <f t="shared" si="7"/>
        <v>-1.193749952</v>
      </c>
      <c r="K5" s="4">
        <f t="shared" si="8"/>
        <v>1.425038947</v>
      </c>
      <c r="L5" s="4"/>
      <c r="M5" s="4"/>
      <c r="N5" s="4"/>
      <c r="O5" s="4"/>
      <c r="P5" s="4"/>
      <c r="Q5" s="4"/>
    </row>
    <row r="6">
      <c r="A6" s="5" t="s">
        <v>14</v>
      </c>
      <c r="B6" s="6">
        <v>18.7</v>
      </c>
      <c r="C6" s="6">
        <v>175.0</v>
      </c>
      <c r="D6" s="4">
        <f t="shared" si="1"/>
        <v>-1.390625</v>
      </c>
      <c r="E6" s="4">
        <f t="shared" si="2"/>
        <v>28.3125</v>
      </c>
      <c r="F6" s="4">
        <f t="shared" si="3"/>
        <v>-39.37207031</v>
      </c>
      <c r="G6" s="4">
        <f t="shared" si="4"/>
        <v>801.5976563</v>
      </c>
      <c r="H6" s="4">
        <f t="shared" si="5"/>
        <v>1.933837891</v>
      </c>
      <c r="I6" s="4">
        <f t="shared" si="6"/>
        <v>18.15891188</v>
      </c>
      <c r="J6" s="4">
        <f t="shared" si="7"/>
        <v>0.5410881229</v>
      </c>
      <c r="K6" s="4">
        <f t="shared" si="8"/>
        <v>0.2927763567</v>
      </c>
      <c r="L6" s="4"/>
      <c r="M6" s="4"/>
      <c r="N6" s="4"/>
      <c r="O6" s="4"/>
      <c r="P6" s="4"/>
      <c r="Q6" s="4"/>
    </row>
    <row r="7">
      <c r="A7" s="5" t="s">
        <v>15</v>
      </c>
      <c r="B7" s="6">
        <v>18.1</v>
      </c>
      <c r="C7" s="6">
        <v>105.0</v>
      </c>
      <c r="D7" s="4">
        <f t="shared" si="1"/>
        <v>-1.990625</v>
      </c>
      <c r="E7" s="4">
        <f t="shared" si="2"/>
        <v>-41.6875</v>
      </c>
      <c r="F7" s="4">
        <f t="shared" si="3"/>
        <v>82.98417969</v>
      </c>
      <c r="G7" s="4">
        <f t="shared" si="4"/>
        <v>1737.847656</v>
      </c>
      <c r="H7" s="4">
        <f t="shared" si="5"/>
        <v>3.962587891</v>
      </c>
      <c r="I7" s="4">
        <f t="shared" si="6"/>
        <v>22.93489134</v>
      </c>
      <c r="J7" s="4">
        <f t="shared" si="7"/>
        <v>-4.834891342</v>
      </c>
      <c r="K7" s="4">
        <f t="shared" si="8"/>
        <v>23.37617429</v>
      </c>
      <c r="L7" s="4"/>
      <c r="M7" s="4"/>
      <c r="N7" s="4"/>
      <c r="O7" s="4"/>
      <c r="P7" s="4"/>
      <c r="Q7" s="4"/>
    </row>
    <row r="8">
      <c r="A8" s="5" t="s">
        <v>16</v>
      </c>
      <c r="B8" s="6">
        <v>14.3</v>
      </c>
      <c r="C8" s="6">
        <v>245.0</v>
      </c>
      <c r="D8" s="4">
        <f t="shared" si="1"/>
        <v>-5.790625</v>
      </c>
      <c r="E8" s="4">
        <f t="shared" si="2"/>
        <v>98.3125</v>
      </c>
      <c r="F8" s="4">
        <f t="shared" si="3"/>
        <v>-569.2908203</v>
      </c>
      <c r="G8" s="4">
        <f t="shared" si="4"/>
        <v>9665.347656</v>
      </c>
      <c r="H8" s="4">
        <f t="shared" si="5"/>
        <v>33.53133789</v>
      </c>
      <c r="I8" s="4">
        <f t="shared" si="6"/>
        <v>13.38293241</v>
      </c>
      <c r="J8" s="4">
        <f t="shared" si="7"/>
        <v>0.9170675879</v>
      </c>
      <c r="K8" s="4">
        <f t="shared" si="8"/>
        <v>0.8410129608</v>
      </c>
      <c r="L8" s="4"/>
      <c r="M8" s="4"/>
      <c r="N8" s="4"/>
      <c r="O8" s="4"/>
      <c r="P8" s="4"/>
      <c r="Q8" s="4"/>
    </row>
    <row r="9">
      <c r="A9" s="5" t="s">
        <v>17</v>
      </c>
      <c r="B9" s="6">
        <v>24.4</v>
      </c>
      <c r="C9" s="6">
        <v>62.0</v>
      </c>
      <c r="D9" s="4">
        <f t="shared" si="1"/>
        <v>4.309375</v>
      </c>
      <c r="E9" s="4">
        <f t="shared" si="2"/>
        <v>-84.6875</v>
      </c>
      <c r="F9" s="4">
        <f t="shared" si="3"/>
        <v>-364.9501953</v>
      </c>
      <c r="G9" s="4">
        <f t="shared" si="4"/>
        <v>7171.972656</v>
      </c>
      <c r="H9" s="4">
        <f t="shared" si="5"/>
        <v>18.57071289</v>
      </c>
      <c r="I9" s="4">
        <f t="shared" si="6"/>
        <v>25.8687073</v>
      </c>
      <c r="J9" s="4">
        <f t="shared" si="7"/>
        <v>-1.468707299</v>
      </c>
      <c r="K9" s="4">
        <f t="shared" si="8"/>
        <v>2.157101131</v>
      </c>
      <c r="L9" s="4"/>
      <c r="M9" s="4"/>
      <c r="N9" s="4"/>
      <c r="O9" s="4"/>
      <c r="P9" s="4"/>
      <c r="Q9" s="4"/>
    </row>
    <row r="10">
      <c r="A10" s="5" t="s">
        <v>18</v>
      </c>
      <c r="B10" s="6">
        <v>22.8</v>
      </c>
      <c r="C10" s="6">
        <v>95.0</v>
      </c>
      <c r="D10" s="4">
        <f t="shared" si="1"/>
        <v>2.709375</v>
      </c>
      <c r="E10" s="4">
        <f t="shared" si="2"/>
        <v>-51.6875</v>
      </c>
      <c r="F10" s="4">
        <f t="shared" si="3"/>
        <v>-140.0408203</v>
      </c>
      <c r="G10" s="4">
        <f t="shared" si="4"/>
        <v>2671.597656</v>
      </c>
      <c r="H10" s="4">
        <f t="shared" si="5"/>
        <v>7.340712891</v>
      </c>
      <c r="I10" s="4">
        <f t="shared" si="6"/>
        <v>23.61717412</v>
      </c>
      <c r="J10" s="4">
        <f t="shared" si="7"/>
        <v>-0.8171741228</v>
      </c>
      <c r="K10" s="4">
        <f t="shared" si="8"/>
        <v>0.667773547</v>
      </c>
      <c r="L10" s="4"/>
      <c r="M10" s="4"/>
      <c r="N10" s="4"/>
      <c r="O10" s="4"/>
      <c r="P10" s="4"/>
      <c r="Q10" s="4"/>
    </row>
    <row r="11">
      <c r="A11" s="5" t="s">
        <v>19</v>
      </c>
      <c r="B11" s="6">
        <v>19.2</v>
      </c>
      <c r="C11" s="6">
        <v>123.0</v>
      </c>
      <c r="D11" s="4">
        <f t="shared" si="1"/>
        <v>-0.890625</v>
      </c>
      <c r="E11" s="4">
        <f t="shared" si="2"/>
        <v>-23.6875</v>
      </c>
      <c r="F11" s="4">
        <f t="shared" si="3"/>
        <v>21.09667969</v>
      </c>
      <c r="G11" s="4">
        <f t="shared" si="4"/>
        <v>561.0976563</v>
      </c>
      <c r="H11" s="4">
        <f t="shared" si="5"/>
        <v>0.7932128906</v>
      </c>
      <c r="I11" s="4">
        <f t="shared" si="6"/>
        <v>21.70678234</v>
      </c>
      <c r="J11" s="4">
        <f t="shared" si="7"/>
        <v>-2.506782337</v>
      </c>
      <c r="K11" s="4">
        <f t="shared" si="8"/>
        <v>6.283957684</v>
      </c>
      <c r="L11" s="4"/>
      <c r="M11" s="4"/>
      <c r="N11" s="4"/>
      <c r="O11" s="4"/>
      <c r="P11" s="4"/>
      <c r="Q11" s="4"/>
    </row>
    <row r="12">
      <c r="A12" s="5" t="s">
        <v>20</v>
      </c>
      <c r="B12" s="6">
        <v>17.8</v>
      </c>
      <c r="C12" s="6">
        <v>123.0</v>
      </c>
      <c r="D12" s="4">
        <f t="shared" si="1"/>
        <v>-2.290625</v>
      </c>
      <c r="E12" s="4">
        <f t="shared" si="2"/>
        <v>-23.6875</v>
      </c>
      <c r="F12" s="4">
        <f t="shared" si="3"/>
        <v>54.25917969</v>
      </c>
      <c r="G12" s="4">
        <f t="shared" si="4"/>
        <v>561.0976563</v>
      </c>
      <c r="H12" s="4">
        <f t="shared" si="5"/>
        <v>5.246962891</v>
      </c>
      <c r="I12" s="4">
        <f t="shared" si="6"/>
        <v>21.70678234</v>
      </c>
      <c r="J12" s="4">
        <f t="shared" si="7"/>
        <v>-3.906782337</v>
      </c>
      <c r="K12" s="4">
        <f t="shared" si="8"/>
        <v>15.26294823</v>
      </c>
      <c r="L12" s="4"/>
      <c r="M12" s="4"/>
      <c r="N12" s="4"/>
      <c r="O12" s="4"/>
      <c r="P12" s="4"/>
      <c r="Q12" s="4"/>
    </row>
    <row r="13">
      <c r="A13" s="5" t="s">
        <v>21</v>
      </c>
      <c r="B13" s="6">
        <v>16.4</v>
      </c>
      <c r="C13" s="6">
        <v>180.0</v>
      </c>
      <c r="D13" s="4">
        <f t="shared" si="1"/>
        <v>-3.690625</v>
      </c>
      <c r="E13" s="4">
        <f t="shared" si="2"/>
        <v>33.3125</v>
      </c>
      <c r="F13" s="4">
        <f t="shared" si="3"/>
        <v>-122.9439453</v>
      </c>
      <c r="G13" s="4">
        <f t="shared" si="4"/>
        <v>1109.722656</v>
      </c>
      <c r="H13" s="4">
        <f t="shared" si="5"/>
        <v>13.62071289</v>
      </c>
      <c r="I13" s="4">
        <f t="shared" si="6"/>
        <v>17.81777049</v>
      </c>
      <c r="J13" s="4">
        <f t="shared" si="7"/>
        <v>-1.417770487</v>
      </c>
      <c r="K13" s="4">
        <f t="shared" si="8"/>
        <v>2.010073153</v>
      </c>
      <c r="L13" s="4"/>
      <c r="M13" s="4"/>
      <c r="N13" s="4"/>
      <c r="O13" s="4"/>
      <c r="P13" s="4"/>
      <c r="Q13" s="4"/>
    </row>
    <row r="14">
      <c r="A14" s="5" t="s">
        <v>22</v>
      </c>
      <c r="B14" s="6">
        <v>17.3</v>
      </c>
      <c r="C14" s="6">
        <v>180.0</v>
      </c>
      <c r="D14" s="4">
        <f t="shared" si="1"/>
        <v>-2.790625</v>
      </c>
      <c r="E14" s="4">
        <f t="shared" si="2"/>
        <v>33.3125</v>
      </c>
      <c r="F14" s="4">
        <f t="shared" si="3"/>
        <v>-92.96269531</v>
      </c>
      <c r="G14" s="4">
        <f t="shared" si="4"/>
        <v>1109.722656</v>
      </c>
      <c r="H14" s="4">
        <f t="shared" si="5"/>
        <v>7.787587891</v>
      </c>
      <c r="I14" s="4">
        <f t="shared" si="6"/>
        <v>17.81777049</v>
      </c>
      <c r="J14" s="4">
        <f t="shared" si="7"/>
        <v>-0.5177704867</v>
      </c>
      <c r="K14" s="4">
        <f t="shared" si="8"/>
        <v>0.2680862769</v>
      </c>
      <c r="L14" s="4"/>
      <c r="M14" s="4"/>
      <c r="N14" s="4"/>
      <c r="O14" s="4"/>
      <c r="P14" s="4"/>
      <c r="Q14" s="4"/>
    </row>
    <row r="15">
      <c r="A15" s="5" t="s">
        <v>23</v>
      </c>
      <c r="B15" s="6">
        <v>15.2</v>
      </c>
      <c r="C15" s="6">
        <v>180.0</v>
      </c>
      <c r="D15" s="4">
        <f t="shared" si="1"/>
        <v>-4.890625</v>
      </c>
      <c r="E15" s="4">
        <f t="shared" si="2"/>
        <v>33.3125</v>
      </c>
      <c r="F15" s="4">
        <f t="shared" si="3"/>
        <v>-162.9189453</v>
      </c>
      <c r="G15" s="4">
        <f t="shared" si="4"/>
        <v>1109.722656</v>
      </c>
      <c r="H15" s="4">
        <f t="shared" si="5"/>
        <v>23.91821289</v>
      </c>
      <c r="I15" s="4">
        <f t="shared" si="6"/>
        <v>17.81777049</v>
      </c>
      <c r="J15" s="4">
        <f t="shared" si="7"/>
        <v>-2.617770487</v>
      </c>
      <c r="K15" s="4">
        <f t="shared" si="8"/>
        <v>6.852722321</v>
      </c>
      <c r="L15" s="4"/>
      <c r="M15" s="4"/>
      <c r="N15" s="4"/>
      <c r="O15" s="4"/>
      <c r="P15" s="4"/>
      <c r="Q15" s="4"/>
    </row>
    <row r="16">
      <c r="A16" s="5" t="s">
        <v>24</v>
      </c>
      <c r="B16" s="6">
        <v>10.4</v>
      </c>
      <c r="C16" s="6">
        <v>205.0</v>
      </c>
      <c r="D16" s="4">
        <f t="shared" si="1"/>
        <v>-9.690625</v>
      </c>
      <c r="E16" s="4">
        <f t="shared" si="2"/>
        <v>58.3125</v>
      </c>
      <c r="F16" s="4">
        <f t="shared" si="3"/>
        <v>-565.0845703</v>
      </c>
      <c r="G16" s="4">
        <f t="shared" si="4"/>
        <v>3400.347656</v>
      </c>
      <c r="H16" s="4">
        <f t="shared" si="5"/>
        <v>93.90821289</v>
      </c>
      <c r="I16" s="4">
        <f t="shared" si="6"/>
        <v>16.11206353</v>
      </c>
      <c r="J16" s="4">
        <f t="shared" si="7"/>
        <v>-5.712063535</v>
      </c>
      <c r="K16" s="4">
        <f t="shared" si="8"/>
        <v>32.62766983</v>
      </c>
      <c r="L16" s="4"/>
      <c r="M16" s="4"/>
      <c r="N16" s="4"/>
      <c r="O16" s="4"/>
      <c r="P16" s="4"/>
      <c r="Q16" s="4"/>
    </row>
    <row r="17">
      <c r="A17" s="5" t="s">
        <v>25</v>
      </c>
      <c r="B17" s="6">
        <v>10.4</v>
      </c>
      <c r="C17" s="6">
        <v>215.0</v>
      </c>
      <c r="D17" s="4">
        <f t="shared" si="1"/>
        <v>-9.690625</v>
      </c>
      <c r="E17" s="4">
        <f t="shared" si="2"/>
        <v>68.3125</v>
      </c>
      <c r="F17" s="4">
        <f t="shared" si="3"/>
        <v>-661.9908203</v>
      </c>
      <c r="G17" s="4">
        <f t="shared" si="4"/>
        <v>4666.597656</v>
      </c>
      <c r="H17" s="4">
        <f t="shared" si="5"/>
        <v>93.90821289</v>
      </c>
      <c r="I17" s="4">
        <f t="shared" si="6"/>
        <v>15.42978075</v>
      </c>
      <c r="J17" s="4">
        <f t="shared" si="7"/>
        <v>-5.029780754</v>
      </c>
      <c r="K17" s="4">
        <f t="shared" si="8"/>
        <v>25.29869444</v>
      </c>
      <c r="L17" s="4"/>
      <c r="M17" s="4"/>
      <c r="N17" s="4"/>
      <c r="O17" s="4"/>
      <c r="P17" s="4"/>
      <c r="Q17" s="4"/>
    </row>
    <row r="18">
      <c r="A18" s="5" t="s">
        <v>26</v>
      </c>
      <c r="B18" s="6">
        <v>14.7</v>
      </c>
      <c r="C18" s="6">
        <v>230.0</v>
      </c>
      <c r="D18" s="4">
        <f t="shared" si="1"/>
        <v>-5.390625</v>
      </c>
      <c r="E18" s="4">
        <f t="shared" si="2"/>
        <v>83.3125</v>
      </c>
      <c r="F18" s="4">
        <f t="shared" si="3"/>
        <v>-449.1064453</v>
      </c>
      <c r="G18" s="4">
        <f t="shared" si="4"/>
        <v>6940.972656</v>
      </c>
      <c r="H18" s="4">
        <f t="shared" si="5"/>
        <v>29.05883789</v>
      </c>
      <c r="I18" s="4">
        <f t="shared" si="6"/>
        <v>14.40635658</v>
      </c>
      <c r="J18" s="4">
        <f t="shared" si="7"/>
        <v>0.2936434168</v>
      </c>
      <c r="K18" s="4">
        <f t="shared" si="8"/>
        <v>0.08622645625</v>
      </c>
      <c r="L18" s="4"/>
      <c r="M18" s="4"/>
      <c r="N18" s="4"/>
      <c r="O18" s="4"/>
      <c r="P18" s="4"/>
      <c r="Q18" s="4"/>
    </row>
    <row r="19">
      <c r="A19" s="5" t="s">
        <v>27</v>
      </c>
      <c r="B19" s="6">
        <v>32.4</v>
      </c>
      <c r="C19" s="6">
        <v>66.0</v>
      </c>
      <c r="D19" s="4">
        <f t="shared" si="1"/>
        <v>12.309375</v>
      </c>
      <c r="E19" s="4">
        <f t="shared" si="2"/>
        <v>-80.6875</v>
      </c>
      <c r="F19" s="4">
        <f t="shared" si="3"/>
        <v>-993.2126953</v>
      </c>
      <c r="G19" s="4">
        <f t="shared" si="4"/>
        <v>6510.472656</v>
      </c>
      <c r="H19" s="4">
        <f t="shared" si="5"/>
        <v>151.5207129</v>
      </c>
      <c r="I19" s="4">
        <f t="shared" si="6"/>
        <v>25.59579419</v>
      </c>
      <c r="J19" s="4">
        <f t="shared" si="7"/>
        <v>6.804205813</v>
      </c>
      <c r="K19" s="4">
        <f t="shared" si="8"/>
        <v>46.29721675</v>
      </c>
      <c r="L19" s="4"/>
      <c r="M19" s="4"/>
      <c r="N19" s="4"/>
      <c r="O19" s="4"/>
      <c r="P19" s="4"/>
      <c r="Q19" s="4"/>
    </row>
    <row r="20">
      <c r="A20" s="5" t="s">
        <v>28</v>
      </c>
      <c r="B20" s="6">
        <v>30.4</v>
      </c>
      <c r="C20" s="6">
        <v>52.0</v>
      </c>
      <c r="D20" s="4">
        <f t="shared" si="1"/>
        <v>10.309375</v>
      </c>
      <c r="E20" s="4">
        <f t="shared" si="2"/>
        <v>-94.6875</v>
      </c>
      <c r="F20" s="4">
        <f t="shared" si="3"/>
        <v>-976.1689453</v>
      </c>
      <c r="G20" s="4">
        <f t="shared" si="4"/>
        <v>8965.722656</v>
      </c>
      <c r="H20" s="4">
        <f t="shared" si="5"/>
        <v>106.2832129</v>
      </c>
      <c r="I20" s="4">
        <f t="shared" si="6"/>
        <v>26.55099008</v>
      </c>
      <c r="J20" s="4">
        <f t="shared" si="7"/>
        <v>3.84900992</v>
      </c>
      <c r="K20" s="4">
        <f t="shared" si="8"/>
        <v>14.81487737</v>
      </c>
      <c r="L20" s="4"/>
      <c r="M20" s="4"/>
      <c r="N20" s="4"/>
      <c r="O20" s="4"/>
      <c r="P20" s="4"/>
      <c r="Q20" s="4"/>
    </row>
    <row r="21">
      <c r="A21" s="5" t="s">
        <v>29</v>
      </c>
      <c r="B21" s="6">
        <v>33.9</v>
      </c>
      <c r="C21" s="6">
        <v>65.0</v>
      </c>
      <c r="D21" s="4">
        <f t="shared" si="1"/>
        <v>13.809375</v>
      </c>
      <c r="E21" s="4">
        <f t="shared" si="2"/>
        <v>-81.6875</v>
      </c>
      <c r="F21" s="4">
        <f t="shared" si="3"/>
        <v>-1128.05332</v>
      </c>
      <c r="G21" s="4">
        <f t="shared" si="4"/>
        <v>6672.847656</v>
      </c>
      <c r="H21" s="4">
        <f t="shared" si="5"/>
        <v>190.6988379</v>
      </c>
      <c r="I21" s="4">
        <f t="shared" si="6"/>
        <v>25.66402246</v>
      </c>
      <c r="J21" s="4">
        <f t="shared" si="7"/>
        <v>8.235977535</v>
      </c>
      <c r="K21" s="4">
        <f t="shared" si="8"/>
        <v>67.83132596</v>
      </c>
      <c r="L21" s="4"/>
      <c r="M21" s="4"/>
      <c r="N21" s="4"/>
      <c r="O21" s="4"/>
      <c r="P21" s="4"/>
      <c r="Q21" s="4"/>
    </row>
    <row r="22">
      <c r="A22" s="5" t="s">
        <v>30</v>
      </c>
      <c r="B22" s="6">
        <v>21.5</v>
      </c>
      <c r="C22" s="6">
        <v>97.0</v>
      </c>
      <c r="D22" s="4">
        <f t="shared" si="1"/>
        <v>1.409375</v>
      </c>
      <c r="E22" s="4">
        <f t="shared" si="2"/>
        <v>-49.6875</v>
      </c>
      <c r="F22" s="4">
        <f t="shared" si="3"/>
        <v>-70.02832031</v>
      </c>
      <c r="G22" s="4">
        <f t="shared" si="4"/>
        <v>2468.847656</v>
      </c>
      <c r="H22" s="4">
        <f t="shared" si="5"/>
        <v>1.986337891</v>
      </c>
      <c r="I22" s="4">
        <f t="shared" si="6"/>
        <v>23.48071757</v>
      </c>
      <c r="J22" s="4">
        <f t="shared" si="7"/>
        <v>-1.980717567</v>
      </c>
      <c r="K22" s="4">
        <f t="shared" si="8"/>
        <v>3.923242079</v>
      </c>
      <c r="L22" s="4"/>
      <c r="M22" s="4"/>
      <c r="N22" s="4"/>
      <c r="O22" s="4"/>
      <c r="P22" s="4"/>
      <c r="Q22" s="4"/>
    </row>
    <row r="23">
      <c r="A23" s="5" t="s">
        <v>31</v>
      </c>
      <c r="B23" s="6">
        <v>15.5</v>
      </c>
      <c r="C23" s="6">
        <v>150.0</v>
      </c>
      <c r="D23" s="4">
        <f t="shared" si="1"/>
        <v>-4.590625</v>
      </c>
      <c r="E23" s="4">
        <f t="shared" si="2"/>
        <v>3.3125</v>
      </c>
      <c r="F23" s="4">
        <f t="shared" si="3"/>
        <v>-15.20644531</v>
      </c>
      <c r="G23" s="4">
        <f t="shared" si="4"/>
        <v>10.97265625</v>
      </c>
      <c r="H23" s="4">
        <f t="shared" si="5"/>
        <v>21.07383789</v>
      </c>
      <c r="I23" s="4">
        <f t="shared" si="6"/>
        <v>19.86461883</v>
      </c>
      <c r="J23" s="4">
        <f t="shared" si="7"/>
        <v>-4.364618829</v>
      </c>
      <c r="K23" s="4">
        <f t="shared" si="8"/>
        <v>19.04989752</v>
      </c>
      <c r="L23" s="4"/>
      <c r="M23" s="4"/>
      <c r="N23" s="4"/>
      <c r="O23" s="4"/>
      <c r="P23" s="4"/>
      <c r="Q23" s="4"/>
    </row>
    <row r="24">
      <c r="A24" s="5" t="s">
        <v>32</v>
      </c>
      <c r="B24" s="6">
        <v>15.2</v>
      </c>
      <c r="C24" s="6">
        <v>150.0</v>
      </c>
      <c r="D24" s="4">
        <f t="shared" si="1"/>
        <v>-4.890625</v>
      </c>
      <c r="E24" s="4">
        <f t="shared" si="2"/>
        <v>3.3125</v>
      </c>
      <c r="F24" s="4">
        <f t="shared" si="3"/>
        <v>-16.20019531</v>
      </c>
      <c r="G24" s="4">
        <f t="shared" si="4"/>
        <v>10.97265625</v>
      </c>
      <c r="H24" s="4">
        <f t="shared" si="5"/>
        <v>23.91821289</v>
      </c>
      <c r="I24" s="4">
        <f t="shared" si="6"/>
        <v>19.86461883</v>
      </c>
      <c r="J24" s="4">
        <f t="shared" si="7"/>
        <v>-4.664618829</v>
      </c>
      <c r="K24" s="4">
        <f t="shared" si="8"/>
        <v>21.75866882</v>
      </c>
      <c r="L24" s="4"/>
      <c r="M24" s="4"/>
      <c r="N24" s="4"/>
      <c r="O24" s="4"/>
      <c r="P24" s="4"/>
      <c r="Q24" s="4"/>
    </row>
    <row r="25">
      <c r="A25" s="5" t="s">
        <v>33</v>
      </c>
      <c r="B25" s="6">
        <v>13.3</v>
      </c>
      <c r="C25" s="6">
        <v>245.0</v>
      </c>
      <c r="D25" s="4">
        <f t="shared" si="1"/>
        <v>-6.790625</v>
      </c>
      <c r="E25" s="4">
        <f t="shared" si="2"/>
        <v>98.3125</v>
      </c>
      <c r="F25" s="4">
        <f t="shared" si="3"/>
        <v>-667.6033203</v>
      </c>
      <c r="G25" s="4">
        <f t="shared" si="4"/>
        <v>9665.347656</v>
      </c>
      <c r="H25" s="4">
        <f t="shared" si="5"/>
        <v>46.11258789</v>
      </c>
      <c r="I25" s="4">
        <f t="shared" si="6"/>
        <v>13.38293241</v>
      </c>
      <c r="J25" s="4">
        <f t="shared" si="7"/>
        <v>-0.08293241209</v>
      </c>
      <c r="K25" s="4">
        <f t="shared" si="8"/>
        <v>0.006877784975</v>
      </c>
      <c r="L25" s="4"/>
      <c r="M25" s="4"/>
      <c r="N25" s="4"/>
      <c r="O25" s="4"/>
      <c r="P25" s="4"/>
      <c r="Q25" s="4"/>
    </row>
    <row r="26">
      <c r="A26" s="5" t="s">
        <v>34</v>
      </c>
      <c r="B26" s="6">
        <v>19.2</v>
      </c>
      <c r="C26" s="6">
        <v>175.0</v>
      </c>
      <c r="D26" s="4">
        <f t="shared" si="1"/>
        <v>-0.890625</v>
      </c>
      <c r="E26" s="4">
        <f t="shared" si="2"/>
        <v>28.3125</v>
      </c>
      <c r="F26" s="4">
        <f t="shared" si="3"/>
        <v>-25.21582031</v>
      </c>
      <c r="G26" s="4">
        <f t="shared" si="4"/>
        <v>801.5976563</v>
      </c>
      <c r="H26" s="4">
        <f t="shared" si="5"/>
        <v>0.7932128906</v>
      </c>
      <c r="I26" s="4">
        <f t="shared" si="6"/>
        <v>18.15891188</v>
      </c>
      <c r="J26" s="4">
        <f t="shared" si="7"/>
        <v>1.041088123</v>
      </c>
      <c r="K26" s="4">
        <f t="shared" si="8"/>
        <v>1.08386448</v>
      </c>
      <c r="L26" s="4"/>
      <c r="M26" s="4"/>
      <c r="N26" s="4"/>
      <c r="O26" s="4"/>
      <c r="P26" s="4"/>
      <c r="Q26" s="4"/>
    </row>
    <row r="27">
      <c r="A27" s="5" t="s">
        <v>35</v>
      </c>
      <c r="B27" s="6">
        <v>27.3</v>
      </c>
      <c r="C27" s="6">
        <v>66.0</v>
      </c>
      <c r="D27" s="4">
        <f t="shared" si="1"/>
        <v>7.209375</v>
      </c>
      <c r="E27" s="4">
        <f t="shared" si="2"/>
        <v>-80.6875</v>
      </c>
      <c r="F27" s="4">
        <f t="shared" si="3"/>
        <v>-581.7064453</v>
      </c>
      <c r="G27" s="4">
        <f t="shared" si="4"/>
        <v>6510.472656</v>
      </c>
      <c r="H27" s="4">
        <f t="shared" si="5"/>
        <v>51.97508789</v>
      </c>
      <c r="I27" s="4">
        <f t="shared" si="6"/>
        <v>25.59579419</v>
      </c>
      <c r="J27" s="4">
        <f t="shared" si="7"/>
        <v>1.704205813</v>
      </c>
      <c r="K27" s="4">
        <f t="shared" si="8"/>
        <v>2.904317453</v>
      </c>
      <c r="L27" s="4"/>
      <c r="M27" s="4"/>
      <c r="N27" s="4"/>
      <c r="O27" s="4"/>
      <c r="P27" s="4"/>
      <c r="Q27" s="4"/>
    </row>
    <row r="28">
      <c r="A28" s="5" t="s">
        <v>36</v>
      </c>
      <c r="B28" s="6">
        <v>26.0</v>
      </c>
      <c r="C28" s="6">
        <v>91.0</v>
      </c>
      <c r="D28" s="4">
        <f t="shared" si="1"/>
        <v>5.909375</v>
      </c>
      <c r="E28" s="4">
        <f t="shared" si="2"/>
        <v>-55.6875</v>
      </c>
      <c r="F28" s="4">
        <f t="shared" si="3"/>
        <v>-329.0783203</v>
      </c>
      <c r="G28" s="4">
        <f t="shared" si="4"/>
        <v>3101.097656</v>
      </c>
      <c r="H28" s="4">
        <f t="shared" si="5"/>
        <v>34.92071289</v>
      </c>
      <c r="I28" s="4">
        <f t="shared" si="6"/>
        <v>23.89008724</v>
      </c>
      <c r="J28" s="4">
        <f t="shared" si="7"/>
        <v>2.109912765</v>
      </c>
      <c r="K28" s="4">
        <f t="shared" si="8"/>
        <v>4.451731875</v>
      </c>
      <c r="L28" s="4"/>
      <c r="M28" s="4"/>
      <c r="N28" s="4"/>
      <c r="O28" s="4"/>
      <c r="P28" s="4"/>
      <c r="Q28" s="4"/>
    </row>
    <row r="29">
      <c r="A29" s="5" t="s">
        <v>37</v>
      </c>
      <c r="B29" s="6">
        <v>30.4</v>
      </c>
      <c r="C29" s="6">
        <v>113.0</v>
      </c>
      <c r="D29" s="4">
        <f t="shared" si="1"/>
        <v>10.309375</v>
      </c>
      <c r="E29" s="4">
        <f t="shared" si="2"/>
        <v>-33.6875</v>
      </c>
      <c r="F29" s="4">
        <f t="shared" si="3"/>
        <v>-347.2970703</v>
      </c>
      <c r="G29" s="4">
        <f t="shared" si="4"/>
        <v>1134.847656</v>
      </c>
      <c r="H29" s="4">
        <f t="shared" si="5"/>
        <v>106.2832129</v>
      </c>
      <c r="I29" s="4">
        <f t="shared" si="6"/>
        <v>22.38906512</v>
      </c>
      <c r="J29" s="4">
        <f t="shared" si="7"/>
        <v>8.010934882</v>
      </c>
      <c r="K29" s="4">
        <f t="shared" si="8"/>
        <v>64.17507769</v>
      </c>
      <c r="L29" s="4"/>
      <c r="M29" s="4"/>
      <c r="N29" s="4"/>
      <c r="O29" s="4"/>
      <c r="P29" s="4"/>
      <c r="Q29" s="4"/>
    </row>
    <row r="30">
      <c r="A30" s="5" t="s">
        <v>38</v>
      </c>
      <c r="B30" s="6">
        <v>15.8</v>
      </c>
      <c r="C30" s="6">
        <v>264.0</v>
      </c>
      <c r="D30" s="4">
        <f t="shared" si="1"/>
        <v>-4.290625</v>
      </c>
      <c r="E30" s="4">
        <f t="shared" si="2"/>
        <v>117.3125</v>
      </c>
      <c r="F30" s="4">
        <f t="shared" si="3"/>
        <v>-503.3439453</v>
      </c>
      <c r="G30" s="4">
        <f t="shared" si="4"/>
        <v>13762.22266</v>
      </c>
      <c r="H30" s="4">
        <f t="shared" si="5"/>
        <v>18.40946289</v>
      </c>
      <c r="I30" s="4">
        <f t="shared" si="6"/>
        <v>12.08659513</v>
      </c>
      <c r="J30" s="4">
        <f t="shared" si="7"/>
        <v>3.713404871</v>
      </c>
      <c r="K30" s="4">
        <f t="shared" si="8"/>
        <v>13.78937574</v>
      </c>
      <c r="L30" s="4"/>
      <c r="M30" s="4"/>
      <c r="N30" s="4"/>
      <c r="O30" s="4"/>
      <c r="P30" s="4"/>
      <c r="Q30" s="4"/>
    </row>
    <row r="31">
      <c r="A31" s="5" t="s">
        <v>39</v>
      </c>
      <c r="B31" s="6">
        <v>19.7</v>
      </c>
      <c r="C31" s="6">
        <v>175.0</v>
      </c>
      <c r="D31" s="4">
        <f t="shared" si="1"/>
        <v>-0.390625</v>
      </c>
      <c r="E31" s="4">
        <f t="shared" si="2"/>
        <v>28.3125</v>
      </c>
      <c r="F31" s="4">
        <f t="shared" si="3"/>
        <v>-11.05957031</v>
      </c>
      <c r="G31" s="4">
        <f t="shared" si="4"/>
        <v>801.5976563</v>
      </c>
      <c r="H31" s="4">
        <f t="shared" si="5"/>
        <v>0.1525878906</v>
      </c>
      <c r="I31" s="4">
        <f t="shared" si="6"/>
        <v>18.15891188</v>
      </c>
      <c r="J31" s="4">
        <f t="shared" si="7"/>
        <v>1.541088123</v>
      </c>
      <c r="K31" s="4">
        <f t="shared" si="8"/>
        <v>2.374952603</v>
      </c>
      <c r="L31" s="4"/>
      <c r="M31" s="4"/>
      <c r="N31" s="4"/>
      <c r="O31" s="4"/>
      <c r="P31" s="4"/>
      <c r="Q31" s="4"/>
    </row>
    <row r="32">
      <c r="A32" s="5" t="s">
        <v>40</v>
      </c>
      <c r="B32" s="6">
        <v>15.0</v>
      </c>
      <c r="C32" s="6">
        <v>335.0</v>
      </c>
      <c r="D32" s="4">
        <f t="shared" si="1"/>
        <v>-5.090625</v>
      </c>
      <c r="E32" s="4">
        <f t="shared" si="2"/>
        <v>188.3125</v>
      </c>
      <c r="F32" s="4">
        <f t="shared" si="3"/>
        <v>-958.6283203</v>
      </c>
      <c r="G32" s="4">
        <f t="shared" si="4"/>
        <v>35461.59766</v>
      </c>
      <c r="H32" s="4">
        <f t="shared" si="5"/>
        <v>25.91446289</v>
      </c>
      <c r="I32" s="4">
        <f t="shared" si="6"/>
        <v>7.242387386</v>
      </c>
      <c r="J32" s="4">
        <f t="shared" si="7"/>
        <v>7.757612614</v>
      </c>
      <c r="K32" s="4">
        <f t="shared" si="8"/>
        <v>60.18055347</v>
      </c>
      <c r="L32" s="4"/>
      <c r="M32" s="4"/>
      <c r="N32" s="4"/>
      <c r="O32" s="4"/>
      <c r="P32" s="4"/>
      <c r="Q32" s="4"/>
    </row>
    <row r="33">
      <c r="A33" s="5" t="s">
        <v>41</v>
      </c>
      <c r="B33" s="6">
        <v>21.4</v>
      </c>
      <c r="C33" s="6">
        <v>109.0</v>
      </c>
      <c r="D33" s="4">
        <f t="shared" si="1"/>
        <v>1.309375</v>
      </c>
      <c r="E33" s="4">
        <f t="shared" si="2"/>
        <v>-37.6875</v>
      </c>
      <c r="F33" s="4">
        <f t="shared" si="3"/>
        <v>-49.34707031</v>
      </c>
      <c r="G33" s="4">
        <f t="shared" si="4"/>
        <v>1420.347656</v>
      </c>
      <c r="H33" s="4">
        <f t="shared" si="5"/>
        <v>1.714462891</v>
      </c>
      <c r="I33" s="4">
        <f t="shared" si="6"/>
        <v>22.66197823</v>
      </c>
      <c r="J33" s="4">
        <f t="shared" si="7"/>
        <v>-1.26197823</v>
      </c>
      <c r="K33" s="4">
        <f t="shared" si="8"/>
        <v>1.592589053</v>
      </c>
      <c r="L33" s="4"/>
      <c r="M33" s="4"/>
      <c r="N33" s="4"/>
      <c r="O33" s="4"/>
      <c r="P33" s="4"/>
      <c r="Q33" s="4"/>
    </row>
    <row r="34">
      <c r="A34" s="7"/>
      <c r="B34" s="4"/>
      <c r="C34" s="4"/>
      <c r="D34" s="4"/>
      <c r="E34" s="4"/>
      <c r="F34" s="4"/>
      <c r="G34" s="4"/>
      <c r="H34" s="8" t="s">
        <v>42</v>
      </c>
      <c r="I34" s="4"/>
      <c r="J34" s="4"/>
      <c r="K34" s="4"/>
      <c r="L34" s="4"/>
      <c r="M34" s="4"/>
      <c r="N34" s="4"/>
      <c r="O34" s="4"/>
      <c r="P34" s="4"/>
      <c r="Q34" s="4"/>
    </row>
    <row r="35">
      <c r="A35" s="9" t="s">
        <v>43</v>
      </c>
      <c r="B35" s="4"/>
      <c r="C35" s="4"/>
      <c r="D35" s="4"/>
      <c r="E35" s="4"/>
      <c r="F35" s="10">
        <f t="shared" ref="F35:G35" si="9">sum(F2:F33)</f>
        <v>-9942.69375</v>
      </c>
      <c r="G35" s="10">
        <f t="shared" si="9"/>
        <v>145726.875</v>
      </c>
      <c r="H35" s="11">
        <f>sum(H2:H34)</f>
        <v>1126.047188</v>
      </c>
      <c r="I35" s="4"/>
      <c r="J35" s="8" t="s">
        <v>44</v>
      </c>
      <c r="K35" s="11">
        <f>SUM(K2:K33)</f>
        <v>447.6743135</v>
      </c>
      <c r="L35" s="4"/>
      <c r="M35" s="12" t="s">
        <v>45</v>
      </c>
      <c r="N35" s="11">
        <f>H35-K35</f>
        <v>678.372874</v>
      </c>
      <c r="O35" s="4"/>
      <c r="P35" s="4"/>
      <c r="Q35" s="4"/>
    </row>
    <row r="36">
      <c r="A36" s="9" t="s">
        <v>46</v>
      </c>
      <c r="B36" s="13">
        <f>average(B2:B33)</f>
        <v>20.090625</v>
      </c>
      <c r="C36" s="13">
        <f>AVERAGE(C2:C33)</f>
        <v>146.6875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12" t="s">
        <v>47</v>
      </c>
      <c r="N37" s="11">
        <f>N35/1</f>
        <v>678.372874</v>
      </c>
      <c r="O37" s="4"/>
      <c r="P37" s="4"/>
      <c r="Q37" s="4"/>
    </row>
    <row r="38">
      <c r="A38" s="4"/>
      <c r="B38" s="14" t="s">
        <v>48</v>
      </c>
      <c r="C38" s="14" t="s">
        <v>49</v>
      </c>
      <c r="D38" s="15" t="s">
        <v>50</v>
      </c>
      <c r="E38" s="16"/>
      <c r="F38" s="17" t="s">
        <v>51</v>
      </c>
      <c r="G38" s="17" t="s">
        <v>52</v>
      </c>
      <c r="H38" s="4"/>
      <c r="I38" s="4"/>
      <c r="J38" s="4"/>
      <c r="K38" s="4"/>
      <c r="L38" s="4"/>
      <c r="M38" s="18" t="s">
        <v>53</v>
      </c>
      <c r="N38" s="19">
        <f>N37/K39</f>
        <v>45.45980326</v>
      </c>
      <c r="O38" s="4"/>
      <c r="P38" s="4"/>
      <c r="Q38" s="4"/>
    </row>
    <row r="39">
      <c r="A39" s="17" t="s">
        <v>54</v>
      </c>
      <c r="B39" s="16">
        <f>F35/G35</f>
        <v>-0.06822827807</v>
      </c>
      <c r="C39" s="16">
        <f>K40/SQRT(G35)</f>
        <v>0.01011930381</v>
      </c>
      <c r="D39" s="16">
        <f t="shared" ref="D39:D40" si="10">B39/C39</f>
        <v>-6.742388543</v>
      </c>
      <c r="E39" s="16"/>
      <c r="F39" s="16">
        <f>B39-B45*C39</f>
        <v>-0.08889465352</v>
      </c>
      <c r="G39" s="16">
        <f>B39+B45*C39</f>
        <v>-0.04756190262</v>
      </c>
      <c r="H39" s="4"/>
      <c r="I39" s="20" t="s">
        <v>55</v>
      </c>
      <c r="J39" s="20" t="s">
        <v>56</v>
      </c>
      <c r="K39" s="21">
        <f>K35/B43</f>
        <v>14.92247712</v>
      </c>
      <c r="L39" s="4"/>
      <c r="M39" s="4"/>
      <c r="N39" s="4"/>
      <c r="O39" s="4"/>
      <c r="P39" s="4"/>
      <c r="Q39" s="4"/>
    </row>
    <row r="40">
      <c r="A40" s="17" t="s">
        <v>57</v>
      </c>
      <c r="B40" s="16">
        <f>B36-B39*C36</f>
        <v>30.09886054</v>
      </c>
      <c r="C40" s="16">
        <f>K40*SQRT(1/B42 + C36^2/G35)</f>
        <v>1.63392095</v>
      </c>
      <c r="D40" s="16">
        <f t="shared" si="10"/>
        <v>18.42124647</v>
      </c>
      <c r="E40" s="16"/>
      <c r="F40" s="16">
        <f>B40-B45*C40</f>
        <v>26.76194879</v>
      </c>
      <c r="G40" s="16">
        <f>B40+B45*C40</f>
        <v>33.43577229</v>
      </c>
      <c r="H40" s="4"/>
      <c r="I40" s="20" t="s">
        <v>58</v>
      </c>
      <c r="J40" s="20" t="s">
        <v>59</v>
      </c>
      <c r="K40" s="21">
        <f>sqrt(K39)</f>
        <v>3.862962221</v>
      </c>
      <c r="L40" s="4"/>
      <c r="M40" s="22" t="s">
        <v>60</v>
      </c>
      <c r="N40" s="23">
        <f>N35/H35</f>
        <v>0.6024373414</v>
      </c>
      <c r="O40" s="4"/>
      <c r="P40" s="4"/>
      <c r="Q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22" t="s">
        <v>61</v>
      </c>
      <c r="N41" s="23">
        <f>F35/(SQRT(G35)*SQRT(H35))</f>
        <v>-0.7761683718</v>
      </c>
      <c r="O41" s="4"/>
      <c r="P41" s="4"/>
      <c r="Q41" s="4"/>
    </row>
    <row r="42">
      <c r="A42" s="24" t="s">
        <v>62</v>
      </c>
      <c r="B42" s="25">
        <f>32</f>
        <v>32</v>
      </c>
      <c r="C42" s="4"/>
      <c r="D42" s="18" t="s">
        <v>63</v>
      </c>
      <c r="E42" s="26"/>
      <c r="F42" s="26"/>
      <c r="G42" s="19">
        <f>D39^2</f>
        <v>45.45980326</v>
      </c>
      <c r="H42" s="4"/>
      <c r="I42" s="4"/>
      <c r="J42" s="4"/>
      <c r="K42" s="4"/>
      <c r="L42" s="4"/>
      <c r="M42" s="22" t="s">
        <v>64</v>
      </c>
      <c r="N42" s="23">
        <f>N41^2</f>
        <v>0.6024373414</v>
      </c>
      <c r="O42" s="4"/>
      <c r="P42" s="4"/>
      <c r="Q42" s="4"/>
    </row>
    <row r="43">
      <c r="A43" s="27" t="s">
        <v>65</v>
      </c>
      <c r="B43" s="28">
        <f>B42-2</f>
        <v>30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>
      <c r="A45" s="20" t="s">
        <v>66</v>
      </c>
      <c r="B45" s="20">
        <v>2.04227245630123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</sheetData>
  <drawing r:id="rId1"/>
</worksheet>
</file>