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F4AB126-FAC1-4534-9830-62527D9A88BE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0" i="1" l="1"/>
  <c r="C91" i="1"/>
  <c r="C89" i="1"/>
  <c r="F89" i="1"/>
  <c r="I89" i="1"/>
  <c r="J89" i="1" s="1"/>
  <c r="O89" i="1"/>
  <c r="O90" i="1" l="1"/>
  <c r="O92" i="1"/>
  <c r="O94" i="1"/>
  <c r="O96" i="1"/>
  <c r="O98" i="1"/>
  <c r="O97" i="1"/>
  <c r="O88" i="1"/>
  <c r="O93" i="1"/>
  <c r="O95" i="1"/>
  <c r="O91" i="1"/>
  <c r="O99" i="1"/>
  <c r="O100" i="1"/>
  <c r="O102" i="1"/>
  <c r="O104" i="1"/>
  <c r="O101" i="1"/>
  <c r="O103" i="1"/>
  <c r="F90" i="1"/>
  <c r="I90" i="1"/>
  <c r="J90" i="1" s="1"/>
  <c r="C92" i="1"/>
  <c r="F92" i="1"/>
  <c r="I92" i="1"/>
  <c r="J92" i="1" s="1"/>
  <c r="C94" i="1"/>
  <c r="F94" i="1"/>
  <c r="I94" i="1"/>
  <c r="J94" i="1" s="1"/>
  <c r="C96" i="1"/>
  <c r="F96" i="1"/>
  <c r="I96" i="1"/>
  <c r="J96" i="1" s="1"/>
  <c r="C98" i="1"/>
  <c r="F98" i="1"/>
  <c r="I98" i="1"/>
  <c r="J98" i="1" s="1"/>
  <c r="C97" i="1"/>
  <c r="F97" i="1"/>
  <c r="I97" i="1"/>
  <c r="J97" i="1" s="1"/>
  <c r="C88" i="1"/>
  <c r="F88" i="1"/>
  <c r="I88" i="1"/>
  <c r="J88" i="1" s="1"/>
  <c r="C93" i="1"/>
  <c r="F93" i="1"/>
  <c r="I93" i="1"/>
  <c r="J93" i="1" s="1"/>
  <c r="C95" i="1"/>
  <c r="F95" i="1"/>
  <c r="I95" i="1"/>
  <c r="J95" i="1" s="1"/>
  <c r="F91" i="1"/>
  <c r="I91" i="1"/>
  <c r="J91" i="1" s="1"/>
  <c r="C99" i="1"/>
  <c r="F99" i="1"/>
  <c r="I99" i="1"/>
  <c r="J99" i="1" s="1"/>
  <c r="C100" i="1"/>
  <c r="F100" i="1"/>
  <c r="I100" i="1"/>
  <c r="J100" i="1" s="1"/>
  <c r="C102" i="1"/>
  <c r="F102" i="1"/>
  <c r="I102" i="1"/>
  <c r="J102" i="1" s="1"/>
  <c r="C104" i="1"/>
  <c r="F104" i="1"/>
  <c r="I104" i="1"/>
  <c r="J104" i="1" s="1"/>
  <c r="C101" i="1"/>
  <c r="F101" i="1"/>
  <c r="I101" i="1"/>
  <c r="J101" i="1" s="1"/>
  <c r="C103" i="1"/>
  <c r="F103" i="1"/>
  <c r="I103" i="1"/>
  <c r="J103" i="1" s="1"/>
  <c r="C87" i="1"/>
  <c r="F87" i="1"/>
  <c r="I87" i="1"/>
  <c r="J87" i="1" s="1"/>
  <c r="O87" i="1"/>
  <c r="C86" i="1"/>
  <c r="F86" i="1"/>
  <c r="I86" i="1"/>
  <c r="J86" i="1" s="1"/>
  <c r="O86" i="1"/>
  <c r="O67" i="1" l="1"/>
  <c r="I67" i="1"/>
  <c r="J67" i="1" s="1"/>
  <c r="F67" i="1"/>
  <c r="C67" i="1"/>
  <c r="C12" i="1"/>
  <c r="O12" i="1"/>
  <c r="I12" i="1"/>
  <c r="J12" i="1" s="1"/>
  <c r="F12" i="1"/>
  <c r="O85" i="1" l="1"/>
  <c r="I85" i="1"/>
  <c r="J85" i="1" s="1"/>
  <c r="F85" i="1"/>
  <c r="C85" i="1"/>
  <c r="C80" i="1" l="1"/>
  <c r="C81" i="1"/>
  <c r="C82" i="1"/>
  <c r="C83" i="1"/>
  <c r="O80" i="1"/>
  <c r="I80" i="1"/>
  <c r="J80" i="1" s="1"/>
  <c r="F80" i="1"/>
  <c r="C27" i="1" l="1"/>
  <c r="O26" i="1"/>
  <c r="I26" i="1"/>
  <c r="J26" i="1" s="1"/>
  <c r="F26" i="1"/>
  <c r="C26" i="1"/>
  <c r="C53" i="1"/>
  <c r="C54" i="1"/>
  <c r="O53" i="1"/>
  <c r="I53" i="1"/>
  <c r="J53" i="1" s="1"/>
  <c r="F53" i="1"/>
  <c r="C23" i="1"/>
  <c r="O22" i="1"/>
  <c r="I22" i="1"/>
  <c r="J22" i="1" s="1"/>
  <c r="F22" i="1"/>
  <c r="C22" i="1"/>
  <c r="C20" i="1"/>
  <c r="C21" i="1"/>
  <c r="C24" i="1"/>
  <c r="C2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4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5" i="1"/>
  <c r="O7" i="1"/>
  <c r="I7" i="1"/>
  <c r="J7" i="1" s="1"/>
  <c r="F7" i="1"/>
  <c r="F13" i="1"/>
  <c r="I13" i="1"/>
  <c r="J13" i="1" s="1"/>
  <c r="O13" i="1"/>
  <c r="O64" i="1"/>
  <c r="I64" i="1"/>
  <c r="J64" i="1" s="1"/>
  <c r="F64" i="1"/>
  <c r="O57" i="1" l="1"/>
  <c r="I57" i="1"/>
  <c r="J57" i="1" s="1"/>
  <c r="F57" i="1"/>
  <c r="F15" i="1"/>
  <c r="I15" i="1"/>
  <c r="J15" i="1" s="1"/>
  <c r="O15" i="1"/>
  <c r="F16" i="1"/>
  <c r="I16" i="1"/>
  <c r="J16" i="1" s="1"/>
  <c r="O16" i="1"/>
  <c r="F63" i="1" l="1"/>
  <c r="I63" i="1"/>
  <c r="J63" i="1" s="1"/>
  <c r="O63" i="1"/>
  <c r="O4" i="1"/>
  <c r="O5" i="1"/>
  <c r="O6" i="1"/>
  <c r="O8" i="1"/>
  <c r="O9" i="1"/>
  <c r="O10" i="1"/>
  <c r="O11" i="1"/>
  <c r="O14" i="1"/>
  <c r="O17" i="1"/>
  <c r="O18" i="1"/>
  <c r="O19" i="1"/>
  <c r="O20" i="1"/>
  <c r="O21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4" i="1"/>
  <c r="O55" i="1"/>
  <c r="O56" i="1"/>
  <c r="O58" i="1"/>
  <c r="O59" i="1"/>
  <c r="O60" i="1"/>
  <c r="O61" i="1"/>
  <c r="O62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1" i="1"/>
  <c r="O82" i="1"/>
  <c r="O83" i="1"/>
  <c r="O84" i="1"/>
  <c r="O51" i="1"/>
  <c r="F51" i="1"/>
  <c r="I51" i="1"/>
  <c r="J51" i="1" s="1"/>
  <c r="F66" i="1" l="1"/>
  <c r="I66" i="1"/>
  <c r="J66" i="1" s="1"/>
  <c r="F45" i="1"/>
  <c r="I45" i="1"/>
  <c r="J45" i="1" s="1"/>
  <c r="F50" i="1"/>
  <c r="I50" i="1"/>
  <c r="J50" i="1" s="1"/>
  <c r="F60" i="1"/>
  <c r="I60" i="1"/>
  <c r="J60" i="1" s="1"/>
  <c r="F55" i="1"/>
  <c r="I55" i="1"/>
  <c r="J55" i="1" s="1"/>
  <c r="F42" i="1" l="1"/>
  <c r="I42" i="1"/>
  <c r="J42" i="1" s="1"/>
  <c r="F78" i="1"/>
  <c r="F4" i="1"/>
  <c r="F5" i="1"/>
  <c r="F6" i="1"/>
  <c r="F8" i="1"/>
  <c r="F9" i="1"/>
  <c r="F10" i="1"/>
  <c r="F11" i="1"/>
  <c r="F14" i="1"/>
  <c r="F17" i="1"/>
  <c r="F18" i="1"/>
  <c r="F19" i="1"/>
  <c r="F20" i="1"/>
  <c r="F21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6" i="1"/>
  <c r="F47" i="1"/>
  <c r="F48" i="1"/>
  <c r="F49" i="1"/>
  <c r="F52" i="1"/>
  <c r="F54" i="1"/>
  <c r="F56" i="1"/>
  <c r="F58" i="1"/>
  <c r="F59" i="1"/>
  <c r="F61" i="1"/>
  <c r="F62" i="1"/>
  <c r="F65" i="1"/>
  <c r="F68" i="1"/>
  <c r="F69" i="1"/>
  <c r="F70" i="1"/>
  <c r="F71" i="1"/>
  <c r="F72" i="1"/>
  <c r="F73" i="1"/>
  <c r="F74" i="1"/>
  <c r="F75" i="1"/>
  <c r="F76" i="1"/>
  <c r="F77" i="1"/>
  <c r="F79" i="1"/>
  <c r="I78" i="1"/>
  <c r="J78" i="1" s="1"/>
  <c r="I38" i="1" l="1"/>
  <c r="J38" i="1" s="1"/>
  <c r="I31" i="1" l="1"/>
  <c r="J31" i="1" s="1"/>
  <c r="I32" i="1"/>
  <c r="J32" i="1" s="1"/>
  <c r="I27" i="1"/>
  <c r="J27" i="1" s="1"/>
  <c r="I69" i="1"/>
  <c r="J69" i="1" s="1"/>
  <c r="I71" i="1"/>
  <c r="J71" i="1" s="1"/>
  <c r="I40" i="1"/>
  <c r="J40" i="1" s="1"/>
  <c r="I39" i="1"/>
  <c r="J39" i="1" s="1"/>
  <c r="I19" i="1" l="1"/>
  <c r="J19" i="1" s="1"/>
  <c r="I29" i="1"/>
  <c r="J29" i="1" s="1"/>
  <c r="I68" i="1"/>
  <c r="J68" i="1" s="1"/>
  <c r="I83" i="1" l="1"/>
  <c r="J83" i="1" s="1"/>
  <c r="F83" i="1"/>
  <c r="I84" i="1"/>
  <c r="J84" i="1" s="1"/>
  <c r="F84" i="1"/>
  <c r="I81" i="1"/>
  <c r="J81" i="1" s="1"/>
  <c r="F81" i="1"/>
  <c r="I79" i="1"/>
  <c r="J79" i="1" s="1"/>
  <c r="I82" i="1"/>
  <c r="J82" i="1" s="1"/>
  <c r="F82" i="1"/>
  <c r="I77" i="1" l="1"/>
  <c r="J77" i="1" s="1"/>
  <c r="I8" i="1" l="1"/>
  <c r="J8" i="1" s="1"/>
  <c r="I25" i="1"/>
  <c r="J25" i="1" s="1"/>
  <c r="I21" i="1"/>
  <c r="J21" i="1" s="1"/>
  <c r="I9" i="1" l="1"/>
  <c r="J9" i="1" s="1"/>
  <c r="I11" i="1"/>
  <c r="J11" i="1" s="1"/>
  <c r="I70" i="1" l="1"/>
  <c r="J70" i="1" s="1"/>
  <c r="I75" i="1"/>
  <c r="J75" i="1" s="1"/>
  <c r="I76" i="1"/>
  <c r="J76" i="1" s="1"/>
  <c r="I74" i="1" l="1"/>
  <c r="J74" i="1" s="1"/>
  <c r="I34" i="1"/>
  <c r="J34" i="1" s="1"/>
  <c r="I73" i="1" l="1"/>
  <c r="J73" i="1" s="1"/>
  <c r="I72" i="1"/>
  <c r="J72" i="1" s="1"/>
  <c r="I5" i="1" l="1"/>
  <c r="J5" i="1" s="1"/>
  <c r="I28" i="1" l="1"/>
  <c r="J28" i="1" s="1"/>
  <c r="I23" i="1"/>
  <c r="J23" i="1" s="1"/>
  <c r="I30" i="1" l="1"/>
  <c r="J30" i="1" s="1"/>
  <c r="I24" i="1"/>
  <c r="J24" i="1" s="1"/>
  <c r="I56" i="1"/>
  <c r="J56" i="1" s="1"/>
  <c r="I58" i="1"/>
  <c r="J58" i="1" s="1"/>
  <c r="I18" i="1"/>
  <c r="J18" i="1" s="1"/>
  <c r="I17" i="1" l="1"/>
  <c r="J17" i="1" s="1"/>
  <c r="I10" i="1"/>
  <c r="J10" i="1" s="1"/>
  <c r="I14" i="1"/>
  <c r="J14" i="1" s="1"/>
  <c r="I20" i="1" l="1"/>
  <c r="J20" i="1" s="1"/>
  <c r="I6" i="1" l="1"/>
  <c r="J6" i="1" s="1"/>
  <c r="I4" i="1"/>
  <c r="J4" i="1" s="1"/>
  <c r="I33" i="1"/>
  <c r="J33" i="1" s="1"/>
  <c r="I36" i="1" l="1"/>
  <c r="J36" i="1" s="1"/>
  <c r="I47" i="1"/>
  <c r="J47" i="1" s="1"/>
  <c r="I48" i="1"/>
  <c r="J48" i="1" s="1"/>
  <c r="I65" i="1"/>
  <c r="J65" i="1" s="1"/>
  <c r="I61" i="1"/>
  <c r="J61" i="1" s="1"/>
  <c r="I59" i="1"/>
  <c r="J59" i="1" s="1"/>
  <c r="I62" i="1" l="1"/>
  <c r="J62" i="1" s="1"/>
  <c r="I35" i="1" l="1"/>
  <c r="J35" i="1" s="1"/>
  <c r="I41" i="1" l="1"/>
  <c r="J41" i="1" s="1"/>
  <c r="I43" i="1"/>
  <c r="J43" i="1" s="1"/>
  <c r="I44" i="1"/>
  <c r="J44" i="1" s="1"/>
  <c r="I46" i="1"/>
  <c r="J46" i="1" s="1"/>
  <c r="I49" i="1"/>
  <c r="J49" i="1" s="1"/>
  <c r="I52" i="1"/>
  <c r="J52" i="1" s="1"/>
  <c r="I54" i="1"/>
  <c r="J54" i="1" s="1"/>
  <c r="I37" i="1"/>
  <c r="J37" i="1" s="1"/>
</calcChain>
</file>

<file path=xl/sharedStrings.xml><?xml version="1.0" encoding="utf-8"?>
<sst xmlns="http://schemas.openxmlformats.org/spreadsheetml/2006/main" count="357" uniqueCount="154">
  <si>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</si>
  <si>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</si>
  <si>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</si>
  <si>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</si>
  <si>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</si>
  <si>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</si>
  <si>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</si>
  <si>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</si>
  <si>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</si>
  <si>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</si>
  <si>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</si>
  <si>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</si>
  <si>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</si>
  <si>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</si>
  <si>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</si>
  <si>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</si>
  <si>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</si>
  <si>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</si>
  <si>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</si>
  <si>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</si>
  <si>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</si>
  <si>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</si>
  <si>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</si>
  <si>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</si>
  <si>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</si>
  <si>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</si>
  <si>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</si>
  <si>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</si>
  <si>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</si>
  <si>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</si>
  <si>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</si>
  <si>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</si>
  <si>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</si>
  <si>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</si>
  <si>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</si>
  <si>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</si>
  <si>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</si>
  <si>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</si>
  <si>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</si>
  <si>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</si>
  <si>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</si>
  <si>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</si>
  <si>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</si>
  <si>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</si>
  <si>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</si>
  <si>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</si>
  <si>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</si>
  <si>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</si>
  <si>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</si>
  <si>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</si>
  <si>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</si>
  <si>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</si>
  <si>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</si>
  <si>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</si>
  <si>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</si>
  <si>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</si>
  <si>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</si>
  <si>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</si>
  <si>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</si>
  <si>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</si>
  <si>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</si>
  <si>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</si>
  <si>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</si>
  <si>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</si>
  <si>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</si>
  <si>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</si>
  <si>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</si>
  <si>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</si>
  <si>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</si>
  <si>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</si>
  <si>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</si>
  <si>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</si>
  <si>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</si>
  <si>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</si>
  <si>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</si>
  <si>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</si>
  <si>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</si>
  <si>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</si>
  <si>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</si>
  <si>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</si>
  <si>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</si>
  <si>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</si>
  <si>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</si>
  <si>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</si>
  <si>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</si>
  <si>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</si>
  <si>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</si>
  <si>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</si>
  <si>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</si>
  <si>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</si>
  <si>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</si>
  <si>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</si>
  <si>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</si>
  <si>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</si>
  <si>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</si>
  <si>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</si>
  <si>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</si>
  <si>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</si>
  <si>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</si>
  <si>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</si>
  <si>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</si>
  <si>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</si>
  <si>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</si>
  <si>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</si>
  <si>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</si>
  <si>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</si>
  <si>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</si>
  <si>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</si>
  <si>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</si>
  <si>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</si>
  <si>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</si>
  <si>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</si>
  <si>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</si>
  <si>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</si>
  <si>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</si>
  <si>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</si>
  <si>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</si>
  <si>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</si>
  <si>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</si>
  <si>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</si>
  <si>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</si>
  <si>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</si>
  <si>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</si>
  <si>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</si>
  <si>
    <t>Horse-Drawn Tram</t>
  </si>
  <si>
    <t>Grantham's Steam Tram</t>
  </si>
  <si>
    <t>Coronation Tram</t>
  </si>
  <si>
    <t>Conduit Car</t>
  </si>
  <si>
    <t>Marton Box Car</t>
  </si>
  <si>
    <t>Standard Car</t>
  </si>
  <si>
    <t>Fleetwood Box Car</t>
  </si>
  <si>
    <t>Jubilee Tram</t>
  </si>
  <si>
    <t>Centenary Tram</t>
  </si>
  <si>
    <t>CAF Urbos 3</t>
  </si>
  <si>
    <t>LHB P86 Stock</t>
  </si>
  <si>
    <t>Bombardier B07 Stock</t>
  </si>
  <si>
    <t>MER Tunnel Car</t>
  </si>
  <si>
    <t>MER Winter Saloon</t>
  </si>
  <si>
    <t>80hp</t>
  </si>
  <si>
    <t>UEC Blackpool "Toastrack"</t>
  </si>
  <si>
    <t>English Electric Balloon</t>
  </si>
  <si>
    <t>114hp</t>
  </si>
  <si>
    <t>56+66 pax, 114hp</t>
  </si>
  <si>
    <t>180hp</t>
  </si>
  <si>
    <t>10hp</t>
  </si>
  <si>
    <t>60hp</t>
  </si>
  <si>
    <t>Bombardier CR4000</t>
  </si>
  <si>
    <t>480hp</t>
  </si>
  <si>
    <t>400hp?</t>
  </si>
  <si>
    <t>375hp, 2 car</t>
  </si>
  <si>
    <t>375hp, 3 car</t>
  </si>
  <si>
    <t>50hp</t>
  </si>
  <si>
    <t>GF Milne Tram</t>
  </si>
  <si>
    <t>Progress Twin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</si>
</sst>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workbookViewId="0">
      <pane ySplit="3" topLeftCell="A85" activePane="bottomLeft" state="frozen"/>
      <selection pane="bottomLeft" activeCell="J98" sqref="J98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 t="shared" ref="I4:I35" si="0">SQRT(G4*H4)/$B$1</f>
        <v>52.915026221291818</v>
      </c>
      <c r="J4" s="2">
        <f t="shared" ref="J4:J35" si="1"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 t="shared" si="0"/>
        <v>66.332495807108003</v>
      </c>
      <c r="J5" s="2">
        <f t="shared" si="1"/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 t="shared" si="0"/>
        <v>89.442719099991592</v>
      </c>
      <c r="J6" s="2">
        <f t="shared" si="1"/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 t="shared" si="0"/>
        <v>113.03883305208781</v>
      </c>
      <c r="J7" s="2">
        <f t="shared" si="1"/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 t="shared" si="0"/>
        <v>113.13708498984759</v>
      </c>
      <c r="J8" s="2">
        <f t="shared" si="1"/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 t="shared" si="0"/>
        <v>127.80193008453877</v>
      </c>
      <c r="J9" s="2">
        <f t="shared" si="1"/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 t="shared" si="0"/>
        <v>126.92955176439848</v>
      </c>
      <c r="J10" s="2">
        <f t="shared" si="1"/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 t="shared" si="0"/>
        <v>139.84117975602021</v>
      </c>
      <c r="J11" s="2">
        <f t="shared" si="1"/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1900, ((B12-1900)*10)+400+D12, ((B12-1730)*2)+D12)+VLOOKUP(E12,'ID Scheme'!$A$2:$B$6,2, FALSE)</f>
        <v>1332</v>
      </c>
      <c r="G12">
        <v>48</v>
      </c>
      <c r="H12">
        <v>20</v>
      </c>
      <c r="I12" s="2">
        <f t="shared" si="0"/>
        <v>103.27955589886446</v>
      </c>
      <c r="J12" s="2">
        <f t="shared" si="1"/>
        <v>92.951600308978016</v>
      </c>
      <c r="K12" s="2" t="s">
        <v>33</v>
      </c>
      <c r="N12" s="3"/>
      <c r="O12" s="2" t="str">
        <f>CONCATENATE(
ROUND(L12*VLOOKUP(E12,'ID Scheme'!$A$2:$E$5,3),0), "x",
ROUND(M12*VLOOKUP(E12,'ID Scheme'!$A$2:$E$5,5),0), "x",
ROUND(N12*VLOOKUP(E12,'ID Scheme'!$A$2:$E$5,4),0))</f>
        <v>0x0x0</v>
      </c>
    </row>
    <row r="13" spans="1:16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1900, ((B13-1900)*10)+400+D13, ((B13-1730)*2)+D13)+VLOOKUP(E13,'ID Scheme'!$A$2:$B$6,2, FALSE)</f>
        <v>1371</v>
      </c>
      <c r="G13">
        <v>44</v>
      </c>
      <c r="H13">
        <v>38</v>
      </c>
      <c r="I13" s="2">
        <f t="shared" si="0"/>
        <v>136.30032200173915</v>
      </c>
      <c r="J13" s="2">
        <f t="shared" si="1"/>
        <v>122.67028980156523</v>
      </c>
      <c r="K13" s="2" t="s">
        <v>33</v>
      </c>
      <c r="L13" s="3">
        <v>8.4</v>
      </c>
      <c r="M13" s="3">
        <v>2.4</v>
      </c>
      <c r="N13" s="3">
        <v>2.6</v>
      </c>
      <c r="O13" s="2" t="str">
        <f>CONCATENATE(
ROUND(L13*VLOOKUP(E13,'ID Scheme'!$A$2:$E$5,3),0), "x",
ROUND(M13*VLOOKUP(E13,'ID Scheme'!$A$2:$E$5,5),0), "x",
ROUND(N13*VLOOKUP(E13,'ID Scheme'!$A$2:$E$5,4),0))</f>
        <v>78x35x25</v>
      </c>
    </row>
    <row r="14" spans="1:16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1900, ((B14-1900)*10)+400+D14, ((B14-1730)*2)+D14)+VLOOKUP(E14,'ID Scheme'!$A$2:$B$6,2, FALSE)</f>
        <v>1451</v>
      </c>
      <c r="G14">
        <v>38</v>
      </c>
      <c r="H14">
        <v>57</v>
      </c>
      <c r="I14" s="2">
        <f t="shared" si="0"/>
        <v>155.13435037626795</v>
      </c>
      <c r="J14" s="2">
        <f t="shared" si="1"/>
        <v>139.62091533864117</v>
      </c>
      <c r="K14" s="2" t="s">
        <v>33</v>
      </c>
      <c r="L14" s="3"/>
      <c r="M14" s="3"/>
      <c r="N14" s="3"/>
      <c r="O14" s="2" t="str">
        <f>CONCATENATE(
ROUND(L14*VLOOKUP(E14,'ID Scheme'!$A$2:$E$5,3),0), "x",
ROUND(M14*VLOOKUP(E14,'ID Scheme'!$A$2:$E$5,5),0), "x",
ROUND(N14*VLOOKUP(E14,'ID Scheme'!$A$2:$E$5,4),0))</f>
        <v>0x0x0</v>
      </c>
    </row>
    <row r="15" spans="1:16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1900, ((B15-1900)*10)+400+D15, ((B15-1730)*2)+D15)+VLOOKUP(E15,'ID Scheme'!$A$2:$B$6,2, FALSE)</f>
        <v>1491</v>
      </c>
      <c r="G15">
        <v>42</v>
      </c>
      <c r="H15">
        <v>58</v>
      </c>
      <c r="I15" s="2">
        <f t="shared" si="0"/>
        <v>164.51950239004088</v>
      </c>
      <c r="J15" s="2">
        <f t="shared" si="1"/>
        <v>148.06755215103681</v>
      </c>
      <c r="K15" s="2" t="s">
        <v>33</v>
      </c>
      <c r="L15" s="3">
        <v>9.1</v>
      </c>
      <c r="M15" s="3">
        <v>2.4</v>
      </c>
      <c r="N15" s="3">
        <v>3.9</v>
      </c>
      <c r="O15" s="2" t="str">
        <f>CONCATENATE(
ROUND(L15*VLOOKUP(E15,'ID Scheme'!$A$2:$E$5,3),0), "x",
ROUND(M15*VLOOKUP(E15,'ID Scheme'!$A$2:$E$5,5),0), "x",
ROUND(N15*VLOOKUP(E15,'ID Scheme'!$A$2:$E$5,4),0))</f>
        <v>85x35x38</v>
      </c>
      <c r="P15" t="s">
        <v>105</v>
      </c>
    </row>
    <row r="16" spans="1:16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1900, ((B16-1900)*10)+400+D16, ((B16-1730)*2)+D16)+VLOOKUP(E16,'ID Scheme'!$A$2:$B$6,2, FALSE)</f>
        <v>1501</v>
      </c>
      <c r="G16">
        <v>45</v>
      </c>
      <c r="H16">
        <v>42</v>
      </c>
      <c r="I16" s="2">
        <f t="shared" si="0"/>
        <v>144.91376746189439</v>
      </c>
      <c r="J16" s="2">
        <f t="shared" si="1"/>
        <v>130.42239071570495</v>
      </c>
      <c r="K16" s="2" t="s">
        <v>33</v>
      </c>
      <c r="L16" s="3">
        <v>9.1</v>
      </c>
      <c r="M16" s="3">
        <v>2.4</v>
      </c>
      <c r="N16" s="3">
        <v>2.6</v>
      </c>
      <c r="O16" s="2" t="str">
        <f>CONCATENATE(
ROUND(L16*VLOOKUP(E16,'ID Scheme'!$A$2:$E$5,3),0), "x",
ROUND(M16*VLOOKUP(E16,'ID Scheme'!$A$2:$E$5,5),0), "x",
ROUND(N16*VLOOKUP(E16,'ID Scheme'!$A$2:$E$5,4),0))</f>
        <v>85x35x25</v>
      </c>
      <c r="P16" t="s">
        <v>105</v>
      </c>
    </row>
    <row r="17" spans="1:16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1541</v>
      </c>
      <c r="G17">
        <v>40</v>
      </c>
      <c r="H17">
        <v>72</v>
      </c>
      <c r="I17" s="2">
        <f t="shared" si="0"/>
        <v>178.88543819998318</v>
      </c>
      <c r="J17" s="2">
        <f t="shared" si="1"/>
        <v>160.99689437998487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1900, ((B18-1900)*10)+400+D18, ((B18-1730)*2)+D18)+VLOOKUP(E18,'ID Scheme'!$A$2:$B$6,2, FALSE)</f>
        <v>1581</v>
      </c>
      <c r="G18">
        <v>76</v>
      </c>
      <c r="H18">
        <v>34</v>
      </c>
      <c r="I18" s="2">
        <f t="shared" si="0"/>
        <v>169.44353369518447</v>
      </c>
      <c r="J18" s="2">
        <f t="shared" si="1"/>
        <v>152.49918032566603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1900, ((B19-1900)*10)+400+D19, ((B19-1730)*2)+D19)+VLOOKUP(E19,'ID Scheme'!$A$2:$B$6,2, FALSE)</f>
        <v>1582</v>
      </c>
      <c r="G19">
        <v>55</v>
      </c>
      <c r="H19">
        <v>57</v>
      </c>
      <c r="I19" s="2">
        <f t="shared" si="0"/>
        <v>186.63690238892559</v>
      </c>
      <c r="J19" s="2">
        <f t="shared" si="1"/>
        <v>167.97321215003305</v>
      </c>
      <c r="K19" s="2" t="s">
        <v>33</v>
      </c>
      <c r="L19" s="3"/>
      <c r="M19" s="3"/>
      <c r="N19" s="3"/>
      <c r="O19" s="2" t="str">
        <f>CONCATENATE(
ROUND(L19*VLOOKUP(E19,'ID Scheme'!$A$2:$E$5,3),0), "x",
ROUND(M19*VLOOKUP(E19,'ID Scheme'!$A$2:$E$5,5),0), "x",
ROUND(N19*VLOOKUP(E19,'ID Scheme'!$A$2:$E$5,4),0))</f>
        <v>0x0x0</v>
      </c>
    </row>
    <row r="20" spans="1:16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1900, ((B20-1900)*10)+400+D20, ((B20-1730)*2)+D20)+VLOOKUP(E20,'ID Scheme'!$A$2:$B$6,2, FALSE)</f>
        <v>1631</v>
      </c>
      <c r="G20">
        <v>55</v>
      </c>
      <c r="H20">
        <v>52</v>
      </c>
      <c r="I20" s="2">
        <f t="shared" si="0"/>
        <v>178.26322609494585</v>
      </c>
      <c r="J20" s="2">
        <f t="shared" si="1"/>
        <v>160.43690348545127</v>
      </c>
      <c r="K20" s="2" t="s">
        <v>33</v>
      </c>
      <c r="L20" s="3">
        <v>11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103x36x0</v>
      </c>
    </row>
    <row r="21" spans="1:16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1900, ((B21-1900)*10)+400+D21, ((B21-1730)*2)+D21)+VLOOKUP(E21,'ID Scheme'!$A$2:$B$6,2, FALSE)</f>
        <v>1721</v>
      </c>
      <c r="G21">
        <v>52</v>
      </c>
      <c r="H21">
        <v>58</v>
      </c>
      <c r="I21" s="2">
        <f t="shared" si="0"/>
        <v>183.06040290327977</v>
      </c>
      <c r="J21" s="2">
        <f t="shared" si="1"/>
        <v>164.75436261295178</v>
      </c>
      <c r="K21" s="2" t="s">
        <v>33</v>
      </c>
      <c r="L21" s="3">
        <v>11.3</v>
      </c>
      <c r="M21" s="3">
        <v>2.5</v>
      </c>
      <c r="N21" s="3"/>
      <c r="O21" s="2" t="str">
        <f>CONCATENATE(
ROUND(L21*VLOOKUP(E21,'ID Scheme'!$A$2:$E$5,3),0), "x",
ROUND(M21*VLOOKUP(E21,'ID Scheme'!$A$2:$E$5,5),0), "x",
ROUND(N21*VLOOKUP(E21,'ID Scheme'!$A$2:$E$5,4),0))</f>
        <v>106x36x0</v>
      </c>
    </row>
    <row r="22" spans="1:16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1900, ((B22-1900)*10)+400+D22, ((B22-1730)*2)+D22)+VLOOKUP(E22,'ID Scheme'!$A$2:$B$6,2, FALSE)</f>
        <v>1771</v>
      </c>
      <c r="G22">
        <v>45</v>
      </c>
      <c r="H22">
        <v>71</v>
      </c>
      <c r="I22" s="2">
        <f t="shared" si="0"/>
        <v>188.41443681416774</v>
      </c>
      <c r="J22" s="2">
        <f t="shared" si="1"/>
        <v>169.57299313275098</v>
      </c>
      <c r="K22" s="2" t="s">
        <v>33</v>
      </c>
      <c r="L22" s="3">
        <v>12</v>
      </c>
      <c r="M22" s="3">
        <v>2.5</v>
      </c>
      <c r="N22" s="3">
        <v>4.2</v>
      </c>
      <c r="O22" s="2" t="str">
        <f>CONCATENATE(
ROUND(L22*VLOOKUP(E22,'ID Scheme'!$A$2:$E$5,3),0), "x",
ROUND(M22*VLOOKUP(E22,'ID Scheme'!$A$2:$E$5,5),0), "x",
ROUND(N22*VLOOKUP(E22,'ID Scheme'!$A$2:$E$5,4),0))</f>
        <v>112x36x41</v>
      </c>
    </row>
    <row r="23" spans="1:16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1900, ((B23-1900)*10)+400+D23, ((B23-1730)*2)+D23)+VLOOKUP(E23,'ID Scheme'!$A$2:$B$6,2, FALSE)</f>
        <v>1781</v>
      </c>
      <c r="G23">
        <v>62</v>
      </c>
      <c r="H23">
        <v>55</v>
      </c>
      <c r="I23" s="2">
        <f t="shared" si="0"/>
        <v>194.65068427541911</v>
      </c>
      <c r="J23" s="2">
        <f t="shared" si="1"/>
        <v>175.18561584787722</v>
      </c>
      <c r="K23" s="2" t="s">
        <v>33</v>
      </c>
      <c r="L23" s="3">
        <v>12</v>
      </c>
      <c r="M23" s="3">
        <v>2.5</v>
      </c>
      <c r="N23" s="3">
        <v>3.3</v>
      </c>
      <c r="O23" s="2" t="str">
        <f>CONCATENATE(
ROUND(L23*VLOOKUP(E23,'ID Scheme'!$A$2:$E$5,3),0), "x",
ROUND(M23*VLOOKUP(E23,'ID Scheme'!$A$2:$E$5,5),0), "x",
ROUND(N23*VLOOKUP(E23,'ID Scheme'!$A$2:$E$5,4),0))</f>
        <v>112x36x32</v>
      </c>
    </row>
    <row r="24" spans="1:16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1900, ((B24-1900)*10)+400+D24, ((B24-1730)*2)+D24)+VLOOKUP(E24,'ID Scheme'!$A$2:$B$6,2, FALSE)</f>
        <v>1801</v>
      </c>
      <c r="G24">
        <v>47</v>
      </c>
      <c r="H24">
        <v>73</v>
      </c>
      <c r="I24" s="2">
        <f t="shared" si="0"/>
        <v>195.2491286080996</v>
      </c>
      <c r="J24" s="2">
        <f t="shared" si="1"/>
        <v>175.72421574728963</v>
      </c>
      <c r="K24" s="2" t="s">
        <v>33</v>
      </c>
      <c r="L24" s="3">
        <v>12</v>
      </c>
      <c r="M24" s="3">
        <v>2.5</v>
      </c>
      <c r="N24" s="3">
        <v>4.2</v>
      </c>
      <c r="O24" s="2" t="str">
        <f>CONCATENATE(
ROUND(L24*VLOOKUP(E24,'ID Scheme'!$A$2:$E$5,3),0), "x",
ROUND(M24*VLOOKUP(E24,'ID Scheme'!$A$2:$E$5,5),0), "x",
ROUND(N24*VLOOKUP(E24,'ID Scheme'!$A$2:$E$5,4),0))</f>
        <v>112x36x41</v>
      </c>
    </row>
    <row r="25" spans="1:16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1900, ((B25-1900)*10)+400+D25, ((B25-1730)*2)+D25)+VLOOKUP(E25,'ID Scheme'!$A$2:$B$6,2, FALSE)</f>
        <v>1891</v>
      </c>
      <c r="G25">
        <v>56</v>
      </c>
      <c r="H25">
        <v>50</v>
      </c>
      <c r="I25" s="2">
        <f t="shared" si="0"/>
        <v>176.38342073763937</v>
      </c>
      <c r="J25" s="2">
        <f t="shared" si="1"/>
        <v>158.74507866387543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95x35x26</v>
      </c>
    </row>
    <row r="26" spans="1:16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1900, ((B26-1900)*10)+400+D26, ((B26-1730)*2)+D26)+VLOOKUP(E26,'ID Scheme'!$A$2:$B$6,2, FALSE)</f>
        <v>1951</v>
      </c>
      <c r="G26">
        <v>60</v>
      </c>
      <c r="H26">
        <v>53</v>
      </c>
      <c r="I26" s="2">
        <f t="shared" si="0"/>
        <v>187.97162906495581</v>
      </c>
      <c r="J26" s="2">
        <f t="shared" si="1"/>
        <v>169.17446615846023</v>
      </c>
      <c r="K26" s="2" t="s">
        <v>33</v>
      </c>
      <c r="L26" s="3">
        <v>10.199999999999999</v>
      </c>
      <c r="M26" s="3">
        <v>2.4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95x35x26</v>
      </c>
      <c r="P26" t="s">
        <v>117</v>
      </c>
    </row>
    <row r="27" spans="1:16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1981</v>
      </c>
      <c r="G27">
        <v>59</v>
      </c>
      <c r="H27">
        <v>33</v>
      </c>
      <c r="I27" s="2">
        <f t="shared" si="0"/>
        <v>147.08274315273474</v>
      </c>
      <c r="J27" s="2">
        <f t="shared" si="1"/>
        <v>132.37446883746128</v>
      </c>
      <c r="K27" s="2" t="s">
        <v>33</v>
      </c>
      <c r="L27" s="3">
        <v>10.199999999999999</v>
      </c>
      <c r="M27" s="3">
        <v>2.2999999999999998</v>
      </c>
      <c r="N27" s="3">
        <v>2.7</v>
      </c>
      <c r="O27" s="2" t="str">
        <f>CONCATENATE(
ROUND(L27*VLOOKUP(E27,'ID Scheme'!$A$2:$E$5,3),0), "x",
ROUND(M27*VLOOKUP(E27,'ID Scheme'!$A$2:$E$5,5),0), "x",
ROUND(N27*VLOOKUP(E27,'ID Scheme'!$A$2:$E$5,4),0))</f>
        <v>95x33x26</v>
      </c>
    </row>
    <row r="28" spans="1:16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1900, ((B28-1900)*10)+400+D28, ((B28-1730)*2)+D28)+VLOOKUP(E28,'ID Scheme'!$A$2:$B$6,2, FALSE)</f>
        <v>2011</v>
      </c>
      <c r="G28">
        <v>70</v>
      </c>
      <c r="H28">
        <v>58</v>
      </c>
      <c r="I28" s="2">
        <f t="shared" si="0"/>
        <v>212.39376429431988</v>
      </c>
      <c r="J28" s="2">
        <f t="shared" si="1"/>
        <v>191.15438786488789</v>
      </c>
      <c r="K28" s="2" t="s">
        <v>33</v>
      </c>
      <c r="L28" s="3">
        <v>12</v>
      </c>
      <c r="M28" s="3">
        <v>2.5</v>
      </c>
      <c r="N28" s="3">
        <v>3.3</v>
      </c>
      <c r="O28" s="2" t="str">
        <f>CONCATENATE(
ROUND(L28*VLOOKUP(E28,'ID Scheme'!$A$2:$E$5,3),0), "x",
ROUND(M28*VLOOKUP(E28,'ID Scheme'!$A$2:$E$5,5),0), "x",
ROUND(N28*VLOOKUP(E28,'ID Scheme'!$A$2:$E$5,4),0))</f>
        <v>112x36x32</v>
      </c>
    </row>
    <row r="29" spans="1:16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1900, ((B29-1900)*10)+400+D29, ((B29-1730)*2)+D29)+VLOOKUP(E29,'ID Scheme'!$A$2:$B$6,2, FALSE)</f>
        <v>2012</v>
      </c>
      <c r="G29">
        <v>55</v>
      </c>
      <c r="H29">
        <v>140</v>
      </c>
      <c r="I29" s="2">
        <f t="shared" si="0"/>
        <v>292.49881291307071</v>
      </c>
      <c r="J29" s="2">
        <f t="shared" si="1"/>
        <v>263.24893162176363</v>
      </c>
      <c r="K29" s="2" t="s">
        <v>33</v>
      </c>
      <c r="L29" s="3">
        <v>18</v>
      </c>
      <c r="M29" s="3">
        <v>2.5</v>
      </c>
      <c r="N29" s="3">
        <v>3.2</v>
      </c>
      <c r="O29" s="2" t="str">
        <f>CONCATENATE(
ROUND(L29*VLOOKUP(E29,'ID Scheme'!$A$2:$E$5,3),0), "x",
ROUND(M29*VLOOKUP(E29,'ID Scheme'!$A$2:$E$5,5),0), "x",
ROUND(N29*VLOOKUP(E29,'ID Scheme'!$A$2:$E$5,4),0))</f>
        <v>168x36x31</v>
      </c>
    </row>
    <row r="30" spans="1:16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1900, ((B30-1900)*10)+400+D30, ((B30-1730)*2)+D30)+VLOOKUP(E30,'ID Scheme'!$A$2:$B$6,2, FALSE)</f>
        <v>2051</v>
      </c>
      <c r="G30">
        <v>60</v>
      </c>
      <c r="H30">
        <v>90</v>
      </c>
      <c r="I30" s="2">
        <f t="shared" si="0"/>
        <v>244.94897427831785</v>
      </c>
      <c r="J30" s="2">
        <f t="shared" si="1"/>
        <v>220.45407685048608</v>
      </c>
      <c r="K30" s="2" t="s">
        <v>33</v>
      </c>
      <c r="L30" s="3">
        <v>11.4</v>
      </c>
      <c r="M30" s="3">
        <v>2.5499999999999998</v>
      </c>
      <c r="N30" s="3">
        <v>4.2</v>
      </c>
      <c r="O30" s="2" t="str">
        <f>CONCATENATE(
ROUND(L30*VLOOKUP(E30,'ID Scheme'!$A$2:$E$5,3),0), "x",
ROUND(M30*VLOOKUP(E30,'ID Scheme'!$A$2:$E$5,5),0), "x",
ROUND(N30*VLOOKUP(E30,'ID Scheme'!$A$2:$E$5,4),0))</f>
        <v>106x37x41</v>
      </c>
    </row>
    <row r="31" spans="1:16" x14ac:dyDescent="0.25">
      <c r="A31" t="s">
        <v>80</v>
      </c>
      <c r="B31">
        <v>2012</v>
      </c>
      <c r="C31">
        <f t="shared" si="2"/>
        <v>7</v>
      </c>
      <c r="D31">
        <v>1</v>
      </c>
      <c r="E31" t="s">
        <v>21</v>
      </c>
      <c r="F31">
        <f>IF(B31 &gt; 1900, ((B31-1900)*10)+400+D31, ((B31-1730)*2)+D31)+VLOOKUP(E31,'ID Scheme'!$A$2:$B$6,2, FALSE)</f>
        <v>2121</v>
      </c>
      <c r="G31">
        <v>50</v>
      </c>
      <c r="H31">
        <v>87</v>
      </c>
      <c r="I31" s="2">
        <f t="shared" si="0"/>
        <v>219.84843263788198</v>
      </c>
      <c r="J31" s="2">
        <f t="shared" si="1"/>
        <v>197.86358937409378</v>
      </c>
      <c r="K31" s="2" t="s">
        <v>33</v>
      </c>
      <c r="L31" s="3"/>
      <c r="M31" s="3"/>
      <c r="N31" s="3"/>
      <c r="O31" s="2" t="str">
        <f>CONCATENATE(
ROUND(L31*VLOOKUP(E31,'ID Scheme'!$A$2:$E$5,3),0), "x",
ROUND(M31*VLOOKUP(E31,'ID Scheme'!$A$2:$E$5,5),0), "x",
ROUND(N31*VLOOKUP(E31,'ID Scheme'!$A$2:$E$5,4),0))</f>
        <v>0x0x0</v>
      </c>
    </row>
    <row r="32" spans="1:16" x14ac:dyDescent="0.25">
      <c r="A32" t="s">
        <v>79</v>
      </c>
      <c r="B32">
        <v>2012</v>
      </c>
      <c r="C32">
        <f t="shared" si="2"/>
        <v>0</v>
      </c>
      <c r="D32">
        <v>2</v>
      </c>
      <c r="E32" t="s">
        <v>21</v>
      </c>
      <c r="F32">
        <f>IF(B32 &gt; 1900, ((B32-1900)*10)+400+D32, ((B32-1730)*2)+D32)+VLOOKUP(E32,'ID Scheme'!$A$2:$B$6,2, FALSE)</f>
        <v>2122</v>
      </c>
      <c r="G32">
        <v>60</v>
      </c>
      <c r="H32">
        <v>35</v>
      </c>
      <c r="I32" s="2">
        <f t="shared" si="0"/>
        <v>152.75252316519467</v>
      </c>
      <c r="J32" s="2">
        <f t="shared" si="1"/>
        <v>137.4772708486752</v>
      </c>
      <c r="K32" s="2" t="s">
        <v>33</v>
      </c>
      <c r="L32" s="3">
        <v>10.199999999999999</v>
      </c>
      <c r="M32" s="3">
        <v>2.2999999999999998</v>
      </c>
      <c r="N32" s="3">
        <v>2.7</v>
      </c>
      <c r="O32" s="2" t="str">
        <f>CONCATENATE(
ROUND(L32*VLOOKUP(E32,'ID Scheme'!$A$2:$E$5,3),0), "x",
ROUND(M32*VLOOKUP(E32,'ID Scheme'!$A$2:$E$5,5),0), "x",
ROUND(N32*VLOOKUP(E32,'ID Scheme'!$A$2:$E$5,4),0))</f>
        <v>95x33x26</v>
      </c>
    </row>
    <row r="33" spans="1:16" x14ac:dyDescent="0.25">
      <c r="A33" t="s">
        <v>36</v>
      </c>
      <c r="B33">
        <v>1800</v>
      </c>
      <c r="C33">
        <f t="shared" si="2"/>
        <v>-212</v>
      </c>
      <c r="D33">
        <v>1</v>
      </c>
      <c r="E33" t="s">
        <v>22</v>
      </c>
      <c r="F33">
        <f>IF(B33 &gt; 1900, ((B33-1900)*10)+400+D33, ((B33-1730)*2)+D33)+VLOOKUP(E33,'ID Scheme'!$A$2:$B$6,2, FALSE)</f>
        <v>3741</v>
      </c>
      <c r="G33">
        <v>16</v>
      </c>
      <c r="H33">
        <v>12</v>
      </c>
      <c r="I33" s="2">
        <f t="shared" si="0"/>
        <v>46.188021535170058</v>
      </c>
      <c r="J33" s="2">
        <f t="shared" si="1"/>
        <v>41.569219381653056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52</v>
      </c>
      <c r="B34">
        <v>1897</v>
      </c>
      <c r="C34">
        <f t="shared" si="2"/>
        <v>97</v>
      </c>
      <c r="D34">
        <v>1</v>
      </c>
      <c r="E34" t="s">
        <v>22</v>
      </c>
      <c r="F34">
        <f>IF(B34 &gt; 1900, ((B34-1900)*10)+400+D34, ((B34-1730)*2)+D34)+VLOOKUP(E34,'ID Scheme'!$A$2:$B$6,2, FALSE)</f>
        <v>3935</v>
      </c>
      <c r="G34">
        <v>18</v>
      </c>
      <c r="H34">
        <v>14</v>
      </c>
      <c r="I34" s="2">
        <f t="shared" si="0"/>
        <v>52.915026221291818</v>
      </c>
      <c r="J34" s="2">
        <f t="shared" si="1"/>
        <v>47.623523599162638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15</v>
      </c>
      <c r="B35">
        <v>1902</v>
      </c>
      <c r="C35">
        <f t="shared" si="2"/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4021</v>
      </c>
      <c r="G35">
        <v>18</v>
      </c>
      <c r="H35">
        <v>16</v>
      </c>
      <c r="I35" s="2">
        <f t="shared" si="0"/>
        <v>56.568542494923797</v>
      </c>
      <c r="J35" s="2">
        <f t="shared" si="1"/>
        <v>50.911688245431421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34</v>
      </c>
      <c r="B36">
        <v>1907</v>
      </c>
      <c r="C36">
        <f t="shared" si="2"/>
        <v>5</v>
      </c>
      <c r="D36">
        <v>1</v>
      </c>
      <c r="E36" t="s">
        <v>22</v>
      </c>
      <c r="F36">
        <f>IF(B36 &gt; 1900, ((B36-1900)*10)+400+D36, ((B36-1730)*2)+D36)+VLOOKUP(E36,'ID Scheme'!$A$2:$B$6,2, FALSE)</f>
        <v>4071</v>
      </c>
      <c r="G36">
        <v>20</v>
      </c>
      <c r="H36">
        <v>18</v>
      </c>
      <c r="I36" s="2">
        <f t="shared" ref="I36:I67" si="3">SQRT(G36*H36)/$B$1</f>
        <v>63.245553203367592</v>
      </c>
      <c r="J36" s="2">
        <f t="shared" ref="J36:J67" si="4">I36*0.9</f>
        <v>56.920997883030836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2</v>
      </c>
      <c r="B37">
        <v>1913</v>
      </c>
      <c r="C37">
        <f t="shared" ref="C37:C68" si="5">B37-B36</f>
        <v>6</v>
      </c>
      <c r="D37">
        <v>1</v>
      </c>
      <c r="E37" t="s">
        <v>22</v>
      </c>
      <c r="F37">
        <f>IF(B37 &gt; 1900, ((B37-1900)*10)+400+D37, ((B37-1730)*2)+D37)+VLOOKUP(E37,'ID Scheme'!$A$2:$B$6,2, FALSE)</f>
        <v>4131</v>
      </c>
      <c r="G37">
        <v>22</v>
      </c>
      <c r="H37">
        <v>18</v>
      </c>
      <c r="I37" s="2">
        <f t="shared" si="3"/>
        <v>66.332495807108003</v>
      </c>
      <c r="J37" s="2">
        <f t="shared" si="4"/>
        <v>59.699246226397207</v>
      </c>
      <c r="K37" s="2" t="s">
        <v>33</v>
      </c>
      <c r="L37" s="3"/>
      <c r="M37" s="3"/>
      <c r="N37" s="3"/>
      <c r="O37" s="2" t="str">
        <f>CONCATENATE(
ROUND(L37*VLOOKUP(E37,'ID Scheme'!$A$2:$E$5,3),0), "x",
ROUND(M37*VLOOKUP(E37,'ID Scheme'!$A$2:$E$5,5),0), "x",
ROUND(N37*VLOOKUP(E37,'ID Scheme'!$A$2:$E$5,4),0))</f>
        <v>0x0x0</v>
      </c>
    </row>
    <row r="38" spans="1:16" x14ac:dyDescent="0.25">
      <c r="A38" t="s">
        <v>88</v>
      </c>
      <c r="B38">
        <v>1920</v>
      </c>
      <c r="C38">
        <f t="shared" si="5"/>
        <v>7</v>
      </c>
      <c r="D38">
        <v>1</v>
      </c>
      <c r="E38" t="s">
        <v>22</v>
      </c>
      <c r="F38">
        <f>IF(B38 &gt; 1900, ((B38-1900)*10)+400+D38, ((B38-1730)*2)+D38)+VLOOKUP(E38,'ID Scheme'!$A$2:$B$6,2, FALSE)</f>
        <v>4201</v>
      </c>
      <c r="G38">
        <v>18</v>
      </c>
      <c r="H38">
        <v>28</v>
      </c>
      <c r="I38" s="2">
        <f t="shared" si="3"/>
        <v>74.833147735478832</v>
      </c>
      <c r="J38" s="2">
        <f t="shared" si="4"/>
        <v>67.349832961930957</v>
      </c>
      <c r="K38" s="2" t="s">
        <v>33</v>
      </c>
      <c r="L38" s="3">
        <v>3.4</v>
      </c>
      <c r="M38" s="3">
        <v>2</v>
      </c>
      <c r="N38" s="3">
        <v>2.5</v>
      </c>
      <c r="O38" s="2" t="str">
        <f>CONCATENATE(
ROUND(L38*VLOOKUP(E38,'ID Scheme'!$A$2:$E$5,3),0), "x",
ROUND(M38*VLOOKUP(E38,'ID Scheme'!$A$2:$E$5,5),0), "x",
ROUND(N38*VLOOKUP(E38,'ID Scheme'!$A$2:$E$5,4),0))</f>
        <v>32x29x24</v>
      </c>
    </row>
    <row r="39" spans="1:16" x14ac:dyDescent="0.25">
      <c r="A39" t="s">
        <v>74</v>
      </c>
      <c r="B39">
        <v>1928</v>
      </c>
      <c r="C39">
        <f t="shared" si="5"/>
        <v>8</v>
      </c>
      <c r="D39">
        <v>1</v>
      </c>
      <c r="E39" t="s">
        <v>22</v>
      </c>
      <c r="F39">
        <f>IF(B39 &gt; 1900, ((B39-1900)*10)+400+D39, ((B39-1730)*2)+D39)+VLOOKUP(E39,'ID Scheme'!$A$2:$B$6,2, FALSE)</f>
        <v>4281</v>
      </c>
      <c r="G39">
        <v>37</v>
      </c>
      <c r="H39">
        <v>15</v>
      </c>
      <c r="I39" s="2">
        <f t="shared" si="3"/>
        <v>78.528126595931653</v>
      </c>
      <c r="J39" s="2">
        <f t="shared" si="4"/>
        <v>70.675313936338483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75</v>
      </c>
      <c r="B40">
        <v>1935</v>
      </c>
      <c r="C40">
        <f t="shared" si="5"/>
        <v>7</v>
      </c>
      <c r="D40">
        <v>1</v>
      </c>
      <c r="E40" t="s">
        <v>22</v>
      </c>
      <c r="F40">
        <f>IF(B40 &gt; 1900, ((B40-1900)*10)+400+D40, ((B40-1730)*2)+D40)+VLOOKUP(E40,'ID Scheme'!$A$2:$B$6,2, FALSE)</f>
        <v>4351</v>
      </c>
      <c r="G40">
        <v>35</v>
      </c>
      <c r="H40">
        <v>24</v>
      </c>
      <c r="I40" s="2">
        <f t="shared" si="3"/>
        <v>96.609178307929596</v>
      </c>
      <c r="J40" s="2">
        <f t="shared" si="4"/>
        <v>86.948260477136643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3</v>
      </c>
      <c r="B41">
        <v>1936</v>
      </c>
      <c r="C41">
        <f t="shared" si="5"/>
        <v>1</v>
      </c>
      <c r="D41">
        <v>1</v>
      </c>
      <c r="E41" t="s">
        <v>22</v>
      </c>
      <c r="F41">
        <f>IF(B41 &gt; 1900, ((B41-1900)*10)+400+D41, ((B41-1730)*2)+D41)+VLOOKUP(E41,'ID Scheme'!$A$2:$B$6,2, FALSE)</f>
        <v>4361</v>
      </c>
      <c r="G41">
        <v>30</v>
      </c>
      <c r="H41">
        <v>20</v>
      </c>
      <c r="I41" s="2">
        <f t="shared" si="3"/>
        <v>81.649658092772611</v>
      </c>
      <c r="J41" s="2">
        <f t="shared" si="4"/>
        <v>73.484692283495349</v>
      </c>
      <c r="K41" s="2" t="s">
        <v>33</v>
      </c>
      <c r="L41" s="3"/>
      <c r="M41" s="3"/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90</v>
      </c>
      <c r="B42">
        <v>1948</v>
      </c>
      <c r="C42">
        <f t="shared" si="5"/>
        <v>12</v>
      </c>
      <c r="D42">
        <v>1</v>
      </c>
      <c r="E42" t="s">
        <v>22</v>
      </c>
      <c r="F42">
        <f>IF(B42 &gt; 1900, ((B42-1900)*10)+400+D42, ((B42-1730)*2)+D42)+VLOOKUP(E42,'ID Scheme'!$A$2:$B$6,2, FALSE)</f>
        <v>4481</v>
      </c>
      <c r="G42">
        <v>43</v>
      </c>
      <c r="H42">
        <v>6</v>
      </c>
      <c r="I42" s="2">
        <f t="shared" si="3"/>
        <v>53.541261347363367</v>
      </c>
      <c r="J42" s="2">
        <f t="shared" si="4"/>
        <v>48.187135212627034</v>
      </c>
      <c r="K42" s="2" t="s">
        <v>33</v>
      </c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4</v>
      </c>
      <c r="B43">
        <v>1952</v>
      </c>
      <c r="C43">
        <f t="shared" si="5"/>
        <v>4</v>
      </c>
      <c r="D43">
        <v>1</v>
      </c>
      <c r="E43" t="s">
        <v>22</v>
      </c>
      <c r="F43">
        <f>IF(B43 &gt; 1900, ((B43-1900)*10)+400+D43, ((B43-1730)*2)+D43)+VLOOKUP(E43,'ID Scheme'!$A$2:$B$6,2, FALSE)</f>
        <v>4521</v>
      </c>
      <c r="G43">
        <v>38</v>
      </c>
      <c r="H43">
        <v>25</v>
      </c>
      <c r="I43" s="2">
        <f t="shared" si="3"/>
        <v>102.74023338281629</v>
      </c>
      <c r="J43" s="2">
        <f t="shared" si="4"/>
        <v>92.466210044534662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7</v>
      </c>
      <c r="B44">
        <v>1957</v>
      </c>
      <c r="C44">
        <f t="shared" si="5"/>
        <v>5</v>
      </c>
      <c r="D44">
        <v>1</v>
      </c>
      <c r="E44" t="s">
        <v>22</v>
      </c>
      <c r="F44">
        <f>IF(B44 &gt; 1900, ((B44-1900)*10)+400+D44, ((B44-1730)*2)+D44)+VLOOKUP(E44,'ID Scheme'!$A$2:$B$6,2, FALSE)</f>
        <v>4571</v>
      </c>
      <c r="G44">
        <v>44</v>
      </c>
      <c r="H44">
        <v>21</v>
      </c>
      <c r="I44" s="2">
        <f t="shared" si="3"/>
        <v>101.32456102380443</v>
      </c>
      <c r="J44" s="2">
        <f t="shared" si="4"/>
        <v>91.19210492142399</v>
      </c>
      <c r="K44" s="2" t="s">
        <v>33</v>
      </c>
      <c r="L44" s="3"/>
      <c r="M44" s="3"/>
      <c r="N44" s="3"/>
      <c r="O44" s="2" t="str">
        <f>CONCATENATE(
ROUND(L44*VLOOKUP(E44,'ID Scheme'!$A$2:$E$5,3),0), "x",
ROUND(M44*VLOOKUP(E44,'ID Scheme'!$A$2:$E$5,5),0), "x",
ROUND(N44*VLOOKUP(E44,'ID Scheme'!$A$2:$E$5,4),0))</f>
        <v>0x0x0</v>
      </c>
    </row>
    <row r="45" spans="1:16" x14ac:dyDescent="0.25">
      <c r="A45" t="s">
        <v>92</v>
      </c>
      <c r="B45">
        <v>1959</v>
      </c>
      <c r="C45">
        <f t="shared" si="5"/>
        <v>2</v>
      </c>
      <c r="D45">
        <v>1</v>
      </c>
      <c r="E45" t="s">
        <v>22</v>
      </c>
      <c r="F45">
        <f>IF(B45 &gt; 1900, ((B45-1900)*10)+400+D45, ((B45-1730)*2)+D45)+VLOOKUP(E45,'ID Scheme'!$A$2:$B$6,2, FALSE)</f>
        <v>4591</v>
      </c>
      <c r="G45">
        <v>58</v>
      </c>
      <c r="H45">
        <v>16</v>
      </c>
      <c r="I45" s="2">
        <f t="shared" si="3"/>
        <v>101.54364141151879</v>
      </c>
      <c r="J45" s="2">
        <f t="shared" si="4"/>
        <v>91.389277270366918</v>
      </c>
      <c r="K45" s="2" t="s">
        <v>33</v>
      </c>
      <c r="L45" s="3">
        <v>6.2</v>
      </c>
      <c r="M45" s="3">
        <v>2.2000000000000002</v>
      </c>
      <c r="N45" s="3">
        <v>2.6</v>
      </c>
      <c r="O45" s="2" t="str">
        <f>CONCATENATE(
ROUND(L45*VLOOKUP(E45,'ID Scheme'!$A$2:$E$5,3),0), "x",
ROUND(M45*VLOOKUP(E45,'ID Scheme'!$A$2:$E$5,5),0), "x",
ROUND(N45*VLOOKUP(E45,'ID Scheme'!$A$2:$E$5,4),0))</f>
        <v>58x32x25</v>
      </c>
      <c r="P45" t="s">
        <v>99</v>
      </c>
    </row>
    <row r="46" spans="1:16" x14ac:dyDescent="0.25">
      <c r="A46" t="s">
        <v>6</v>
      </c>
      <c r="B46">
        <v>1963</v>
      </c>
      <c r="C46">
        <f t="shared" si="5"/>
        <v>4</v>
      </c>
      <c r="D46">
        <v>1</v>
      </c>
      <c r="E46" t="s">
        <v>22</v>
      </c>
      <c r="F46">
        <f>IF(B46 &gt; 1900, ((B46-1900)*10)+400+D46, ((B46-1730)*2)+D46)+VLOOKUP(E46,'ID Scheme'!$A$2:$B$6,2, FALSE)</f>
        <v>4631</v>
      </c>
      <c r="G46">
        <v>48</v>
      </c>
      <c r="H46">
        <v>24</v>
      </c>
      <c r="I46" s="2">
        <f t="shared" si="3"/>
        <v>113.13708498984759</v>
      </c>
      <c r="J46" s="2">
        <f t="shared" si="4"/>
        <v>101.82337649086284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28</v>
      </c>
      <c r="B47">
        <v>1964</v>
      </c>
      <c r="C47">
        <f t="shared" si="5"/>
        <v>1</v>
      </c>
      <c r="D47">
        <v>1</v>
      </c>
      <c r="E47" t="s">
        <v>22</v>
      </c>
      <c r="F47">
        <f>IF(B47 &gt; 1900, ((B47-1900)*10)+400+D47, ((B47-1730)*2)+D47)+VLOOKUP(E47,'ID Scheme'!$A$2:$B$6,2, FALSE)</f>
        <v>4641</v>
      </c>
      <c r="G47">
        <v>54</v>
      </c>
      <c r="H47">
        <v>36</v>
      </c>
      <c r="I47" s="2">
        <f t="shared" si="3"/>
        <v>146.9693845669907</v>
      </c>
      <c r="J47" s="2">
        <f t="shared" si="4"/>
        <v>132.27244611029164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</row>
    <row r="48" spans="1:16" x14ac:dyDescent="0.25">
      <c r="A48" t="s">
        <v>29</v>
      </c>
      <c r="B48">
        <v>1964</v>
      </c>
      <c r="C48">
        <f t="shared" si="5"/>
        <v>0</v>
      </c>
      <c r="D48">
        <v>2</v>
      </c>
      <c r="E48" t="s">
        <v>22</v>
      </c>
      <c r="F48">
        <f>IF(B48 &gt; 1900, ((B48-1900)*10)+400+D48, ((B48-1730)*2)+D48)+VLOOKUP(E48,'ID Scheme'!$A$2:$B$6,2, FALSE)</f>
        <v>4642</v>
      </c>
      <c r="G48">
        <v>54</v>
      </c>
      <c r="H48">
        <v>22</v>
      </c>
      <c r="I48" s="2">
        <f t="shared" si="3"/>
        <v>114.89125293076057</v>
      </c>
      <c r="J48" s="2">
        <f t="shared" si="4"/>
        <v>103.40212763768452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  <c r="P48" t="s">
        <v>31</v>
      </c>
    </row>
    <row r="49" spans="1:16" x14ac:dyDescent="0.25">
      <c r="A49" t="s">
        <v>5</v>
      </c>
      <c r="B49">
        <v>1965</v>
      </c>
      <c r="C49">
        <f t="shared" si="5"/>
        <v>1</v>
      </c>
      <c r="D49">
        <v>1</v>
      </c>
      <c r="E49" t="s">
        <v>22</v>
      </c>
      <c r="F49">
        <f>IF(B49 &gt; 1900, ((B49-1900)*10)+400+D49, ((B49-1730)*2)+D49)+VLOOKUP(E49,'ID Scheme'!$A$2:$B$6,2, FALSE)</f>
        <v>4651</v>
      </c>
      <c r="G49">
        <v>57</v>
      </c>
      <c r="H49">
        <v>36</v>
      </c>
      <c r="I49" s="2">
        <f t="shared" si="3"/>
        <v>150.99668870541501</v>
      </c>
      <c r="J49" s="2">
        <f t="shared" si="4"/>
        <v>135.8970198348735</v>
      </c>
      <c r="K49" s="2" t="s">
        <v>33</v>
      </c>
      <c r="L49" s="3"/>
      <c r="M49" s="3"/>
      <c r="N49" s="3"/>
      <c r="O49" s="2" t="str">
        <f>CONCATENATE(
ROUND(L49*VLOOKUP(E49,'ID Scheme'!$A$2:$E$5,3),0), "x",
ROUND(M49*VLOOKUP(E49,'ID Scheme'!$A$2:$E$5,5),0), "x",
ROUND(N49*VLOOKUP(E49,'ID Scheme'!$A$2:$E$5,4),0))</f>
        <v>0x0x0</v>
      </c>
    </row>
    <row r="50" spans="1:16" x14ac:dyDescent="0.25">
      <c r="A50" t="s">
        <v>93</v>
      </c>
      <c r="B50">
        <v>1965</v>
      </c>
      <c r="C50">
        <f t="shared" si="5"/>
        <v>0</v>
      </c>
      <c r="D50">
        <v>2</v>
      </c>
      <c r="E50" t="s">
        <v>22</v>
      </c>
      <c r="F50">
        <f>IF(B50 &gt; 1900, ((B50-1900)*10)+400+D50, ((B50-1730)*2)+D50)+VLOOKUP(E50,'ID Scheme'!$A$2:$B$6,2, FALSE)</f>
        <v>4652</v>
      </c>
      <c r="G50">
        <v>60</v>
      </c>
      <c r="H50">
        <v>16</v>
      </c>
      <c r="I50" s="2">
        <f t="shared" si="3"/>
        <v>103.27955589886446</v>
      </c>
      <c r="J50" s="2">
        <f t="shared" si="4"/>
        <v>92.951600308978016</v>
      </c>
      <c r="K50" s="2" t="s">
        <v>33</v>
      </c>
      <c r="L50" s="3">
        <v>6.2</v>
      </c>
      <c r="M50" s="3">
        <v>2.2000000000000002</v>
      </c>
      <c r="N50" s="3">
        <v>2.6</v>
      </c>
      <c r="O50" s="2" t="str">
        <f>CONCATENATE(
ROUND(L50*VLOOKUP(E50,'ID Scheme'!$A$2:$E$5,3),0), "x",
ROUND(M50*VLOOKUP(E50,'ID Scheme'!$A$2:$E$5,5),0), "x",
ROUND(N50*VLOOKUP(E50,'ID Scheme'!$A$2:$E$5,4),0))</f>
        <v>58x32x25</v>
      </c>
      <c r="P50" t="s">
        <v>98</v>
      </c>
    </row>
    <row r="51" spans="1:16" x14ac:dyDescent="0.25">
      <c r="A51" t="s">
        <v>101</v>
      </c>
      <c r="B51">
        <v>1967</v>
      </c>
      <c r="C51">
        <f t="shared" si="5"/>
        <v>2</v>
      </c>
      <c r="D51">
        <v>1</v>
      </c>
      <c r="E51" t="s">
        <v>22</v>
      </c>
      <c r="F51">
        <f>IF(B51 &gt; 1900, ((B51-1900)*10)+400+D51, ((B51-1730)*2)+D51)+VLOOKUP(E51,'ID Scheme'!$A$2:$B$6,2, FALSE)</f>
        <v>4671</v>
      </c>
      <c r="G51">
        <v>56</v>
      </c>
      <c r="H51">
        <v>22</v>
      </c>
      <c r="I51" s="2">
        <f t="shared" si="3"/>
        <v>116.99952516522831</v>
      </c>
      <c r="J51" s="2">
        <f t="shared" si="4"/>
        <v>105.29957264870548</v>
      </c>
      <c r="K51" s="2" t="s">
        <v>33</v>
      </c>
      <c r="L51" s="3">
        <v>8.5</v>
      </c>
      <c r="M51" s="3">
        <v>2.5</v>
      </c>
      <c r="N51" s="3">
        <v>2.8</v>
      </c>
      <c r="O51" s="2" t="str">
        <f>CONCATENATE(
ROUND(L51*VLOOKUP(E51,'ID Scheme'!$A$2:$E$5,3),0), "x",
ROUND(M51*VLOOKUP(E51,'ID Scheme'!$A$2:$E$5,5),0), "x",
ROUND(N51*VLOOKUP(E51,'ID Scheme'!$A$2:$E$5,4),0))</f>
        <v>79x36x27</v>
      </c>
      <c r="P51" t="s">
        <v>31</v>
      </c>
    </row>
    <row r="52" spans="1:16" x14ac:dyDescent="0.25">
      <c r="A52" t="s">
        <v>8</v>
      </c>
      <c r="B52">
        <v>1968</v>
      </c>
      <c r="C52">
        <f t="shared" si="5"/>
        <v>1</v>
      </c>
      <c r="D52">
        <v>1</v>
      </c>
      <c r="E52" t="s">
        <v>22</v>
      </c>
      <c r="F52">
        <f>IF(B52 &gt; 1900, ((B52-1900)*10)+400+D52, ((B52-1730)*2)+D52)+VLOOKUP(E52,'ID Scheme'!$A$2:$B$6,2, FALSE)</f>
        <v>4681</v>
      </c>
      <c r="G52">
        <v>68</v>
      </c>
      <c r="H52">
        <v>36</v>
      </c>
      <c r="I52" s="2">
        <f t="shared" si="3"/>
        <v>164.92422502470643</v>
      </c>
      <c r="J52" s="2">
        <f t="shared" si="4"/>
        <v>148.43180252223578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</row>
    <row r="53" spans="1:16" x14ac:dyDescent="0.25">
      <c r="A53" t="s">
        <v>114</v>
      </c>
      <c r="B53">
        <v>1977</v>
      </c>
      <c r="C53">
        <f t="shared" si="5"/>
        <v>9</v>
      </c>
      <c r="D53">
        <v>1</v>
      </c>
      <c r="E53" t="s">
        <v>22</v>
      </c>
      <c r="F53">
        <f>IF(B53 &gt; 1900, ((B53-1900)*10)+400+D53, ((B53-1730)*2)+D53)+VLOOKUP(E53,'ID Scheme'!$A$2:$B$6,2, FALSE)</f>
        <v>4771</v>
      </c>
      <c r="G53">
        <v>60</v>
      </c>
      <c r="H53">
        <v>40</v>
      </c>
      <c r="I53" s="2">
        <f t="shared" si="3"/>
        <v>163.29931618554522</v>
      </c>
      <c r="J53" s="2">
        <f t="shared" si="4"/>
        <v>146.9693845669907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  <c r="P53" t="s">
        <v>115</v>
      </c>
    </row>
    <row r="54" spans="1:16" x14ac:dyDescent="0.25">
      <c r="A54" t="s">
        <v>9</v>
      </c>
      <c r="B54">
        <v>1980</v>
      </c>
      <c r="C54">
        <f t="shared" si="5"/>
        <v>3</v>
      </c>
      <c r="D54">
        <v>1</v>
      </c>
      <c r="E54" t="s">
        <v>22</v>
      </c>
      <c r="F54">
        <f>IF(B54 &gt; 1900, ((B54-1900)*10)+400+D54, ((B54-1730)*2)+D54)+VLOOKUP(E54,'ID Scheme'!$A$2:$B$6,2, FALSE)</f>
        <v>4801</v>
      </c>
      <c r="G54">
        <v>62</v>
      </c>
      <c r="H54">
        <v>42</v>
      </c>
      <c r="I54" s="2">
        <f t="shared" si="3"/>
        <v>170.09801096230765</v>
      </c>
      <c r="J54" s="2">
        <f t="shared" si="4"/>
        <v>153.08820986607688</v>
      </c>
      <c r="K54" s="2" t="s">
        <v>33</v>
      </c>
      <c r="L54" s="3"/>
      <c r="M54" s="3"/>
      <c r="N54" s="3"/>
      <c r="O54" s="2" t="str">
        <f>CONCATENATE(
ROUND(L54*VLOOKUP(E54,'ID Scheme'!$A$2:$E$5,3),0), "x",
ROUND(M54*VLOOKUP(E54,'ID Scheme'!$A$2:$E$5,5),0), "x",
ROUND(N54*VLOOKUP(E54,'ID Scheme'!$A$2:$E$5,4),0))</f>
        <v>0x0x0</v>
      </c>
    </row>
    <row r="55" spans="1:16" x14ac:dyDescent="0.25">
      <c r="A55" t="s">
        <v>91</v>
      </c>
      <c r="B55">
        <v>1981</v>
      </c>
      <c r="C55">
        <f t="shared" si="5"/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4811</v>
      </c>
      <c r="G55">
        <v>68</v>
      </c>
      <c r="H55">
        <v>18</v>
      </c>
      <c r="I55" s="2">
        <f t="shared" si="3"/>
        <v>116.61903789690601</v>
      </c>
      <c r="J55" s="2">
        <f t="shared" si="4"/>
        <v>104.95713410721541</v>
      </c>
      <c r="K55" s="2" t="s">
        <v>33</v>
      </c>
      <c r="L55" s="3">
        <v>6.2</v>
      </c>
      <c r="M55" s="3">
        <v>2.2000000000000002</v>
      </c>
      <c r="N55" s="3">
        <v>2.6</v>
      </c>
      <c r="O55" s="2" t="str">
        <f>CONCATENATE(
ROUND(L55*VLOOKUP(E55,'ID Scheme'!$A$2:$E$5,3),0), "x",
ROUND(M55*VLOOKUP(E55,'ID Scheme'!$A$2:$E$5,5),0), "x",
ROUND(N55*VLOOKUP(E55,'ID Scheme'!$A$2:$E$5,4),0))</f>
        <v>58x32x25</v>
      </c>
      <c r="P55" t="s">
        <v>97</v>
      </c>
    </row>
    <row r="56" spans="1:16" x14ac:dyDescent="0.25">
      <c r="A56" t="s">
        <v>43</v>
      </c>
      <c r="B56">
        <v>1982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4821</v>
      </c>
      <c r="G56">
        <v>60</v>
      </c>
      <c r="H56">
        <v>28</v>
      </c>
      <c r="I56" s="2">
        <f t="shared" si="3"/>
        <v>136.62601021279465</v>
      </c>
      <c r="J56" s="2">
        <f t="shared" si="4"/>
        <v>122.9634091915152</v>
      </c>
      <c r="K56" s="2" t="s">
        <v>33</v>
      </c>
      <c r="L56" s="3"/>
      <c r="M56" s="3"/>
      <c r="N56" s="3"/>
      <c r="O56" s="2" t="str">
        <f>CONCATENATE(
ROUND(L56*VLOOKUP(E56,'ID Scheme'!$A$2:$E$5,3),0), "x",
ROUND(M56*VLOOKUP(E56,'ID Scheme'!$A$2:$E$5,5),0), "x",
ROUND(N56*VLOOKUP(E56,'ID Scheme'!$A$2:$E$5,4),0))</f>
        <v>0x0x0</v>
      </c>
    </row>
    <row r="57" spans="1:16" x14ac:dyDescent="0.25">
      <c r="A57" t="s">
        <v>106</v>
      </c>
      <c r="B57">
        <v>1983</v>
      </c>
      <c r="C57">
        <f t="shared" si="5"/>
        <v>1</v>
      </c>
      <c r="D57">
        <v>1</v>
      </c>
      <c r="E57" t="s">
        <v>22</v>
      </c>
      <c r="F57">
        <f>IF(B57 &gt; 1900, ((B57-1900)*10)+400+D57, ((B57-1730)*2)+D57)+VLOOKUP(E57,'ID Scheme'!$A$2:$B$6,2, FALSE)</f>
        <v>4831</v>
      </c>
      <c r="G57">
        <v>64</v>
      </c>
      <c r="H57">
        <v>22</v>
      </c>
      <c r="I57" s="2">
        <f t="shared" si="3"/>
        <v>125.07775359529147</v>
      </c>
      <c r="J57" s="2">
        <f t="shared" si="4"/>
        <v>112.56997823576232</v>
      </c>
      <c r="K57" s="2" t="s">
        <v>33</v>
      </c>
      <c r="L57" s="3">
        <v>7.7</v>
      </c>
      <c r="M57" s="3">
        <v>2.2000000000000002</v>
      </c>
      <c r="N57" s="3">
        <v>2.6</v>
      </c>
      <c r="O57" s="2" t="str">
        <f>CONCATENATE(
ROUND(L57*VLOOKUP(E57,'ID Scheme'!$A$2:$E$5,3),0), "x",
ROUND(M57*VLOOKUP(E57,'ID Scheme'!$A$2:$E$5,5),0), "x",
ROUND(N57*VLOOKUP(E57,'ID Scheme'!$A$2:$E$5,4),0))</f>
        <v>72x32x25</v>
      </c>
      <c r="P57" t="s">
        <v>107</v>
      </c>
    </row>
    <row r="58" spans="1:16" x14ac:dyDescent="0.25">
      <c r="A58" t="s">
        <v>44</v>
      </c>
      <c r="B58">
        <v>1986</v>
      </c>
      <c r="C58">
        <f t="shared" si="5"/>
        <v>3</v>
      </c>
      <c r="D58">
        <v>1</v>
      </c>
      <c r="E58" t="s">
        <v>22</v>
      </c>
      <c r="F58">
        <f>IF(B58 &gt; 1900, ((B58-1900)*10)+400+D58, ((B58-1730)*2)+D58)+VLOOKUP(E58,'ID Scheme'!$A$2:$B$6,2, FALSE)</f>
        <v>4861</v>
      </c>
      <c r="G58">
        <v>62</v>
      </c>
      <c r="H58">
        <v>30</v>
      </c>
      <c r="I58" s="2">
        <f t="shared" si="3"/>
        <v>143.75905768565215</v>
      </c>
      <c r="J58" s="2">
        <f t="shared" si="4"/>
        <v>129.38315191708693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25</v>
      </c>
      <c r="B59">
        <v>1987</v>
      </c>
      <c r="C59">
        <f t="shared" si="5"/>
        <v>1</v>
      </c>
      <c r="D59">
        <v>1</v>
      </c>
      <c r="E59" t="s">
        <v>22</v>
      </c>
      <c r="F59">
        <f>IF(B59 &gt; 1900, ((B59-1900)*10)+400+D59, ((B59-1730)*2)+D59)+VLOOKUP(E59,'ID Scheme'!$A$2:$B$6,2, FALSE)</f>
        <v>4871</v>
      </c>
      <c r="G59">
        <v>65</v>
      </c>
      <c r="H59">
        <v>44</v>
      </c>
      <c r="I59" s="2">
        <f t="shared" si="3"/>
        <v>178.26322609494585</v>
      </c>
      <c r="J59" s="2">
        <f t="shared" si="4"/>
        <v>160.43690348545127</v>
      </c>
      <c r="K59" s="2" t="s">
        <v>33</v>
      </c>
      <c r="L59" s="3"/>
      <c r="M59" s="3"/>
      <c r="N59" s="3"/>
      <c r="O59" s="2" t="str">
        <f>CONCATENATE(
ROUND(L59*VLOOKUP(E59,'ID Scheme'!$A$2:$E$5,3),0), "x",
ROUND(M59*VLOOKUP(E59,'ID Scheme'!$A$2:$E$5,5),0), "x",
ROUND(N59*VLOOKUP(E59,'ID Scheme'!$A$2:$E$5,4),0))</f>
        <v>0x0x0</v>
      </c>
    </row>
    <row r="60" spans="1:16" x14ac:dyDescent="0.25">
      <c r="A60" t="s">
        <v>94</v>
      </c>
      <c r="B60">
        <v>1993</v>
      </c>
      <c r="C60">
        <f t="shared" si="5"/>
        <v>6</v>
      </c>
      <c r="D60">
        <v>1</v>
      </c>
      <c r="E60" t="s">
        <v>22</v>
      </c>
      <c r="F60">
        <f>IF(B60 &gt; 1900, ((B60-1900)*10)+400+D60, ((B60-1730)*2)+D60)+VLOOKUP(E60,'ID Scheme'!$A$2:$B$6,2, FALSE)</f>
        <v>4931</v>
      </c>
      <c r="G60">
        <v>72</v>
      </c>
      <c r="H60">
        <v>18</v>
      </c>
      <c r="I60" s="2">
        <f t="shared" si="3"/>
        <v>120</v>
      </c>
      <c r="J60" s="2">
        <f t="shared" si="4"/>
        <v>108</v>
      </c>
      <c r="K60" s="2" t="s">
        <v>33</v>
      </c>
      <c r="L60" s="3">
        <v>6.2</v>
      </c>
      <c r="M60" s="3">
        <v>2.2000000000000002</v>
      </c>
      <c r="N60" s="3">
        <v>2.6</v>
      </c>
      <c r="O60" s="2" t="str">
        <f>CONCATENATE(
ROUND(L60*VLOOKUP(E60,'ID Scheme'!$A$2:$E$5,3),0), "x",
ROUND(M60*VLOOKUP(E60,'ID Scheme'!$A$2:$E$5,5),0), "x",
ROUND(N60*VLOOKUP(E60,'ID Scheme'!$A$2:$E$5,4),0))</f>
        <v>58x32x25</v>
      </c>
      <c r="P60" t="s">
        <v>100</v>
      </c>
    </row>
    <row r="61" spans="1:16" x14ac:dyDescent="0.25">
      <c r="A61" t="s">
        <v>26</v>
      </c>
      <c r="B61">
        <v>1995</v>
      </c>
      <c r="C61">
        <f t="shared" si="5"/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4951</v>
      </c>
      <c r="G61">
        <v>68</v>
      </c>
      <c r="H61">
        <v>48</v>
      </c>
      <c r="I61" s="2">
        <f t="shared" si="3"/>
        <v>190.43809142780935</v>
      </c>
      <c r="J61" s="2">
        <f t="shared" si="4"/>
        <v>171.39428228502842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24</v>
      </c>
      <c r="B62">
        <v>1997</v>
      </c>
      <c r="C62">
        <f t="shared" si="5"/>
        <v>2</v>
      </c>
      <c r="D62">
        <v>1</v>
      </c>
      <c r="E62" t="s">
        <v>22</v>
      </c>
      <c r="F62">
        <f>IF(B62 &gt; 1900, ((B62-1900)*10)+400+D62, ((B62-1730)*2)+D62)+VLOOKUP(E62,'ID Scheme'!$A$2:$B$6,2, FALSE)</f>
        <v>4971</v>
      </c>
      <c r="G62">
        <v>70</v>
      </c>
      <c r="H62">
        <v>32</v>
      </c>
      <c r="I62" s="2">
        <f t="shared" si="3"/>
        <v>157.76212754932311</v>
      </c>
      <c r="J62" s="2">
        <f t="shared" si="4"/>
        <v>141.98591479439079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102</v>
      </c>
      <c r="B63">
        <v>2001</v>
      </c>
      <c r="C63">
        <f t="shared" si="5"/>
        <v>4</v>
      </c>
      <c r="D63">
        <v>1</v>
      </c>
      <c r="E63" t="s">
        <v>22</v>
      </c>
      <c r="F63">
        <f>IF(B63 &gt; 1900, ((B63-1900)*10)+400+D63, ((B63-1730)*2)+D63)+VLOOKUP(E63,'ID Scheme'!$A$2:$B$6,2, FALSE)</f>
        <v>5011</v>
      </c>
      <c r="G63">
        <v>70</v>
      </c>
      <c r="H63">
        <v>50</v>
      </c>
      <c r="I63" s="2">
        <f t="shared" si="3"/>
        <v>197.20265943665387</v>
      </c>
      <c r="J63" s="2">
        <f t="shared" si="4"/>
        <v>177.48239349298848</v>
      </c>
      <c r="K63" s="2" t="s">
        <v>33</v>
      </c>
      <c r="L63" s="3"/>
      <c r="M63" s="3"/>
      <c r="N63" s="3"/>
      <c r="O63" s="2" t="str">
        <f>CONCATENATE(
ROUND(L63*VLOOKUP(E63,'ID Scheme'!$A$2:$E$5,3),0), "x",
ROUND(M63*VLOOKUP(E63,'ID Scheme'!$A$2:$E$5,5),0), "x",
ROUND(N63*VLOOKUP(E63,'ID Scheme'!$A$2:$E$5,4),0))</f>
        <v>0x0x0</v>
      </c>
    </row>
    <row r="64" spans="1:16" x14ac:dyDescent="0.25">
      <c r="A64" t="s">
        <v>108</v>
      </c>
      <c r="B64">
        <v>2001</v>
      </c>
      <c r="C64">
        <f t="shared" si="5"/>
        <v>0</v>
      </c>
      <c r="D64">
        <v>2</v>
      </c>
      <c r="E64" t="s">
        <v>22</v>
      </c>
      <c r="F64">
        <f>IF(B64 &gt; 1900, ((B64-1900)*10)+400+D64, ((B64-1730)*2)+D64)+VLOOKUP(E64,'ID Scheme'!$A$2:$B$6,2, FALSE)</f>
        <v>5012</v>
      </c>
      <c r="G64">
        <v>75</v>
      </c>
      <c r="H64">
        <v>24</v>
      </c>
      <c r="I64" s="2">
        <f t="shared" si="3"/>
        <v>141.42135623730951</v>
      </c>
      <c r="J64" s="2">
        <f t="shared" si="4"/>
        <v>127.27922061357856</v>
      </c>
      <c r="K64" s="2" t="s">
        <v>33</v>
      </c>
      <c r="L64" s="3">
        <v>8.5</v>
      </c>
      <c r="M64" s="3">
        <v>2.2000000000000002</v>
      </c>
      <c r="N64" s="3">
        <v>2.6</v>
      </c>
      <c r="O64" s="2" t="str">
        <f>CONCATENATE(
ROUND(L64*VLOOKUP(E64,'ID Scheme'!$A$2:$E$5,3),0), "x",
ROUND(M64*VLOOKUP(E64,'ID Scheme'!$A$2:$E$5,5),0), "x",
ROUND(N64*VLOOKUP(E64,'ID Scheme'!$A$2:$E$5,4),0))</f>
        <v>79x32x25</v>
      </c>
      <c r="P64" t="s">
        <v>109</v>
      </c>
    </row>
    <row r="65" spans="1:16" x14ac:dyDescent="0.25">
      <c r="A65" t="s">
        <v>27</v>
      </c>
      <c r="B65">
        <v>2004</v>
      </c>
      <c r="C65">
        <f t="shared" si="5"/>
        <v>3</v>
      </c>
      <c r="D65">
        <v>1</v>
      </c>
      <c r="E65" t="s">
        <v>22</v>
      </c>
      <c r="F65">
        <f>IF(B65 &gt; 1900, ((B65-1900)*10)+400+D65, ((B65-1730)*2)+D65)+VLOOKUP(E65,'ID Scheme'!$A$2:$B$6,2, FALSE)</f>
        <v>5041</v>
      </c>
      <c r="G65">
        <v>72</v>
      </c>
      <c r="H65">
        <v>54</v>
      </c>
      <c r="I65" s="2">
        <f t="shared" si="3"/>
        <v>207.84609690826528</v>
      </c>
      <c r="J65" s="2">
        <f t="shared" si="4"/>
        <v>187.06148721743875</v>
      </c>
      <c r="K65" s="2" t="s">
        <v>33</v>
      </c>
      <c r="L65" s="3"/>
      <c r="M65" s="3"/>
      <c r="N65" s="3"/>
      <c r="O65" s="2" t="str">
        <f>CONCATENATE(
ROUND(L65*VLOOKUP(E65,'ID Scheme'!$A$2:$E$5,3),0), "x",
ROUND(M65*VLOOKUP(E65,'ID Scheme'!$A$2:$E$5,5),0), "x",
ROUND(N65*VLOOKUP(E65,'ID Scheme'!$A$2:$E$5,4),0))</f>
        <v>0x0x0</v>
      </c>
    </row>
    <row r="66" spans="1:16" x14ac:dyDescent="0.25">
      <c r="A66" t="s">
        <v>95</v>
      </c>
      <c r="B66">
        <v>2005</v>
      </c>
      <c r="C66">
        <f t="shared" si="5"/>
        <v>1</v>
      </c>
      <c r="D66">
        <v>1</v>
      </c>
      <c r="E66" t="s">
        <v>22</v>
      </c>
      <c r="F66">
        <f>IF(B66 &gt; 1900, ((B66-1900)*10)+400+D66, ((B66-1730)*2)+D66)+VLOOKUP(E66,'ID Scheme'!$A$2:$B$6,2, FALSE)</f>
        <v>5051</v>
      </c>
      <c r="G66">
        <v>80</v>
      </c>
      <c r="H66">
        <v>18</v>
      </c>
      <c r="I66" s="2">
        <f t="shared" si="3"/>
        <v>126.49110640673518</v>
      </c>
      <c r="J66" s="2">
        <f t="shared" si="4"/>
        <v>113.84199576606167</v>
      </c>
      <c r="K66" s="2" t="s">
        <v>33</v>
      </c>
      <c r="L66" s="3">
        <v>6.2</v>
      </c>
      <c r="M66" s="3">
        <v>2.2000000000000002</v>
      </c>
      <c r="N66" s="3">
        <v>2.6</v>
      </c>
      <c r="O66" s="2" t="str">
        <f>CONCATENATE(
ROUND(L66*VLOOKUP(E66,'ID Scheme'!$A$2:$E$5,3),0), "x",
ROUND(M66*VLOOKUP(E66,'ID Scheme'!$A$2:$E$5,5),0), "x",
ROUND(N66*VLOOKUP(E66,'ID Scheme'!$A$2:$E$5,4),0))</f>
        <v>58x32x25</v>
      </c>
      <c r="P66" t="s">
        <v>96</v>
      </c>
    </row>
    <row r="67" spans="1:16" x14ac:dyDescent="0.25">
      <c r="A67" t="s">
        <v>121</v>
      </c>
      <c r="B67">
        <v>2005</v>
      </c>
      <c r="C67">
        <f t="shared" si="5"/>
        <v>0</v>
      </c>
      <c r="D67">
        <v>2</v>
      </c>
      <c r="E67" t="s">
        <v>22</v>
      </c>
      <c r="F67">
        <f>IF(B67 &gt; 1900, ((B67-1900)*10)+400+D67, ((B67-1730)*2)+D67)+VLOOKUP(E67,'ID Scheme'!$A$2:$B$6,2, FALSE)</f>
        <v>5052</v>
      </c>
      <c r="G67">
        <v>70</v>
      </c>
      <c r="H67">
        <v>54</v>
      </c>
      <c r="I67" s="2">
        <f t="shared" si="3"/>
        <v>204.93901531919198</v>
      </c>
      <c r="J67" s="2">
        <f t="shared" si="4"/>
        <v>184.44511378727279</v>
      </c>
      <c r="K67" s="2" t="s">
        <v>33</v>
      </c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  <c r="P67" t="s">
        <v>122</v>
      </c>
    </row>
    <row r="68" spans="1:16" x14ac:dyDescent="0.25">
      <c r="A68" t="s">
        <v>71</v>
      </c>
      <c r="B68">
        <v>1912</v>
      </c>
      <c r="C68">
        <f t="shared" si="5"/>
        <v>-93</v>
      </c>
      <c r="D68">
        <v>1</v>
      </c>
      <c r="E68" t="s">
        <v>23</v>
      </c>
      <c r="F68">
        <f>IF(B68 &gt; 1900, ((B68-1900)*10)+400+D68, ((B68-1730)*2)+D68)+VLOOKUP(E68,'ID Scheme'!$A$2:$B$6,2, FALSE)</f>
        <v>7121</v>
      </c>
      <c r="G68">
        <v>40</v>
      </c>
      <c r="H68">
        <v>4</v>
      </c>
      <c r="I68" s="2">
        <f t="shared" ref="I68:I100" si="6">SQRT(G68*H68)/$B$1</f>
        <v>42.163702135578397</v>
      </c>
      <c r="J68" s="2">
        <f t="shared" ref="J68:J100" si="7">I68*0.9</f>
        <v>37.94733192202056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77</v>
      </c>
      <c r="B69">
        <v>1938</v>
      </c>
      <c r="C69">
        <f t="shared" ref="C69:C101" si="8">B69-B68</f>
        <v>26</v>
      </c>
      <c r="D69">
        <v>1</v>
      </c>
      <c r="E69" t="s">
        <v>23</v>
      </c>
      <c r="F69">
        <f>IF(B69 &gt; 1900, ((B69-1900)*10)+400+D69, ((B69-1730)*2)+D69)+VLOOKUP(E69,'ID Scheme'!$A$2:$B$6,2, FALSE)</f>
        <v>7381</v>
      </c>
      <c r="G69">
        <v>45</v>
      </c>
      <c r="H69">
        <v>5</v>
      </c>
      <c r="I69" s="2">
        <f t="shared" si="6"/>
        <v>50</v>
      </c>
      <c r="J69" s="2">
        <f t="shared" si="7"/>
        <v>45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56</v>
      </c>
      <c r="B70">
        <v>1957</v>
      </c>
      <c r="C70">
        <f t="shared" si="8"/>
        <v>19</v>
      </c>
      <c r="D70">
        <v>1</v>
      </c>
      <c r="E70" t="s">
        <v>23</v>
      </c>
      <c r="F70">
        <f>IF(B70 &gt; 1900, ((B70-1900)*10)+400+D70, ((B70-1730)*2)+D70)+VLOOKUP(E70,'ID Scheme'!$A$2:$B$6,2, FALSE)</f>
        <v>7571</v>
      </c>
      <c r="G70">
        <v>60</v>
      </c>
      <c r="H70">
        <v>6</v>
      </c>
      <c r="I70" s="2">
        <f t="shared" si="6"/>
        <v>63.245553203367592</v>
      </c>
      <c r="J70" s="2">
        <f t="shared" si="7"/>
        <v>56.920997883030836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76</v>
      </c>
      <c r="B71">
        <v>1960</v>
      </c>
      <c r="C71">
        <f t="shared" si="8"/>
        <v>3</v>
      </c>
      <c r="D71">
        <v>1</v>
      </c>
      <c r="E71" t="s">
        <v>23</v>
      </c>
      <c r="F71">
        <f>IF(B71 &gt; 1900, ((B71-1900)*10)+400+D71, ((B71-1730)*2)+D71)+VLOOKUP(E71,'ID Scheme'!$A$2:$B$6,2, FALSE)</f>
        <v>7601</v>
      </c>
      <c r="G71">
        <v>60</v>
      </c>
      <c r="H71">
        <v>8</v>
      </c>
      <c r="I71" s="2">
        <f t="shared" si="6"/>
        <v>73.029674334022147</v>
      </c>
      <c r="J71" s="2">
        <f t="shared" si="7"/>
        <v>65.726706900619931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50</v>
      </c>
      <c r="B72">
        <v>1965</v>
      </c>
      <c r="C72">
        <f t="shared" si="8"/>
        <v>5</v>
      </c>
      <c r="D72">
        <v>1</v>
      </c>
      <c r="E72" t="s">
        <v>23</v>
      </c>
      <c r="F72">
        <f>IF(B72 &gt; 1900, ((B72-1900)*10)+400+D72, ((B72-1730)*2)+D72)+VLOOKUP(E72,'ID Scheme'!$A$2:$B$6,2, FALSE)</f>
        <v>7651</v>
      </c>
      <c r="G72">
        <v>65</v>
      </c>
      <c r="H72">
        <v>8</v>
      </c>
      <c r="I72" s="2">
        <f t="shared" si="6"/>
        <v>76.011695006609202</v>
      </c>
      <c r="J72" s="2">
        <f t="shared" si="7"/>
        <v>68.410525505948286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51</v>
      </c>
      <c r="B73">
        <v>1986</v>
      </c>
      <c r="C73">
        <f t="shared" si="8"/>
        <v>21</v>
      </c>
      <c r="D73">
        <v>1</v>
      </c>
      <c r="E73" t="s">
        <v>23</v>
      </c>
      <c r="F73">
        <f>IF(B73 &gt; 1900, ((B73-1900)*10)+400+D73, ((B73-1730)*2)+D73)+VLOOKUP(E73,'ID Scheme'!$A$2:$B$6,2, FALSE)</f>
        <v>7861</v>
      </c>
      <c r="G73">
        <v>80</v>
      </c>
      <c r="H73">
        <v>10</v>
      </c>
      <c r="I73" s="2">
        <f t="shared" si="6"/>
        <v>94.28090415820634</v>
      </c>
      <c r="J73" s="2">
        <f t="shared" si="7"/>
        <v>84.852813742385706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53</v>
      </c>
      <c r="B74">
        <v>1986</v>
      </c>
      <c r="C74">
        <f t="shared" si="8"/>
        <v>0</v>
      </c>
      <c r="D74">
        <v>2</v>
      </c>
      <c r="E74" t="s">
        <v>23</v>
      </c>
      <c r="F74">
        <f>IF(B74 &gt; 1900, ((B74-1900)*10)+400+D74, ((B74-1730)*2)+D74)+VLOOKUP(E74,'ID Scheme'!$A$2:$B$6,2, FALSE)</f>
        <v>7862</v>
      </c>
      <c r="G74">
        <v>65</v>
      </c>
      <c r="H74">
        <v>4</v>
      </c>
      <c r="I74" s="2">
        <f t="shared" si="6"/>
        <v>53.748384988656994</v>
      </c>
      <c r="J74" s="2">
        <f t="shared" si="7"/>
        <v>48.373546489791295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55</v>
      </c>
      <c r="B75">
        <v>2006</v>
      </c>
      <c r="C75">
        <f t="shared" si="8"/>
        <v>20</v>
      </c>
      <c r="D75">
        <v>1</v>
      </c>
      <c r="E75" t="s">
        <v>23</v>
      </c>
      <c r="F75">
        <f>IF(B75 &gt; 1900, ((B75-1900)*10)+400+D75, ((B75-1730)*2)+D75)+VLOOKUP(E75,'ID Scheme'!$A$2:$B$6,2, FALSE)</f>
        <v>8061</v>
      </c>
      <c r="G75">
        <v>85</v>
      </c>
      <c r="H75">
        <v>12</v>
      </c>
      <c r="I75" s="2">
        <f t="shared" si="6"/>
        <v>106.45812948447541</v>
      </c>
      <c r="J75" s="2">
        <f t="shared" si="7"/>
        <v>95.812316536027865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</row>
    <row r="76" spans="1:16" x14ac:dyDescent="0.25">
      <c r="A76" t="s">
        <v>54</v>
      </c>
      <c r="B76">
        <v>2012</v>
      </c>
      <c r="C76">
        <f t="shared" si="8"/>
        <v>6</v>
      </c>
      <c r="D76">
        <v>1</v>
      </c>
      <c r="E76" t="s">
        <v>23</v>
      </c>
      <c r="F76">
        <f>IF(B76 &gt; 1900, ((B76-1900)*10)+400+D76, ((B76-1730)*2)+D76)+VLOOKUP(E76,'ID Scheme'!$A$2:$B$6,2, FALSE)</f>
        <v>8121</v>
      </c>
      <c r="G76">
        <v>92</v>
      </c>
      <c r="H76">
        <v>10</v>
      </c>
      <c r="I76" s="2">
        <f t="shared" si="6"/>
        <v>101.10500592068735</v>
      </c>
      <c r="J76" s="2">
        <f t="shared" si="7"/>
        <v>90.994505328618615</v>
      </c>
      <c r="K76" s="2" t="s">
        <v>33</v>
      </c>
      <c r="L76" s="3"/>
      <c r="M76" s="3"/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63</v>
      </c>
      <c r="B77">
        <v>1958</v>
      </c>
      <c r="C77">
        <f t="shared" si="8"/>
        <v>-54</v>
      </c>
      <c r="D77">
        <v>1</v>
      </c>
      <c r="E77" t="s">
        <v>62</v>
      </c>
      <c r="F77">
        <f>IF(B77 &gt; 1900, ((B77-1900)*10)+400+D77, ((B77-1730)*2)+D77)+VLOOKUP(E77,'ID Scheme'!$A$2:$B$6,2, FALSE)</f>
        <v>10581</v>
      </c>
      <c r="G77">
        <v>75</v>
      </c>
      <c r="H77">
        <v>4</v>
      </c>
      <c r="I77" s="2">
        <f t="shared" si="6"/>
        <v>57.735026918962582</v>
      </c>
      <c r="J77" s="2">
        <f t="shared" si="7"/>
        <v>51.961524227066327</v>
      </c>
      <c r="K77" s="2" t="s">
        <v>33</v>
      </c>
      <c r="L77" s="3"/>
      <c r="M77" s="3"/>
      <c r="N77" s="3"/>
      <c r="O77" s="2" t="str">
        <f>CONCATENATE(
ROUND(L77*VLOOKUP(E77,'ID Scheme'!$A$2:$E$5,3),0), "x",
ROUND(M77*VLOOKUP(E77,'ID Scheme'!$A$2:$E$5,5),0), "x",
ROUND(N77*VLOOKUP(E77,'ID Scheme'!$A$2:$E$5,4),0))</f>
        <v>0x0x0</v>
      </c>
      <c r="P77" t="s">
        <v>69</v>
      </c>
    </row>
    <row r="78" spans="1:16" x14ac:dyDescent="0.25">
      <c r="A78" t="s">
        <v>89</v>
      </c>
      <c r="B78">
        <v>1974</v>
      </c>
      <c r="C78">
        <f t="shared" si="8"/>
        <v>16</v>
      </c>
      <c r="D78">
        <v>1</v>
      </c>
      <c r="E78" t="s">
        <v>62</v>
      </c>
      <c r="F78">
        <f>IF(B78 &gt; 1900, ((B78-1900)*10)+400+D78, ((B78-1730)*2)+D78)+VLOOKUP(E78,'ID Scheme'!$A$2:$B$6,2, FALSE)</f>
        <v>10741</v>
      </c>
      <c r="G78">
        <v>63</v>
      </c>
      <c r="H78">
        <v>8</v>
      </c>
      <c r="I78" s="2">
        <f t="shared" si="6"/>
        <v>74.833147735478832</v>
      </c>
      <c r="J78" s="2">
        <f t="shared" si="7"/>
        <v>67.349832961930957</v>
      </c>
      <c r="K78" s="2" t="s">
        <v>33</v>
      </c>
      <c r="N78" s="3"/>
      <c r="O78" s="2" t="str">
        <f>CONCATENATE(
ROUND(L78*VLOOKUP(E78,'ID Scheme'!$A$2:$E$5,3),0), "x",
ROUND(M78*VLOOKUP(E78,'ID Scheme'!$A$2:$E$5,5),0), "x",
ROUND(N78*VLOOKUP(E78,'ID Scheme'!$A$2:$E$5,4),0))</f>
        <v>0x0x0</v>
      </c>
    </row>
    <row r="79" spans="1:16" x14ac:dyDescent="0.25">
      <c r="A79" t="s">
        <v>65</v>
      </c>
      <c r="B79">
        <v>1976</v>
      </c>
      <c r="C79">
        <f t="shared" si="8"/>
        <v>2</v>
      </c>
      <c r="D79">
        <v>1</v>
      </c>
      <c r="E79" t="s">
        <v>62</v>
      </c>
      <c r="F79">
        <f>IF(B79 &gt; 1900, ((B79-1900)*10)+400+D79, ((B79-1730)*2)+D79)+VLOOKUP(E79,'ID Scheme'!$A$2:$B$6,2, FALSE)</f>
        <v>10761</v>
      </c>
      <c r="G79">
        <v>90</v>
      </c>
      <c r="H79">
        <v>4</v>
      </c>
      <c r="I79" s="2">
        <f t="shared" si="6"/>
        <v>63.245553203367592</v>
      </c>
      <c r="J79" s="2">
        <f t="shared" si="7"/>
        <v>56.920997883030836</v>
      </c>
      <c r="K79" s="2" t="s">
        <v>33</v>
      </c>
      <c r="L79" s="3">
        <v>4.4000000000000004</v>
      </c>
      <c r="M79" s="3">
        <v>1.8</v>
      </c>
      <c r="N79" s="3">
        <v>1.5</v>
      </c>
      <c r="O79" s="2" t="str">
        <f>CONCATENATE(
ROUND(L79*VLOOKUP(E79,'ID Scheme'!$A$2:$E$5,3),0), "x",
ROUND(M79*VLOOKUP(E79,'ID Scheme'!$A$2:$E$5,5),0), "x",
ROUND(N79*VLOOKUP(E79,'ID Scheme'!$A$2:$E$5,4),0))</f>
        <v>41x26x15</v>
      </c>
    </row>
    <row r="80" spans="1:16" x14ac:dyDescent="0.25">
      <c r="A80" t="s">
        <v>118</v>
      </c>
      <c r="B80">
        <v>1986</v>
      </c>
      <c r="C80">
        <f t="shared" si="8"/>
        <v>10</v>
      </c>
      <c r="D80">
        <v>1</v>
      </c>
      <c r="E80" t="s">
        <v>62</v>
      </c>
      <c r="F80">
        <f>IF(B80 &gt; 1900, ((B80-1900)*10)+400+D80, ((B80-1730)*2)+D80)+VLOOKUP(E80,'ID Scheme'!$A$2:$B$6,2, FALSE)</f>
        <v>10861</v>
      </c>
      <c r="G80">
        <v>80</v>
      </c>
      <c r="H80">
        <v>9</v>
      </c>
      <c r="I80" s="2">
        <f t="shared" si="6"/>
        <v>89.442719099991592</v>
      </c>
      <c r="J80" s="2">
        <f t="shared" si="7"/>
        <v>80.498447189992433</v>
      </c>
      <c r="K80" s="2" t="s">
        <v>33</v>
      </c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</row>
    <row r="81" spans="1:16" x14ac:dyDescent="0.25">
      <c r="A81" t="s">
        <v>66</v>
      </c>
      <c r="B81">
        <v>1994</v>
      </c>
      <c r="C81">
        <f t="shared" si="8"/>
        <v>8</v>
      </c>
      <c r="D81">
        <v>1</v>
      </c>
      <c r="E81" t="s">
        <v>62</v>
      </c>
      <c r="F81">
        <f>IF(B81 &gt; 1900, ((B81-1900)*10)+400+D81, ((B81-1730)*2)+D81)+VLOOKUP(E81,'ID Scheme'!$A$2:$B$6,2, FALSE)</f>
        <v>10941</v>
      </c>
      <c r="G81">
        <v>120</v>
      </c>
      <c r="H81">
        <v>4</v>
      </c>
      <c r="I81" s="2">
        <f t="shared" si="6"/>
        <v>73.029674334022147</v>
      </c>
      <c r="J81" s="2">
        <f t="shared" si="7"/>
        <v>65.726706900619931</v>
      </c>
      <c r="K81" s="2" t="s">
        <v>33</v>
      </c>
      <c r="L81" s="3">
        <v>5</v>
      </c>
      <c r="M81" s="3">
        <v>2</v>
      </c>
      <c r="N81" s="3">
        <v>1.5</v>
      </c>
      <c r="O81" s="2" t="str">
        <f>CONCATENATE(
ROUND(L81*VLOOKUP(E81,'ID Scheme'!$A$2:$E$5,3),0), "x",
ROUND(M81*VLOOKUP(E81,'ID Scheme'!$A$2:$E$5,5),0), "x",
ROUND(N81*VLOOKUP(E81,'ID Scheme'!$A$2:$E$5,4),0))</f>
        <v>47x29x15</v>
      </c>
    </row>
    <row r="82" spans="1:16" x14ac:dyDescent="0.25">
      <c r="A82" t="s">
        <v>64</v>
      </c>
      <c r="B82">
        <v>1997</v>
      </c>
      <c r="C82">
        <f t="shared" si="8"/>
        <v>3</v>
      </c>
      <c r="D82">
        <v>1</v>
      </c>
      <c r="E82" t="s">
        <v>62</v>
      </c>
      <c r="F82">
        <f>IF(B82 &gt; 1900, ((B82-1900)*10)+400+D82, ((B82-1730)*2)+D82)+VLOOKUP(E82,'ID Scheme'!$A$2:$B$6,2, FALSE)</f>
        <v>10971</v>
      </c>
      <c r="G82">
        <v>81</v>
      </c>
      <c r="H82">
        <v>5</v>
      </c>
      <c r="I82" s="2">
        <f t="shared" si="6"/>
        <v>67.082039324993701</v>
      </c>
      <c r="J82" s="2">
        <f t="shared" si="7"/>
        <v>60.373835392494335</v>
      </c>
      <c r="K82" s="2" t="s">
        <v>33</v>
      </c>
      <c r="L82" s="3"/>
      <c r="M82" s="3"/>
      <c r="N82" s="3"/>
      <c r="O82" s="2" t="str">
        <f>CONCATENATE(
ROUND(L82*VLOOKUP(E82,'ID Scheme'!$A$2:$E$5,3),0), "x",
ROUND(M82*VLOOKUP(E82,'ID Scheme'!$A$2:$E$5,5),0), "x",
ROUND(N82*VLOOKUP(E82,'ID Scheme'!$A$2:$E$5,4),0))</f>
        <v>0x0x0</v>
      </c>
      <c r="P82" t="s">
        <v>70</v>
      </c>
    </row>
    <row r="83" spans="1:16" x14ac:dyDescent="0.25">
      <c r="A83" t="s">
        <v>68</v>
      </c>
      <c r="B83">
        <v>2004</v>
      </c>
      <c r="C83">
        <f t="shared" si="8"/>
        <v>7</v>
      </c>
      <c r="D83">
        <v>1</v>
      </c>
      <c r="E83" t="s">
        <v>62</v>
      </c>
      <c r="F83">
        <f>IF(B83 &gt; 1900, ((B83-1900)*10)+400+D83, ((B83-1730)*2)+D83)+VLOOKUP(E83,'ID Scheme'!$A$2:$B$6,2, FALSE)</f>
        <v>11041</v>
      </c>
      <c r="G83">
        <v>145</v>
      </c>
      <c r="H83">
        <v>4</v>
      </c>
      <c r="I83" s="2">
        <f t="shared" si="6"/>
        <v>80.277297191948648</v>
      </c>
      <c r="J83" s="2">
        <f t="shared" si="7"/>
        <v>72.249567472753782</v>
      </c>
      <c r="K83" s="2" t="s">
        <v>33</v>
      </c>
      <c r="L83" s="3"/>
      <c r="M83" s="3"/>
      <c r="N83" s="3"/>
      <c r="O83" s="2" t="str">
        <f>CONCATENATE(
ROUND(L83*VLOOKUP(E83,'ID Scheme'!$A$2:$E$5,3),0), "x",
ROUND(M83*VLOOKUP(E83,'ID Scheme'!$A$2:$E$5,5),0), "x",
ROUND(N83*VLOOKUP(E83,'ID Scheme'!$A$2:$E$5,4),0))</f>
        <v>0x0x0</v>
      </c>
    </row>
    <row r="84" spans="1:16" x14ac:dyDescent="0.25">
      <c r="A84" t="s">
        <v>67</v>
      </c>
      <c r="B84">
        <v>2009</v>
      </c>
      <c r="C84">
        <f t="shared" si="8"/>
        <v>5</v>
      </c>
      <c r="D84">
        <v>1</v>
      </c>
      <c r="E84" t="s">
        <v>62</v>
      </c>
      <c r="F84">
        <f>IF(B84 &gt; 1900, ((B84-1900)*10)+400+D84, ((B84-1730)*2)+D84)+VLOOKUP(E84,'ID Scheme'!$A$2:$B$6,2, FALSE)</f>
        <v>11091</v>
      </c>
      <c r="G84">
        <v>112</v>
      </c>
      <c r="H84">
        <v>4</v>
      </c>
      <c r="I84" s="2">
        <f t="shared" si="6"/>
        <v>70.553368295055762</v>
      </c>
      <c r="J84" s="2">
        <f t="shared" si="7"/>
        <v>63.498031465550184</v>
      </c>
      <c r="K84" s="2" t="s">
        <v>33</v>
      </c>
      <c r="L84" s="3"/>
      <c r="M84" s="3"/>
      <c r="N84" s="3"/>
      <c r="O84" s="2" t="str">
        <f>CONCATENATE(
ROUND(L84*VLOOKUP(E84,'ID Scheme'!$A$2:$E$5,3),0), "x",
ROUND(M84*VLOOKUP(E84,'ID Scheme'!$A$2:$E$5,5),0), "x",
ROUND(N84*VLOOKUP(E84,'ID Scheme'!$A$2:$E$5,4),0))</f>
        <v>0x0x0</v>
      </c>
    </row>
    <row r="85" spans="1:16" x14ac:dyDescent="0.25">
      <c r="A85" t="s">
        <v>119</v>
      </c>
      <c r="B85">
        <v>2014</v>
      </c>
      <c r="C85">
        <f t="shared" si="8"/>
        <v>5</v>
      </c>
      <c r="D85">
        <v>1</v>
      </c>
      <c r="E85" t="s">
        <v>62</v>
      </c>
      <c r="F85">
        <f>IF(B85 &gt; 1900, ((B85-1900)*10)+400+D85, ((B85-1730)*2)+D85)+VLOOKUP(E85,'ID Scheme'!$A$2:$B$6,2, FALSE)</f>
        <v>11141</v>
      </c>
      <c r="G85">
        <v>95</v>
      </c>
      <c r="H85">
        <v>9</v>
      </c>
      <c r="I85" s="2">
        <f t="shared" si="6"/>
        <v>97.467943448089642</v>
      </c>
      <c r="J85" s="2">
        <f t="shared" si="7"/>
        <v>87.72114910328068</v>
      </c>
      <c r="K85" s="2" t="s">
        <v>33</v>
      </c>
      <c r="N85" s="3"/>
      <c r="O85" s="2" t="str">
        <f>CONCATENATE(
ROUND(L85*VLOOKUP(E85,'ID Scheme'!$A$2:$E$5,3),0), "x",
ROUND(M85*VLOOKUP(E85,'ID Scheme'!$A$2:$E$5,5),0), "x",
ROUND(N85*VLOOKUP(E85,'ID Scheme'!$A$2:$E$5,4),0))</f>
        <v>0x0x0</v>
      </c>
    </row>
    <row r="86" spans="1:16" x14ac:dyDescent="0.25">
      <c r="A86" t="s">
        <v>124</v>
      </c>
      <c r="B86">
        <v>1860</v>
      </c>
      <c r="C86">
        <f t="shared" si="8"/>
        <v>-154</v>
      </c>
      <c r="D86">
        <v>1</v>
      </c>
      <c r="E86" t="s">
        <v>123</v>
      </c>
      <c r="F86">
        <f>IF(B86 &gt; 1900, ((B86-1900)*10)+400+D86, ((B86-1730)*2)+D86)+VLOOKUP(E86,'ID Scheme'!$A$2:$B$6,2, FALSE)</f>
        <v>12861</v>
      </c>
      <c r="G86">
        <v>18</v>
      </c>
      <c r="H86">
        <v>60</v>
      </c>
      <c r="I86" s="2">
        <f t="shared" si="6"/>
        <v>109.54451150103323</v>
      </c>
      <c r="J86" s="2">
        <f t="shared" si="7"/>
        <v>98.590060350929903</v>
      </c>
      <c r="K86" s="2" t="s">
        <v>33</v>
      </c>
      <c r="N86" s="3"/>
      <c r="O86" s="2" t="str">
        <f>CONCATENATE(
ROUND(L86*VLOOKUP(E86,'ID Scheme'!$A$2:$E$5,3),0), "x",
ROUND(M86*VLOOKUP(E86,'ID Scheme'!$A$2:$E$5,5),0), "x",
ROUND(N86*VLOOKUP(E86,'ID Scheme'!$A$2:$E$5,4),0))</f>
        <v>0x0x0</v>
      </c>
    </row>
    <row r="87" spans="1:16" x14ac:dyDescent="0.25">
      <c r="A87" t="s">
        <v>125</v>
      </c>
      <c r="B87">
        <v>1873</v>
      </c>
      <c r="C87">
        <f t="shared" si="8"/>
        <v>13</v>
      </c>
      <c r="D87">
        <v>1</v>
      </c>
      <c r="E87" t="s">
        <v>123</v>
      </c>
      <c r="F87">
        <f>IF(B87 &gt; 1900, ((B87-1900)*10)+400+D87, ((B87-1730)*2)+D87)+VLOOKUP(E87,'ID Scheme'!$A$2:$B$6,2, FALSE)</f>
        <v>12887</v>
      </c>
      <c r="G87">
        <v>20</v>
      </c>
      <c r="H87">
        <v>50</v>
      </c>
      <c r="I87" s="2">
        <f t="shared" si="6"/>
        <v>105.40925533894598</v>
      </c>
      <c r="J87" s="2">
        <f t="shared" si="7"/>
        <v>94.868329805051388</v>
      </c>
      <c r="K87" s="2" t="s">
        <v>33</v>
      </c>
      <c r="N87" s="3"/>
      <c r="O87" s="2" t="str">
        <f>CONCATENATE(
ROUND(L87*VLOOKUP(E87,'ID Scheme'!$A$2:$E$5,3),0), "x",
ROUND(M87*VLOOKUP(E87,'ID Scheme'!$A$2:$E$5,5),0), "x",
ROUND(N87*VLOOKUP(E87,'ID Scheme'!$A$2:$E$5,4),0))</f>
        <v>0x0x0</v>
      </c>
    </row>
    <row r="88" spans="1:16" x14ac:dyDescent="0.25">
      <c r="A88" t="s">
        <v>127</v>
      </c>
      <c r="B88">
        <v>1885</v>
      </c>
      <c r="C88">
        <f t="shared" si="8"/>
        <v>12</v>
      </c>
      <c r="D88">
        <v>1</v>
      </c>
      <c r="E88" t="s">
        <v>123</v>
      </c>
      <c r="F88">
        <f>IF(B88 &gt; 1900, ((B88-1900)*10)+400+D88, ((B88-1730)*2)+D88)+VLOOKUP(E88,'ID Scheme'!$A$2:$B$6,2, FALSE)</f>
        <v>12911</v>
      </c>
      <c r="G88">
        <v>21</v>
      </c>
      <c r="H88">
        <v>32</v>
      </c>
      <c r="I88" s="2">
        <f t="shared" si="6"/>
        <v>86.409875978771481</v>
      </c>
      <c r="J88" s="2">
        <f t="shared" si="7"/>
        <v>77.768888380894339</v>
      </c>
      <c r="K88" s="2" t="s">
        <v>33</v>
      </c>
      <c r="N88" s="3"/>
      <c r="O88" s="2" t="str">
        <f>CONCATENATE(
ROUND(L88*VLOOKUP(E88,'ID Scheme'!$A$2:$E$5,3),0), "x",
ROUND(M88*VLOOKUP(E88,'ID Scheme'!$A$2:$E$5,5),0), "x",
ROUND(N88*VLOOKUP(E88,'ID Scheme'!$A$2:$E$5,4),0))</f>
        <v>0x0x0</v>
      </c>
      <c r="P88" t="s">
        <v>144</v>
      </c>
    </row>
    <row r="89" spans="1:16" x14ac:dyDescent="0.25">
      <c r="A89" t="s">
        <v>152</v>
      </c>
      <c r="B89">
        <v>1893</v>
      </c>
      <c r="C89">
        <f t="shared" ref="C89:C91" si="9">B89-B88</f>
        <v>8</v>
      </c>
      <c r="D89">
        <v>1</v>
      </c>
      <c r="E89" t="s">
        <v>123</v>
      </c>
      <c r="F89">
        <f>IF(B89 &gt; 1900, ((B89-1900)*10)+400+D89, ((B89-1730)*2)+D89)+VLOOKUP(E89,'ID Scheme'!$A$2:$B$6,2, FALSE)</f>
        <v>12927</v>
      </c>
      <c r="G89">
        <v>22</v>
      </c>
      <c r="H89">
        <v>42</v>
      </c>
      <c r="I89" s="2">
        <f t="shared" ref="I89" si="10">SQRT(G89*H89)/$B$1</f>
        <v>101.32456102380443</v>
      </c>
      <c r="J89" s="2">
        <f t="shared" ref="J89" si="11">I89*0.9</f>
        <v>91.19210492142399</v>
      </c>
      <c r="K89" s="2" t="s">
        <v>33</v>
      </c>
      <c r="N89" s="3"/>
      <c r="O89" s="2" t="str">
        <f>CONCATENATE(
ROUND(L89*VLOOKUP(E89,'ID Scheme'!$A$2:$E$5,3),0), "x",
ROUND(M89*VLOOKUP(E89,'ID Scheme'!$A$2:$E$5,5),0), "x",
ROUND(N89*VLOOKUP(E89,'ID Scheme'!$A$2:$E$5,4),0))</f>
        <v>0x0x0</v>
      </c>
      <c r="P89" t="s">
        <v>151</v>
      </c>
    </row>
    <row r="90" spans="1:16" x14ac:dyDescent="0.25">
      <c r="A90" t="s">
        <v>136</v>
      </c>
      <c r="B90">
        <v>1894</v>
      </c>
      <c r="C90">
        <f t="shared" si="9"/>
        <v>1</v>
      </c>
      <c r="D90">
        <v>1</v>
      </c>
      <c r="E90" t="s">
        <v>123</v>
      </c>
      <c r="F90">
        <f>IF(B90 &gt; 1900, ((B90-1900)*10)+400+D90, ((B90-1730)*2)+D90)+VLOOKUP(E90,'ID Scheme'!$A$2:$B$6,2, FALSE)</f>
        <v>12929</v>
      </c>
      <c r="G90">
        <v>22</v>
      </c>
      <c r="H90">
        <v>36</v>
      </c>
      <c r="I90" s="2">
        <f t="shared" si="6"/>
        <v>93.808315196468598</v>
      </c>
      <c r="J90" s="2">
        <f t="shared" si="7"/>
        <v>84.427483676821737</v>
      </c>
      <c r="K90" s="2" t="s">
        <v>33</v>
      </c>
      <c r="N90" s="3"/>
      <c r="O90" s="2" t="str">
        <f>CONCATENATE(
ROUND(L90*VLOOKUP(E90,'ID Scheme'!$A$2:$E$5,3),0), "x",
ROUND(M90*VLOOKUP(E90,'ID Scheme'!$A$2:$E$5,5),0), "x",
ROUND(N90*VLOOKUP(E90,'ID Scheme'!$A$2:$E$5,4),0))</f>
        <v>0x0x0</v>
      </c>
      <c r="P90" t="s">
        <v>138</v>
      </c>
    </row>
    <row r="91" spans="1:16" x14ac:dyDescent="0.25">
      <c r="A91" t="s">
        <v>130</v>
      </c>
      <c r="B91">
        <v>1898</v>
      </c>
      <c r="C91">
        <f t="shared" si="9"/>
        <v>4</v>
      </c>
      <c r="D91">
        <v>1</v>
      </c>
      <c r="E91" t="s">
        <v>123</v>
      </c>
      <c r="F91">
        <f>IF(B91 &gt; 1900, ((B91-1900)*10)+400+D91, ((B91-1730)*2)+D91)+VLOOKUP(E91,'ID Scheme'!$A$2:$B$6,2, FALSE)</f>
        <v>12937</v>
      </c>
      <c r="G91">
        <v>23</v>
      </c>
      <c r="H91">
        <v>48</v>
      </c>
      <c r="I91" s="2">
        <f t="shared" si="6"/>
        <v>110.75498483890767</v>
      </c>
      <c r="J91" s="2">
        <f t="shared" si="7"/>
        <v>99.679486355016905</v>
      </c>
      <c r="K91" s="2" t="s">
        <v>33</v>
      </c>
      <c r="N91" s="3"/>
      <c r="O91" s="2" t="str">
        <f>CONCATENATE(
ROUND(L91*VLOOKUP(E91,'ID Scheme'!$A$2:$E$5,3),0), "x",
ROUND(M91*VLOOKUP(E91,'ID Scheme'!$A$2:$E$5,5),0), "x",
ROUND(N91*VLOOKUP(E91,'ID Scheme'!$A$2:$E$5,4),0))</f>
        <v>0x0x0</v>
      </c>
      <c r="P91" t="s">
        <v>138</v>
      </c>
    </row>
    <row r="92" spans="1:16" x14ac:dyDescent="0.25">
      <c r="A92" t="s">
        <v>137</v>
      </c>
      <c r="B92">
        <v>1899</v>
      </c>
      <c r="C92">
        <f t="shared" si="8"/>
        <v>1</v>
      </c>
      <c r="D92">
        <v>1</v>
      </c>
      <c r="E92" t="s">
        <v>123</v>
      </c>
      <c r="F92">
        <f>IF(B92 &gt; 1900, ((B92-1900)*10)+400+D92, ((B92-1730)*2)+D92)+VLOOKUP(E92,'ID Scheme'!$A$2:$B$6,2, FALSE)</f>
        <v>12939</v>
      </c>
      <c r="G92">
        <v>24</v>
      </c>
      <c r="H92">
        <v>48</v>
      </c>
      <c r="I92" s="2">
        <f t="shared" si="6"/>
        <v>113.13708498984759</v>
      </c>
      <c r="J92" s="2">
        <f t="shared" si="7"/>
        <v>101.82337649086284</v>
      </c>
      <c r="K92" s="2" t="s">
        <v>33</v>
      </c>
      <c r="N92" s="3"/>
      <c r="O92" s="2" t="str">
        <f>CONCATENATE(
ROUND(L92*VLOOKUP(E92,'ID Scheme'!$A$2:$E$5,3),0), "x",
ROUND(M92*VLOOKUP(E92,'ID Scheme'!$A$2:$E$5,5),0), "x",
ROUND(N92*VLOOKUP(E92,'ID Scheme'!$A$2:$E$5,4),0))</f>
        <v>0x0x0</v>
      </c>
      <c r="P92" t="s">
        <v>138</v>
      </c>
    </row>
    <row r="93" spans="1:16" x14ac:dyDescent="0.25">
      <c r="A93" t="s">
        <v>128</v>
      </c>
      <c r="B93">
        <v>1901</v>
      </c>
      <c r="C93">
        <f t="shared" si="8"/>
        <v>2</v>
      </c>
      <c r="D93">
        <v>1</v>
      </c>
      <c r="E93" t="s">
        <v>123</v>
      </c>
      <c r="F93">
        <f>IF(B93 &gt; 1900, ((B93-1900)*10)+400+D93, ((B93-1730)*2)+D93)+VLOOKUP(E93,'ID Scheme'!$A$2:$B$6,2, FALSE)</f>
        <v>13011</v>
      </c>
      <c r="G93">
        <v>25</v>
      </c>
      <c r="H93">
        <v>58</v>
      </c>
      <c r="I93" s="2">
        <f t="shared" si="6"/>
        <v>126.92955176439848</v>
      </c>
      <c r="J93" s="2">
        <f t="shared" si="7"/>
        <v>114.23659658795863</v>
      </c>
      <c r="K93" s="2" t="s">
        <v>33</v>
      </c>
      <c r="N93" s="3"/>
      <c r="O93" s="2" t="str">
        <f>CONCATENATE(
ROUND(L93*VLOOKUP(E93,'ID Scheme'!$A$2:$E$5,3),0), "x",
ROUND(M93*VLOOKUP(E93,'ID Scheme'!$A$2:$E$5,5),0), "x",
ROUND(N93*VLOOKUP(E93,'ID Scheme'!$A$2:$E$5,4),0))</f>
        <v>0x0x0</v>
      </c>
      <c r="P93" t="s">
        <v>145</v>
      </c>
    </row>
    <row r="94" spans="1:16" x14ac:dyDescent="0.25">
      <c r="A94" t="s">
        <v>139</v>
      </c>
      <c r="B94">
        <v>1911</v>
      </c>
      <c r="C94">
        <f t="shared" si="8"/>
        <v>10</v>
      </c>
      <c r="D94">
        <v>1</v>
      </c>
      <c r="E94" t="s">
        <v>123</v>
      </c>
      <c r="F94">
        <f>IF(B94 &gt; 1900, ((B94-1900)*10)+400+D94, ((B94-1730)*2)+D94)+VLOOKUP(E94,'ID Scheme'!$A$2:$B$6,2, FALSE)</f>
        <v>13111</v>
      </c>
      <c r="G94">
        <v>22</v>
      </c>
      <c r="H94">
        <v>68</v>
      </c>
      <c r="I94" s="2">
        <f t="shared" si="6"/>
        <v>128.92719737209146</v>
      </c>
      <c r="J94" s="2">
        <f t="shared" si="7"/>
        <v>116.03447763488231</v>
      </c>
      <c r="K94" s="2" t="s">
        <v>33</v>
      </c>
      <c r="N94" s="3"/>
      <c r="O94" s="2" t="str">
        <f>CONCATENATE(
ROUND(L94*VLOOKUP(E94,'ID Scheme'!$A$2:$E$5,3),0), "x",
ROUND(M94*VLOOKUP(E94,'ID Scheme'!$A$2:$E$5,5),0), "x",
ROUND(N94*VLOOKUP(E94,'ID Scheme'!$A$2:$E$5,4),0))</f>
        <v>0x0x0</v>
      </c>
      <c r="P94" t="s">
        <v>100</v>
      </c>
    </row>
    <row r="95" spans="1:16" x14ac:dyDescent="0.25">
      <c r="A95" t="s">
        <v>129</v>
      </c>
      <c r="B95">
        <v>1923</v>
      </c>
      <c r="C95">
        <f t="shared" si="8"/>
        <v>12</v>
      </c>
      <c r="D95">
        <v>1</v>
      </c>
      <c r="E95" t="s">
        <v>123</v>
      </c>
      <c r="F95">
        <f>IF(B95 &gt; 1900, ((B95-1900)*10)+400+D95, ((B95-1730)*2)+D95)+VLOOKUP(E95,'ID Scheme'!$A$2:$B$6,2, FALSE)</f>
        <v>13231</v>
      </c>
      <c r="G95">
        <v>30</v>
      </c>
      <c r="H95">
        <v>78</v>
      </c>
      <c r="I95" s="2">
        <f t="shared" si="6"/>
        <v>161.24515496597098</v>
      </c>
      <c r="J95" s="2">
        <f t="shared" si="7"/>
        <v>145.12063946937388</v>
      </c>
      <c r="K95" s="2" t="s">
        <v>33</v>
      </c>
      <c r="N95" s="3"/>
      <c r="O95" s="2" t="str">
        <f>CONCATENATE(
ROUND(L95*VLOOKUP(E95,'ID Scheme'!$A$2:$E$5,3),0), "x",
ROUND(M95*VLOOKUP(E95,'ID Scheme'!$A$2:$E$5,5),0), "x",
ROUND(N95*VLOOKUP(E95,'ID Scheme'!$A$2:$E$5,4),0))</f>
        <v>0x0x0</v>
      </c>
    </row>
    <row r="96" spans="1:16" x14ac:dyDescent="0.25">
      <c r="A96" t="s">
        <v>140</v>
      </c>
      <c r="B96">
        <v>1934</v>
      </c>
      <c r="C96">
        <f t="shared" si="8"/>
        <v>11</v>
      </c>
      <c r="D96">
        <v>1</v>
      </c>
      <c r="E96" t="s">
        <v>123</v>
      </c>
      <c r="F96">
        <f>IF(B96 &gt; 1900, ((B96-1900)*10)+400+D96, ((B96-1730)*2)+D96)+VLOOKUP(E96,'ID Scheme'!$A$2:$B$6,2, FALSE)</f>
        <v>13341</v>
      </c>
      <c r="G96">
        <v>35</v>
      </c>
      <c r="H96">
        <v>92</v>
      </c>
      <c r="I96" s="2">
        <f t="shared" si="6"/>
        <v>189.15014612148144</v>
      </c>
      <c r="J96" s="2">
        <f t="shared" si="7"/>
        <v>170.23513150933331</v>
      </c>
      <c r="K96" s="2" t="s">
        <v>33</v>
      </c>
      <c r="N96" s="3"/>
      <c r="O96" s="2" t="str">
        <f>CONCATENATE(
ROUND(L96*VLOOKUP(E96,'ID Scheme'!$A$2:$E$5,3),0), "x",
ROUND(M96*VLOOKUP(E96,'ID Scheme'!$A$2:$E$5,5),0), "x",
ROUND(N96*VLOOKUP(E96,'ID Scheme'!$A$2:$E$5,4),0))</f>
        <v>0x0x0</v>
      </c>
      <c r="P96" t="s">
        <v>141</v>
      </c>
    </row>
    <row r="97" spans="1:16" x14ac:dyDescent="0.25">
      <c r="A97" t="s">
        <v>126</v>
      </c>
      <c r="B97">
        <v>1952</v>
      </c>
      <c r="C97">
        <f t="shared" si="8"/>
        <v>18</v>
      </c>
      <c r="D97">
        <v>1</v>
      </c>
      <c r="E97" t="s">
        <v>123</v>
      </c>
      <c r="F97">
        <f>IF(B97 &gt; 1900, ((B97-1900)*10)+400+D97, ((B97-1730)*2)+D97)+VLOOKUP(E97,'ID Scheme'!$A$2:$B$6,2, FALSE)</f>
        <v>13521</v>
      </c>
      <c r="G97">
        <v>40</v>
      </c>
      <c r="H97">
        <v>56</v>
      </c>
      <c r="I97" s="2">
        <f t="shared" si="6"/>
        <v>157.76212754932311</v>
      </c>
      <c r="J97" s="2">
        <f t="shared" si="7"/>
        <v>141.98591479439079</v>
      </c>
      <c r="K97" s="2" t="s">
        <v>33</v>
      </c>
      <c r="N97" s="3"/>
      <c r="O97" s="2" t="str">
        <f>CONCATENATE(
ROUND(L97*VLOOKUP(E97,'ID Scheme'!$A$2:$E$5,3),0), "x",
ROUND(M97*VLOOKUP(E97,'ID Scheme'!$A$2:$E$5,5),0), "x",
ROUND(N97*VLOOKUP(E97,'ID Scheme'!$A$2:$E$5,4),0))</f>
        <v>0x0x0</v>
      </c>
      <c r="P97" t="s">
        <v>143</v>
      </c>
    </row>
    <row r="98" spans="1:16" x14ac:dyDescent="0.25">
      <c r="A98" t="s">
        <v>153</v>
      </c>
      <c r="B98">
        <v>1960</v>
      </c>
      <c r="C98">
        <f t="shared" si="8"/>
        <v>8</v>
      </c>
      <c r="D98">
        <v>1</v>
      </c>
      <c r="E98" t="s">
        <v>123</v>
      </c>
      <c r="F98">
        <f>IF(B98 &gt; 1900, ((B98-1900)*10)+400+D98, ((B98-1730)*2)+D98)+VLOOKUP(E98,'ID Scheme'!$A$2:$B$6,2, FALSE)</f>
        <v>13601</v>
      </c>
      <c r="G98">
        <v>36</v>
      </c>
      <c r="H98">
        <v>122</v>
      </c>
      <c r="I98" s="2">
        <f t="shared" si="6"/>
        <v>220.90722034374522</v>
      </c>
      <c r="J98" s="2">
        <f t="shared" si="7"/>
        <v>198.8164983093707</v>
      </c>
      <c r="K98" s="2" t="s">
        <v>33</v>
      </c>
      <c r="N98" s="3"/>
      <c r="O98" s="2" t="str">
        <f>CONCATENATE(
ROUND(L98*VLOOKUP(E98,'ID Scheme'!$A$2:$E$5,3),0), "x",
ROUND(M98*VLOOKUP(E98,'ID Scheme'!$A$2:$E$5,5),0), "x",
ROUND(N98*VLOOKUP(E98,'ID Scheme'!$A$2:$E$5,4),0))</f>
        <v>0x0x0</v>
      </c>
      <c r="P98" t="s">
        <v>142</v>
      </c>
    </row>
    <row r="99" spans="1:16" x14ac:dyDescent="0.25">
      <c r="A99" t="s">
        <v>131</v>
      </c>
      <c r="B99">
        <v>1979</v>
      </c>
      <c r="C99">
        <f t="shared" si="8"/>
        <v>19</v>
      </c>
      <c r="D99">
        <v>1</v>
      </c>
      <c r="E99" t="s">
        <v>123</v>
      </c>
      <c r="F99">
        <f>IF(B99 &gt; 1900, ((B99-1900)*10)+400+D99, ((B99-1730)*2)+D99)+VLOOKUP(E99,'ID Scheme'!$A$2:$B$6,2, FALSE)</f>
        <v>13791</v>
      </c>
      <c r="G99">
        <v>40</v>
      </c>
      <c r="H99">
        <v>108</v>
      </c>
      <c r="I99" s="2">
        <f t="shared" si="6"/>
        <v>219.08902300206645</v>
      </c>
      <c r="J99" s="2">
        <f t="shared" si="7"/>
        <v>197.18012070185981</v>
      </c>
      <c r="K99" s="2"/>
      <c r="N99" s="3"/>
      <c r="O99" s="2" t="str">
        <f>CONCATENATE(
ROUND(L99*VLOOKUP(E99,'ID Scheme'!$A$2:$E$5,3),0), "x",
ROUND(M99*VLOOKUP(E99,'ID Scheme'!$A$2:$E$5,5),0), "x",
ROUND(N99*VLOOKUP(E99,'ID Scheme'!$A$2:$E$5,4),0))</f>
        <v>0x0x0</v>
      </c>
      <c r="P99" t="s">
        <v>141</v>
      </c>
    </row>
    <row r="100" spans="1:16" x14ac:dyDescent="0.25">
      <c r="A100" t="s">
        <v>132</v>
      </c>
      <c r="B100">
        <v>1984</v>
      </c>
      <c r="C100">
        <f t="shared" si="8"/>
        <v>5</v>
      </c>
      <c r="D100">
        <v>1</v>
      </c>
      <c r="E100" t="s">
        <v>123</v>
      </c>
      <c r="F100">
        <f>IF(B100 &gt; 1900, ((B100-1900)*10)+400+D100, ((B100-1730)*2)+D100)+VLOOKUP(E100,'ID Scheme'!$A$2:$B$6,2, FALSE)</f>
        <v>13841</v>
      </c>
      <c r="G100">
        <v>43</v>
      </c>
      <c r="H100">
        <v>70</v>
      </c>
      <c r="I100" s="2">
        <f t="shared" si="6"/>
        <v>182.87822299126938</v>
      </c>
      <c r="J100" s="2">
        <f t="shared" si="7"/>
        <v>164.59040069214245</v>
      </c>
      <c r="K100" s="2" t="s">
        <v>33</v>
      </c>
      <c r="N100" s="3"/>
      <c r="O100" s="2" t="str">
        <f>CONCATENATE(
ROUND(L100*VLOOKUP(E100,'ID Scheme'!$A$2:$E$5,3),0), "x",
ROUND(M100*VLOOKUP(E100,'ID Scheme'!$A$2:$E$5,5),0), "x",
ROUND(N100*VLOOKUP(E100,'ID Scheme'!$A$2:$E$5,4),0))</f>
        <v>0x0x0</v>
      </c>
      <c r="P100" t="s">
        <v>141</v>
      </c>
    </row>
    <row r="101" spans="1:16" x14ac:dyDescent="0.25">
      <c r="A101" t="s">
        <v>134</v>
      </c>
      <c r="B101">
        <v>1987</v>
      </c>
      <c r="C101">
        <f t="shared" si="8"/>
        <v>3</v>
      </c>
      <c r="D101">
        <v>1</v>
      </c>
      <c r="E101" t="s">
        <v>123</v>
      </c>
      <c r="F101">
        <f>IF(B101 &gt; 1900, ((B101-1900)*10)+400+D101, ((B101-1730)*2)+D101)+VLOOKUP(E101,'ID Scheme'!$A$2:$B$6,2, FALSE)</f>
        <v>13871</v>
      </c>
      <c r="G101">
        <v>40</v>
      </c>
      <c r="H101">
        <v>188</v>
      </c>
      <c r="I101" s="2">
        <f t="shared" ref="I101:I104" si="12">SQRT(G101*H101)/$B$1</f>
        <v>289.05977851571737</v>
      </c>
      <c r="J101" s="2">
        <f t="shared" ref="J101:J104" si="13">I101*0.9</f>
        <v>260.15380066414565</v>
      </c>
      <c r="K101" s="2"/>
      <c r="N101" s="3"/>
      <c r="O101" s="2" t="str">
        <f>CONCATENATE(
ROUND(L101*VLOOKUP(E101,'ID Scheme'!$A$2:$E$5,3),0), "x",
ROUND(M101*VLOOKUP(E101,'ID Scheme'!$A$2:$E$5,5),0), "x",
ROUND(N101*VLOOKUP(E101,'ID Scheme'!$A$2:$E$5,4),0))</f>
        <v>0x0x0</v>
      </c>
      <c r="P101" t="s">
        <v>149</v>
      </c>
    </row>
    <row r="102" spans="1:16" x14ac:dyDescent="0.25">
      <c r="A102" t="s">
        <v>146</v>
      </c>
      <c r="B102">
        <v>1998</v>
      </c>
      <c r="C102">
        <f t="shared" ref="C102:C104" si="14">B102-B101</f>
        <v>11</v>
      </c>
      <c r="D102">
        <v>1</v>
      </c>
      <c r="E102" t="s">
        <v>123</v>
      </c>
      <c r="F102">
        <f>IF(B102 &gt; 1900, ((B102-1900)*10)+400+D102, ((B102-1730)*2)+D102)+VLOOKUP(E102,'ID Scheme'!$A$2:$B$6,2, FALSE)</f>
        <v>13981</v>
      </c>
      <c r="G102">
        <v>50</v>
      </c>
      <c r="H102">
        <v>208</v>
      </c>
      <c r="I102" s="2">
        <f t="shared" si="12"/>
        <v>339.93463423951903</v>
      </c>
      <c r="J102" s="2">
        <f t="shared" si="13"/>
        <v>305.94117081556715</v>
      </c>
      <c r="K102" s="2"/>
      <c r="N102" s="3"/>
      <c r="O102" s="2" t="str">
        <f>CONCATENATE(
ROUND(L102*VLOOKUP(E102,'ID Scheme'!$A$2:$E$5,3),0), "x",
ROUND(M102*VLOOKUP(E102,'ID Scheme'!$A$2:$E$5,5),0), "x",
ROUND(N102*VLOOKUP(E102,'ID Scheme'!$A$2:$E$5,4),0))</f>
        <v>0x0x0</v>
      </c>
      <c r="P102" t="s">
        <v>147</v>
      </c>
    </row>
    <row r="103" spans="1:16" x14ac:dyDescent="0.25">
      <c r="A103" t="s">
        <v>135</v>
      </c>
      <c r="B103">
        <v>2008</v>
      </c>
      <c r="C103">
        <f t="shared" si="14"/>
        <v>10</v>
      </c>
      <c r="D103">
        <v>1</v>
      </c>
      <c r="E103" t="s">
        <v>123</v>
      </c>
      <c r="F103">
        <f>IF(B103 &gt; 1900, ((B103-1900)*10)+400+D103, ((B103-1730)*2)+D103)+VLOOKUP(E103,'ID Scheme'!$A$2:$B$6,2, FALSE)</f>
        <v>14081</v>
      </c>
      <c r="G103">
        <v>40</v>
      </c>
      <c r="H103">
        <v>284</v>
      </c>
      <c r="I103" s="2">
        <f t="shared" si="12"/>
        <v>355.27766918597945</v>
      </c>
      <c r="J103" s="2">
        <f t="shared" si="13"/>
        <v>319.74990226738151</v>
      </c>
      <c r="K103" s="2"/>
      <c r="N103" s="3"/>
      <c r="O103" s="2" t="str">
        <f>CONCATENATE(
ROUND(L103*VLOOKUP(E103,'ID Scheme'!$A$2:$E$5,3),0), "x",
ROUND(M103*VLOOKUP(E103,'ID Scheme'!$A$2:$E$5,5),0), "x",
ROUND(N103*VLOOKUP(E103,'ID Scheme'!$A$2:$E$5,4),0))</f>
        <v>0x0x0</v>
      </c>
      <c r="P103" t="s">
        <v>150</v>
      </c>
    </row>
    <row r="104" spans="1:16" x14ac:dyDescent="0.25">
      <c r="A104" t="s">
        <v>133</v>
      </c>
      <c r="B104">
        <v>2011</v>
      </c>
      <c r="C104">
        <f t="shared" si="14"/>
        <v>3</v>
      </c>
      <c r="D104">
        <v>1</v>
      </c>
      <c r="E104" t="s">
        <v>123</v>
      </c>
      <c r="F104">
        <f>IF(B104 &gt; 1900, ((B104-1900)*10)+400+D104, ((B104-1730)*2)+D104)+VLOOKUP(E104,'ID Scheme'!$A$2:$B$6,2, FALSE)</f>
        <v>14111</v>
      </c>
      <c r="G104">
        <v>43</v>
      </c>
      <c r="H104">
        <v>250</v>
      </c>
      <c r="I104" s="2">
        <f t="shared" si="12"/>
        <v>345.60735588879533</v>
      </c>
      <c r="J104" s="2">
        <f t="shared" si="13"/>
        <v>311.04662029991579</v>
      </c>
      <c r="K104" s="2"/>
      <c r="N104" s="3"/>
      <c r="O104" s="2" t="str">
        <f>CONCATENATE(
ROUND(L104*VLOOKUP(E104,'ID Scheme'!$A$2:$E$5,3),0), "x",
ROUND(M104*VLOOKUP(E104,'ID Scheme'!$A$2:$E$5,5),0), "x",
ROUND(N104*VLOOKUP(E104,'ID Scheme'!$A$2:$E$5,4),0))</f>
        <v>0x0x0</v>
      </c>
      <c r="P104" t="s">
        <v>148</v>
      </c>
    </row>
  </sheetData>
  <sortState ref="A4:P104">
    <sortCondition ref="F104"/>
  </sortState>
  <conditionalFormatting sqref="C1:C2 C22:C24 C26:C51 C53:C82 C84 C4:C20 C105:C1048576">
    <cfRule type="cellIs" dxfId="5" priority="7" operator="greaterThan">
      <formula>10</formula>
    </cfRule>
  </conditionalFormatting>
  <conditionalFormatting sqref="C21">
    <cfRule type="cellIs" dxfId="4" priority="6" operator="greaterThan">
      <formula>10</formula>
    </cfRule>
  </conditionalFormatting>
  <conditionalFormatting sqref="C52">
    <cfRule type="cellIs" dxfId="3" priority="5" operator="greaterThan">
      <formula>10</formula>
    </cfRule>
  </conditionalFormatting>
  <conditionalFormatting sqref="C25">
    <cfRule type="cellIs" dxfId="2" priority="4" operator="greaterThan">
      <formula>10</formula>
    </cfRule>
  </conditionalFormatting>
  <conditionalFormatting sqref="C83">
    <cfRule type="cellIs" dxfId="1" priority="2" operator="greaterThan">
      <formula>10</formula>
    </cfRule>
  </conditionalFormatting>
  <conditionalFormatting sqref="C85:C104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9.34</v>
      </c>
      <c r="D2">
        <v>9.68</v>
      </c>
      <c r="E2">
        <v>14.4</v>
      </c>
    </row>
    <row r="3" spans="1:5" x14ac:dyDescent="0.25">
      <c r="A3" t="s">
        <v>22</v>
      </c>
      <c r="B3">
        <v>3600</v>
      </c>
      <c r="C3">
        <v>9.34</v>
      </c>
      <c r="D3">
        <v>9.68</v>
      </c>
      <c r="E3">
        <v>14.4</v>
      </c>
    </row>
    <row r="4" spans="1:5" x14ac:dyDescent="0.25">
      <c r="A4" t="s">
        <v>23</v>
      </c>
      <c r="B4">
        <v>6600</v>
      </c>
      <c r="C4">
        <v>9.34</v>
      </c>
      <c r="D4">
        <v>9.68</v>
      </c>
      <c r="E4">
        <v>14.4</v>
      </c>
    </row>
    <row r="5" spans="1:5" x14ac:dyDescent="0.25">
      <c r="A5" t="s">
        <v>62</v>
      </c>
      <c r="B5">
        <v>9600</v>
      </c>
      <c r="C5">
        <v>9.34</v>
      </c>
      <c r="D5">
        <v>9.68</v>
      </c>
      <c r="E5">
        <v>14.4</v>
      </c>
    </row>
    <row r="6" spans="1:5" x14ac:dyDescent="0.25">
      <c r="A6" t="s">
        <v>123</v>
      </c>
      <c r="B6">
        <v>12600</v>
      </c>
      <c r="C6">
        <v>9.34</v>
      </c>
      <c r="D6">
        <v>9.68</v>
      </c>
      <c r="E6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2018-08-08T19:16:15Z</dcterms:modified>
</cp:coreProperties>
</file>