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 activeTab="1"/>
  </bookViews>
  <sheets>
    <sheet name="Sheet1" sheetId="1" r:id="rId1"/>
    <sheet name="ID Schem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9" i="1"/>
  <c r="E8" i="1" l="1"/>
  <c r="E12" i="1"/>
  <c r="E6" i="1"/>
  <c r="E4" i="1"/>
  <c r="E10" i="1"/>
  <c r="E5" i="1"/>
  <c r="E11" i="1"/>
  <c r="H12" i="1"/>
  <c r="I12" i="1" s="1"/>
  <c r="H5" i="1" l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4" i="1"/>
  <c r="I4" i="1" s="1"/>
</calcChain>
</file>

<file path=xl/sharedStrings.xml><?xml version="1.0" encoding="utf-8"?>
<sst xmlns="http://schemas.openxmlformats.org/spreadsheetml/2006/main" count="33" uniqueCount="24">
  <si>
    <t>Vehicle</t>
  </si>
  <si>
    <t>Intro Year</t>
  </si>
  <si>
    <t>Thornycroft J</t>
  </si>
  <si>
    <t>Leyland Badger</t>
  </si>
  <si>
    <t>Leyland Octopus</t>
  </si>
  <si>
    <t>Leyland Beaver</t>
  </si>
  <si>
    <t>Foden S21</t>
  </si>
  <si>
    <t>Foden S20</t>
  </si>
  <si>
    <t>AEC Mandator V8</t>
  </si>
  <si>
    <t>Leyland T45</t>
  </si>
  <si>
    <t>Top Speed</t>
  </si>
  <si>
    <t>Capacity (goods)</t>
  </si>
  <si>
    <t>Cost</t>
  </si>
  <si>
    <t>Running Cost</t>
  </si>
  <si>
    <t>Cost normalising factor:</t>
  </si>
  <si>
    <t>Foden 5 ton steam wagon</t>
  </si>
  <si>
    <t>ID</t>
  </si>
  <si>
    <t>Year Order</t>
  </si>
  <si>
    <t>Type</t>
  </si>
  <si>
    <t>Vehicle Type</t>
  </si>
  <si>
    <t>Base ID</t>
  </si>
  <si>
    <t>Bus</t>
  </si>
  <si>
    <t>Heavy Goods</t>
  </si>
  <si>
    <t>Light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</si>
</sst>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4" sqref="E4"/>
    </sheetView>
  </sheetViews>
  <sheetFormatPr defaultRowHeight="15" x14ac:dyDescent="0.25"/>
  <cols>
    <col min="1" max="1" width="24" bestFit="1" customWidth="1"/>
    <col min="2" max="2" width="9.7109375" bestFit="1" customWidth="1"/>
    <col min="3" max="3" width="10.5703125" bestFit="1" customWidth="1"/>
    <col min="4" max="4" width="12.42578125" bestFit="1" customWidth="1"/>
    <col min="5" max="5" width="9.7109375" customWidth="1"/>
    <col min="6" max="6" width="10.28515625" bestFit="1" customWidth="1"/>
    <col min="7" max="7" width="15.7109375" bestFit="1" customWidth="1"/>
    <col min="8" max="8" width="4.85546875" bestFit="1" customWidth="1"/>
    <col min="9" max="9" width="12.5703125" bestFit="1" customWidth="1"/>
  </cols>
  <sheetData>
    <row r="1" spans="1:9" x14ac:dyDescent="0.25">
      <c r="A1" s="1" t="s">
        <v>14</v>
      </c>
      <c r="B1">
        <v>0.3</v>
      </c>
    </row>
    <row r="3" spans="1:9" x14ac:dyDescent="0.25">
      <c r="A3" s="1" t="s">
        <v>0</v>
      </c>
      <c r="B3" s="1" t="s">
        <v>1</v>
      </c>
      <c r="C3" s="1" t="s">
        <v>17</v>
      </c>
      <c r="D3" s="1" t="s">
        <v>18</v>
      </c>
      <c r="E3" s="1" t="s">
        <v>16</v>
      </c>
      <c r="F3" s="1" t="s">
        <v>10</v>
      </c>
      <c r="G3" s="1" t="s">
        <v>11</v>
      </c>
      <c r="H3" s="1" t="s">
        <v>12</v>
      </c>
      <c r="I3" s="1" t="s">
        <v>13</v>
      </c>
    </row>
    <row r="4" spans="1:9" x14ac:dyDescent="0.25">
      <c r="A4" t="s">
        <v>2</v>
      </c>
      <c r="B4">
        <v>1913</v>
      </c>
      <c r="C4">
        <v>1</v>
      </c>
      <c r="D4" t="s">
        <v>22</v>
      </c>
      <c r="E4">
        <f>IF(B4 &gt; 1900, ((B4-1900)*10)+400+C4, ((B4-1730)*2)+C4)+VLOOKUP(D4,'ID Scheme'!$A$2:$B$4,2)</f>
        <v>4131</v>
      </c>
      <c r="F4">
        <v>20</v>
      </c>
      <c r="G4">
        <v>18</v>
      </c>
      <c r="H4" s="2">
        <f>SQRT(F4*G4)/$B$1</f>
        <v>63.245553203367592</v>
      </c>
      <c r="I4" s="2">
        <f>H4*0.9</f>
        <v>56.920997883030836</v>
      </c>
    </row>
    <row r="5" spans="1:9" x14ac:dyDescent="0.25">
      <c r="A5" t="s">
        <v>3</v>
      </c>
      <c r="B5">
        <v>1936</v>
      </c>
      <c r="C5">
        <v>1</v>
      </c>
      <c r="D5" t="s">
        <v>22</v>
      </c>
      <c r="E5">
        <f>IF(B5 &gt; 1900, ((B5-1900)*10)+400+C5, ((B5-1730)*2)+C5)+VLOOKUP(D5,'ID Scheme'!$A$2:$B$4,2)</f>
        <v>4361</v>
      </c>
      <c r="F5">
        <v>30</v>
      </c>
      <c r="G5">
        <v>20</v>
      </c>
      <c r="H5" s="2">
        <f t="shared" ref="H5:H12" si="0">SQRT(F5*G5)/$B$1</f>
        <v>81.649658092772611</v>
      </c>
      <c r="I5" s="2">
        <f t="shared" ref="I5:I12" si="1">H5*0.9</f>
        <v>73.484692283495349</v>
      </c>
    </row>
    <row r="6" spans="1:9" x14ac:dyDescent="0.25">
      <c r="A6" t="s">
        <v>4</v>
      </c>
      <c r="B6">
        <v>1952</v>
      </c>
      <c r="C6">
        <v>1</v>
      </c>
      <c r="D6" t="s">
        <v>22</v>
      </c>
      <c r="E6">
        <f>IF(B6 &gt; 1900, ((B6-1900)*10)+400+C6, ((B6-1730)*2)+C6)+VLOOKUP(D6,'ID Scheme'!$A$2:$B$4,2)</f>
        <v>4521</v>
      </c>
      <c r="F6">
        <v>38</v>
      </c>
      <c r="G6">
        <v>25</v>
      </c>
      <c r="H6" s="2">
        <f t="shared" si="0"/>
        <v>102.74023338281629</v>
      </c>
      <c r="I6" s="2">
        <f t="shared" si="1"/>
        <v>92.466210044534662</v>
      </c>
    </row>
    <row r="7" spans="1:9" x14ac:dyDescent="0.25">
      <c r="A7" t="s">
        <v>7</v>
      </c>
      <c r="B7">
        <v>1957</v>
      </c>
      <c r="C7">
        <v>1</v>
      </c>
      <c r="D7" t="s">
        <v>22</v>
      </c>
      <c r="E7">
        <f>IF(B7 &gt; 1900, ((B7-1900)*10)+400+C7, ((B7-1730)*2)+C7)+VLOOKUP(D7,'ID Scheme'!$A$2:$B$4,2)</f>
        <v>4571</v>
      </c>
      <c r="F7">
        <v>41</v>
      </c>
      <c r="G7">
        <v>21</v>
      </c>
      <c r="H7" s="2">
        <f t="shared" si="0"/>
        <v>97.809338340808068</v>
      </c>
      <c r="I7" s="2">
        <f t="shared" si="1"/>
        <v>88.02840450672727</v>
      </c>
    </row>
    <row r="8" spans="1:9" x14ac:dyDescent="0.25">
      <c r="A8" t="s">
        <v>6</v>
      </c>
      <c r="B8">
        <v>1963</v>
      </c>
      <c r="C8">
        <v>1</v>
      </c>
      <c r="D8" t="s">
        <v>22</v>
      </c>
      <c r="E8">
        <f>IF(B8 &gt; 1900, ((B8-1900)*10)+400+C8, ((B8-1730)*2)+C8)+VLOOKUP(D8,'ID Scheme'!$A$2:$B$4,2)</f>
        <v>4631</v>
      </c>
      <c r="F8">
        <v>44</v>
      </c>
      <c r="G8">
        <v>24</v>
      </c>
      <c r="H8" s="2">
        <f t="shared" si="0"/>
        <v>108.32051206181282</v>
      </c>
      <c r="I8" s="2">
        <f t="shared" si="1"/>
        <v>97.488460855631544</v>
      </c>
    </row>
    <row r="9" spans="1:9" x14ac:dyDescent="0.25">
      <c r="A9" t="s">
        <v>5</v>
      </c>
      <c r="B9">
        <v>1965</v>
      </c>
      <c r="C9">
        <v>1</v>
      </c>
      <c r="D9" t="s">
        <v>22</v>
      </c>
      <c r="E9">
        <f>IF(B9 &gt; 1900, ((B9-1900)*10)+400+C9, ((B9-1730)*2)+C9)+VLOOKUP(D9,'ID Scheme'!$A$2:$B$4,2)</f>
        <v>4651</v>
      </c>
      <c r="F9">
        <v>57</v>
      </c>
      <c r="G9">
        <v>36</v>
      </c>
      <c r="H9" s="2">
        <f t="shared" si="0"/>
        <v>150.99668870541501</v>
      </c>
      <c r="I9" s="2">
        <f t="shared" si="1"/>
        <v>135.8970198348735</v>
      </c>
    </row>
    <row r="10" spans="1:9" x14ac:dyDescent="0.25">
      <c r="A10" t="s">
        <v>8</v>
      </c>
      <c r="B10">
        <v>1968</v>
      </c>
      <c r="C10">
        <v>1</v>
      </c>
      <c r="D10" t="s">
        <v>22</v>
      </c>
      <c r="E10">
        <f>IF(B10 &gt; 1900, ((B10-1900)*10)+400+C10, ((B10-1730)*2)+C10)+VLOOKUP(D10,'ID Scheme'!$A$2:$B$4,2)</f>
        <v>4681</v>
      </c>
      <c r="F10">
        <v>68</v>
      </c>
      <c r="G10">
        <v>36</v>
      </c>
      <c r="H10" s="2">
        <f t="shared" si="0"/>
        <v>164.92422502470643</v>
      </c>
      <c r="I10" s="2">
        <f t="shared" si="1"/>
        <v>148.43180252223578</v>
      </c>
    </row>
    <row r="11" spans="1:9" x14ac:dyDescent="0.25">
      <c r="A11" t="s">
        <v>9</v>
      </c>
      <c r="B11">
        <v>1980</v>
      </c>
      <c r="C11">
        <v>1</v>
      </c>
      <c r="D11" t="s">
        <v>22</v>
      </c>
      <c r="E11">
        <f>IF(B11 &gt; 1900, ((B11-1900)*10)+400+C11, ((B11-1730)*2)+C11)+VLOOKUP(D11,'ID Scheme'!$A$2:$B$4,2)</f>
        <v>4801</v>
      </c>
      <c r="F11">
        <v>62</v>
      </c>
      <c r="G11">
        <v>42</v>
      </c>
      <c r="H11" s="2">
        <f t="shared" si="0"/>
        <v>170.09801096230765</v>
      </c>
      <c r="I11" s="2">
        <f t="shared" si="1"/>
        <v>153.08820986607688</v>
      </c>
    </row>
    <row r="12" spans="1:9" x14ac:dyDescent="0.25">
      <c r="A12" t="s">
        <v>15</v>
      </c>
      <c r="B12">
        <v>1902</v>
      </c>
      <c r="C12">
        <v>1</v>
      </c>
      <c r="D12" t="s">
        <v>22</v>
      </c>
      <c r="E12">
        <f>IF(B12 &gt; 1900, ((B12-1900)*10)+400+C12, ((B12-1730)*2)+C12)+VLOOKUP(D12,'ID Scheme'!$A$2:$B$4,2)</f>
        <v>4021</v>
      </c>
      <c r="F12">
        <v>18</v>
      </c>
      <c r="G12">
        <v>16</v>
      </c>
      <c r="H12" s="2">
        <f t="shared" si="0"/>
        <v>56.568542494923797</v>
      </c>
      <c r="I12" s="2">
        <f t="shared" si="1"/>
        <v>50.911688245431421</v>
      </c>
    </row>
  </sheetData>
  <sortState ref="A2:B9">
    <sortCondition ref="B5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'ID Scheme'!$A$2:$A$4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2.42578125" bestFit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21</v>
      </c>
      <c r="B2">
        <v>600</v>
      </c>
    </row>
    <row r="3" spans="1:2" x14ac:dyDescent="0.25">
      <c r="A3" t="s">
        <v>22</v>
      </c>
      <c r="B3">
        <v>3600</v>
      </c>
    </row>
    <row r="4" spans="1:2" x14ac:dyDescent="0.25">
      <c r="A4" t="s">
        <v>23</v>
      </c>
      <c r="B4">
        <v>6600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ID 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2016-06-08T12:21:02Z</dcterms:modified>
</cp:coreProperties>
</file>