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F017DE9-CDDF-4D59-88B1-6C847465014C}" xr6:coauthVersionLast="34" xr6:coauthVersionMax="34" xr10:uidLastSave="{00000000-0000-0000-0000-000000000000}"/>
  <bookViews>
    <workbookView xWindow="0" yWindow="0" windowWidth="8190" windowHeight="2400" xr2:uid="{00000000-000D-0000-FFFF-FFFF00000000}"/>
  </bookViews>
  <sheets>
    <sheet name="Sheet1" sheetId="1" r:id="rId1"/>
    <sheet name="ID Scheme" sheetId="2" r:id="rId2"/>
  </sheets>
  <definedNames>
    <definedName name="_xlnm._FilterDatabase" localSheetId="0" hidden="1">Sheet1!$A$3:$R$107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2" i="1" l="1"/>
  <c r="L112" i="1"/>
  <c r="K112" i="1"/>
  <c r="C112" i="1"/>
  <c r="Q111" i="1"/>
  <c r="L111" i="1"/>
  <c r="K111" i="1"/>
  <c r="C111" i="1"/>
  <c r="C110" i="1" l="1"/>
  <c r="F110" i="1"/>
  <c r="K110" i="1"/>
  <c r="L110" i="1"/>
  <c r="Q110" i="1"/>
  <c r="C109" i="1"/>
  <c r="F109" i="1"/>
  <c r="K109" i="1"/>
  <c r="L109" i="1"/>
  <c r="Q10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4" i="1"/>
  <c r="L108" i="1"/>
  <c r="K108" i="1"/>
  <c r="C108" i="1"/>
  <c r="B7" i="2"/>
  <c r="K14" i="1" l="1"/>
  <c r="K17" i="1"/>
  <c r="K7" i="1"/>
  <c r="K20" i="1"/>
  <c r="K18" i="1"/>
  <c r="K13" i="1"/>
  <c r="K15" i="1"/>
  <c r="K16" i="1"/>
  <c r="K12" i="1"/>
  <c r="K25" i="1"/>
  <c r="K30" i="1"/>
  <c r="K5" i="1"/>
  <c r="K19" i="1"/>
  <c r="K21" i="1"/>
  <c r="K24" i="1"/>
  <c r="K9" i="1"/>
  <c r="K6" i="1"/>
  <c r="K22" i="1"/>
  <c r="K29" i="1"/>
  <c r="K11" i="1"/>
  <c r="K27" i="1"/>
  <c r="K33" i="1"/>
  <c r="K26" i="1"/>
  <c r="K8" i="1"/>
  <c r="K4" i="1"/>
  <c r="K23" i="1"/>
  <c r="K28" i="1"/>
  <c r="K32" i="1"/>
  <c r="K31" i="1"/>
  <c r="K78" i="1"/>
  <c r="K80" i="1"/>
  <c r="K81" i="1"/>
  <c r="K79" i="1"/>
  <c r="K83" i="1"/>
  <c r="K86" i="1"/>
  <c r="K85" i="1"/>
  <c r="K82" i="1"/>
  <c r="K84" i="1"/>
  <c r="K41" i="1"/>
  <c r="K53" i="1"/>
  <c r="K46" i="1"/>
  <c r="K65" i="1"/>
  <c r="K34" i="1"/>
  <c r="K57" i="1"/>
  <c r="K59" i="1"/>
  <c r="K36" i="1"/>
  <c r="K63" i="1"/>
  <c r="K45" i="1"/>
  <c r="K47" i="1"/>
  <c r="K56" i="1"/>
  <c r="K51" i="1"/>
  <c r="K48" i="1"/>
  <c r="K49" i="1"/>
  <c r="K61" i="1"/>
  <c r="K42" i="1"/>
  <c r="K50" i="1"/>
  <c r="K44" i="1"/>
  <c r="K35" i="1"/>
  <c r="K55" i="1"/>
  <c r="K37" i="1"/>
  <c r="K58" i="1"/>
  <c r="K67" i="1"/>
  <c r="K64" i="1"/>
  <c r="K52" i="1"/>
  <c r="K39" i="1"/>
  <c r="K43" i="1"/>
  <c r="K60" i="1"/>
  <c r="K62" i="1"/>
  <c r="K66" i="1"/>
  <c r="K40" i="1"/>
  <c r="K38" i="1"/>
  <c r="K54" i="1"/>
  <c r="K68" i="1"/>
  <c r="K70" i="1"/>
  <c r="K75" i="1"/>
  <c r="K72" i="1"/>
  <c r="K69" i="1"/>
  <c r="K71" i="1"/>
  <c r="K77" i="1"/>
  <c r="K73" i="1"/>
  <c r="K74" i="1"/>
  <c r="K76" i="1"/>
  <c r="K104" i="1"/>
  <c r="K103" i="1"/>
  <c r="K101" i="1"/>
  <c r="K89" i="1"/>
  <c r="K98" i="1"/>
  <c r="K97" i="1"/>
  <c r="K92" i="1"/>
  <c r="K105" i="1"/>
  <c r="K90" i="1"/>
  <c r="K88" i="1"/>
  <c r="K87" i="1"/>
  <c r="K100" i="1"/>
  <c r="K102" i="1"/>
  <c r="K94" i="1"/>
  <c r="K91" i="1"/>
  <c r="K93" i="1"/>
  <c r="K99" i="1"/>
  <c r="K96" i="1"/>
  <c r="K95" i="1"/>
  <c r="K106" i="1"/>
  <c r="K107" i="1"/>
  <c r="K1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5" i="1" l="1"/>
</calcChain>
</file>

<file path=xl/sharedStrings.xml><?xml version="1.0" encoding="utf-8"?>
<sst xmlns="http://schemas.openxmlformats.org/spreadsheetml/2006/main" count="389" uniqueCount="166">
  <si>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</si>
  <si>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</si>
  <si>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</si>
  <si>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</si>
  <si>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</si>
  <si>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</si>
  <si>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</si>
  <si>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</si>
  <si>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</si>
  <si>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</si>
  <si>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</si>
  <si>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</si>
  <si>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</si>
  <si>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</si>
  <si>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</si>
  <si>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</si>
  <si>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</si>
  <si>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</si>
  <si>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</si>
  <si>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</si>
  <si>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</si>
  <si>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</si>
  <si>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</si>
  <si>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</si>
  <si>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</si>
  <si>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</si>
  <si>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</si>
  <si>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</si>
  <si>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</si>
  <si>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</si>
  <si>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</si>
  <si>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</si>
  <si>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</si>
  <si>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</si>
  <si>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</si>
  <si>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</si>
  <si>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</si>
  <si>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</si>
  <si>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</si>
  <si>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</si>
  <si>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</si>
  <si>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</si>
  <si>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</si>
  <si>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</si>
  <si>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</si>
  <si>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</si>
  <si>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</si>
  <si>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</si>
  <si>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</si>
  <si>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</si>
  <si>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</si>
  <si>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</si>
  <si>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</si>
  <si>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</si>
  <si>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</si>
  <si>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</si>
  <si>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</si>
  <si>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</si>
  <si>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</si>
  <si>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</si>
  <si>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</si>
  <si>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</si>
  <si>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</si>
  <si>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</si>
  <si>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</si>
  <si>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</si>
  <si>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</si>
  <si>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</si>
  <si>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</si>
  <si>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</si>
  <si>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</si>
  <si>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</si>
  <si>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</si>
  <si>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</si>
  <si>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</si>
  <si>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</si>
  <si>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</si>
  <si>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</si>
  <si>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</si>
  <si>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</si>
  <si>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</si>
  <si>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</si>
  <si>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</si>
  <si>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</si>
  <si>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</si>
  <si>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</si>
  <si>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</si>
  <si>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</si>
  <si>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</si>
  <si>
    <t>Leyland Sherpa</t>
  </si>
  <si>
    <t>Scammell Scarab</t>
  </si>
  <si>
    <t>Ford Cargo</t>
  </si>
  <si>
    <t>Bedford TK</t>
  </si>
  <si>
    <t>Ford D Series</t>
  </si>
  <si>
    <t>Iveco Eurocargo</t>
  </si>
  <si>
    <t>Mitsubishi Fuso Canter</t>
  </si>
  <si>
    <t>175hp</t>
  </si>
  <si>
    <t>90hp</t>
  </si>
  <si>
    <t>82hp</t>
  </si>
  <si>
    <t>72hp</t>
  </si>
  <si>
    <t>105hp</t>
  </si>
  <si>
    <t>Saviem SM</t>
  </si>
  <si>
    <t>Renault Magnum</t>
  </si>
  <si>
    <t>Bristol LS</t>
  </si>
  <si>
    <t>Bristol Lodekka</t>
  </si>
  <si>
    <t>120hp</t>
  </si>
  <si>
    <t>Mercedes LK</t>
  </si>
  <si>
    <t>136hp</t>
  </si>
  <si>
    <t>DAF LF</t>
  </si>
  <si>
    <t>207hp</t>
  </si>
  <si>
    <t>Bristol L</t>
  </si>
  <si>
    <t>AEC S-Type</t>
  </si>
  <si>
    <t>Gap to Previous</t>
  </si>
  <si>
    <t>MCW Metrobus</t>
  </si>
  <si>
    <t>Volvo F10</t>
  </si>
  <si>
    <t>280hp</t>
  </si>
  <si>
    <t>Renault Agora</t>
  </si>
  <si>
    <t>249hp</t>
  </si>
  <si>
    <t>Ford Transit Mk3 Minibus</t>
  </si>
  <si>
    <t>Renault Trafic Minibus</t>
  </si>
  <si>
    <t>Dennis Ace</t>
  </si>
  <si>
    <t>Volvo FM9</t>
  </si>
  <si>
    <t>380hp</t>
  </si>
  <si>
    <t>Tram</t>
  </si>
  <si>
    <t>Horse-Drawn Tram</t>
  </si>
  <si>
    <t>Grantham's Steam Tram</t>
  </si>
  <si>
    <t>Coronation Tram</t>
  </si>
  <si>
    <t>Conduit Car</t>
  </si>
  <si>
    <t>Marton Box Car</t>
  </si>
  <si>
    <t>Standard Car</t>
  </si>
  <si>
    <t>Fleetwood Box Car</t>
  </si>
  <si>
    <t>Jubilee Tram</t>
  </si>
  <si>
    <t>Centenary Tram</t>
  </si>
  <si>
    <t>LHB P86 Stock</t>
  </si>
  <si>
    <t>Bombardier B07 Stock</t>
  </si>
  <si>
    <t>MER Tunnel Car</t>
  </si>
  <si>
    <t>MER Winter Saloon</t>
  </si>
  <si>
    <t>80hp</t>
  </si>
  <si>
    <t>UEC Blackpool "Toastrack"</t>
  </si>
  <si>
    <t>English Electric Balloon</t>
  </si>
  <si>
    <t>114hp</t>
  </si>
  <si>
    <t>56+66 pax, 114hp</t>
  </si>
  <si>
    <t>180hp</t>
  </si>
  <si>
    <t>10hp</t>
  </si>
  <si>
    <t>60hp</t>
  </si>
  <si>
    <t>Bombardier CR4000</t>
  </si>
  <si>
    <t>480hp</t>
  </si>
  <si>
    <t>375hp, 2 car</t>
  </si>
  <si>
    <t>375hp, 3 car</t>
  </si>
  <si>
    <t>50hp</t>
  </si>
  <si>
    <t>GF Milne Tram</t>
  </si>
  <si>
    <t>Progress Twin Car</t>
  </si>
  <si>
    <t>Vossloh Class 399</t>
  </si>
  <si>
    <t>1180hp</t>
  </si>
  <si>
    <t>Flexity 2</t>
  </si>
  <si>
    <t>640hp, 5 car</t>
  </si>
  <si>
    <t>Vossloh Class 399 (rail)</t>
  </si>
  <si>
    <t>Life</t>
  </si>
  <si>
    <t>HP</t>
  </si>
  <si>
    <t>Wrightbus Pulsar</t>
  </si>
  <si>
    <t>Cargo Tram</t>
  </si>
  <si>
    <t>Horse-Drawn Wagons</t>
  </si>
  <si>
    <t>J70 0-6-0</t>
  </si>
  <si>
    <t>Y6 0-4-0</t>
  </si>
  <si>
    <t>Y10 "Super Sentinel"</t>
  </si>
  <si>
    <t>Drewry Shunter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</si>
</sst>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2"/>
  <sheetViews>
    <sheetView tabSelected="1" workbookViewId="0">
      <pane ySplit="3" topLeftCell="A85" activePane="bottomLeft" state="frozen"/>
      <selection pane="bottomLeft" activeCell="F111" sqref="F111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5.140625" customWidth="1"/>
    <col min="4" max="4" width="10.5703125" customWidth="1"/>
    <col min="5" max="5" width="12.42578125" customWidth="1"/>
    <col min="6" max="6" width="9.7109375" customWidth="1"/>
    <col min="7" max="7" width="10.28515625" customWidth="1"/>
    <col min="8" max="8" width="15.7109375" customWidth="1"/>
    <col min="9" max="9" width="6.5703125" bestFit="1" customWidth="1"/>
    <col min="10" max="10" width="5.7109375" bestFit="1" customWidth="1"/>
    <col min="11" max="11" width="7.140625" bestFit="1" customWidth="1"/>
    <col min="12" max="12" width="14.85546875" bestFit="1" customWidth="1"/>
    <col min="13" max="17" width="12.5703125" customWidth="1"/>
  </cols>
  <sheetData>
    <row r="1" spans="1:18" x14ac:dyDescent="0.25">
      <c r="A1" s="1" t="s">
        <v>14</v>
      </c>
      <c r="B1">
        <v>7.4999999999999997E-2</v>
      </c>
    </row>
    <row r="3" spans="1:18" x14ac:dyDescent="0.25">
      <c r="A3" s="1" t="s">
        <v>0</v>
      </c>
      <c r="B3" s="1" t="s">
        <v>1</v>
      </c>
      <c r="C3" s="1" t="s">
        <v>112</v>
      </c>
      <c r="D3" s="1" t="s">
        <v>17</v>
      </c>
      <c r="E3" s="1" t="s">
        <v>18</v>
      </c>
      <c r="F3" s="1" t="s">
        <v>16</v>
      </c>
      <c r="G3" s="1" t="s">
        <v>10</v>
      </c>
      <c r="H3" s="1" t="s">
        <v>11</v>
      </c>
      <c r="I3" s="1" t="s">
        <v>157</v>
      </c>
      <c r="J3" s="1" t="s">
        <v>158</v>
      </c>
      <c r="K3" s="1" t="s">
        <v>12</v>
      </c>
      <c r="L3" s="1" t="s">
        <v>13</v>
      </c>
      <c r="M3" s="1" t="s">
        <v>32</v>
      </c>
      <c r="N3" s="1" t="s">
        <v>81</v>
      </c>
      <c r="O3" s="1" t="s">
        <v>82</v>
      </c>
      <c r="P3" s="1" t="s">
        <v>83</v>
      </c>
      <c r="Q3" s="1" t="s">
        <v>84</v>
      </c>
      <c r="R3" s="1" t="s">
        <v>30</v>
      </c>
    </row>
    <row r="4" spans="1:18" x14ac:dyDescent="0.25">
      <c r="A4" t="s">
        <v>35</v>
      </c>
      <c r="B4">
        <v>1800</v>
      </c>
      <c r="D4">
        <v>1</v>
      </c>
      <c r="E4" t="s">
        <v>21</v>
      </c>
      <c r="F4">
        <f>IF(B4 &gt; 1900, ((B4-1900)*10)+400+D4, ((B4-1730)*2)+D4)+VLOOKUP(E4,'ID Scheme'!$A$2:$B$7,2, FALSE)</f>
        <v>741</v>
      </c>
      <c r="G4">
        <v>18</v>
      </c>
      <c r="H4">
        <v>14</v>
      </c>
      <c r="I4">
        <v>12</v>
      </c>
      <c r="J4">
        <v>15</v>
      </c>
      <c r="K4" s="2">
        <f t="shared" ref="K4:K35" si="0">SQRT(G4*H4)*POWER((MIN(I4,20)+SQRT(MAX(I4-20,0))),0.9)*$B$1</f>
        <v>11.143577947286104</v>
      </c>
      <c r="L4" s="2">
        <f t="shared" ref="L4:L35" si="1">POWER((G4*G4*H4), 0.33)*LOG10(J4)*10*$B$1</f>
        <v>14.197255258033142</v>
      </c>
      <c r="M4" s="2" t="s">
        <v>33</v>
      </c>
      <c r="N4" s="3"/>
      <c r="O4" s="3"/>
      <c r="P4" s="3"/>
      <c r="Q4" s="2" t="str">
        <f>CONCATENATE(
ROUND(N4*VLOOKUP(E4,'ID Scheme'!$A$2:$E$7,3),0), "x",
ROUND(O4*VLOOKUP(E4,'ID Scheme'!$A$2:$E$7,5),0), "x",
ROUND(P4*VLOOKUP(E4,'ID Scheme'!$A$2:$E$7,4),0))</f>
        <v>0x0x0</v>
      </c>
    </row>
    <row r="5" spans="1:18" x14ac:dyDescent="0.25">
      <c r="A5" t="s">
        <v>49</v>
      </c>
      <c r="B5">
        <v>1833</v>
      </c>
      <c r="C5">
        <f t="shared" ref="C5:C36" si="2">B5-B4</f>
        <v>33</v>
      </c>
      <c r="D5">
        <v>1</v>
      </c>
      <c r="E5" t="s">
        <v>21</v>
      </c>
      <c r="F5">
        <f>IF(B5 &gt; 1900, ((B5-1900)*10)+400+D5, ((B5-1730)*2)+D5)+VLOOKUP(E5,'ID Scheme'!$A$2:$B$7,2, FALSE)</f>
        <v>807</v>
      </c>
      <c r="G5">
        <v>18</v>
      </c>
      <c r="H5">
        <v>22</v>
      </c>
      <c r="I5">
        <v>20</v>
      </c>
      <c r="J5">
        <v>30</v>
      </c>
      <c r="K5" s="2">
        <f t="shared" si="0"/>
        <v>22.122583982050454</v>
      </c>
      <c r="L5" s="2">
        <f t="shared" si="1"/>
        <v>20.699351945933547</v>
      </c>
      <c r="M5" s="2" t="s">
        <v>33</v>
      </c>
      <c r="N5" s="3"/>
      <c r="O5" s="3"/>
      <c r="P5" s="3"/>
      <c r="Q5" s="2" t="str">
        <f>CONCATENATE(
ROUND(N5*VLOOKUP(E5,'ID Scheme'!$A$2:$E$7,3),0), "x",
ROUND(O5*VLOOKUP(E5,'ID Scheme'!$A$2:$E$7,5),0), "x",
ROUND(P5*VLOOKUP(E5,'ID Scheme'!$A$2:$E$7,4),0))</f>
        <v>0x0x0</v>
      </c>
    </row>
    <row r="6" spans="1:18" x14ac:dyDescent="0.25">
      <c r="A6" t="s">
        <v>37</v>
      </c>
      <c r="B6">
        <v>1911</v>
      </c>
      <c r="C6">
        <f t="shared" si="2"/>
        <v>78</v>
      </c>
      <c r="D6">
        <v>1</v>
      </c>
      <c r="E6" t="s">
        <v>21</v>
      </c>
      <c r="F6">
        <f>IF(B6 &gt; 1900, ((B6-1900)*10)+400+D6, ((B6-1730)*2)+D6)+VLOOKUP(E6,'ID Scheme'!$A$2:$B$7,2, FALSE)</f>
        <v>1111</v>
      </c>
      <c r="G6">
        <v>20</v>
      </c>
      <c r="H6">
        <v>36</v>
      </c>
      <c r="I6">
        <v>15</v>
      </c>
      <c r="J6">
        <v>30</v>
      </c>
      <c r="K6" s="2">
        <f t="shared" si="0"/>
        <v>23.025530488522673</v>
      </c>
      <c r="L6" s="2">
        <f t="shared" si="1"/>
        <v>26.105801602237943</v>
      </c>
      <c r="M6" s="2" t="s">
        <v>33</v>
      </c>
      <c r="N6" s="3"/>
      <c r="O6" s="3"/>
      <c r="P6" s="3"/>
      <c r="Q6" s="2" t="str">
        <f>CONCATENATE(
ROUND(N6*VLOOKUP(E6,'ID Scheme'!$A$2:$E$7,3),0), "x",
ROUND(O6*VLOOKUP(E6,'ID Scheme'!$A$2:$E$7,5),0), "x",
ROUND(P6*VLOOKUP(E6,'ID Scheme'!$A$2:$E$7,4),0))</f>
        <v>0x0x0</v>
      </c>
    </row>
    <row r="7" spans="1:18" x14ac:dyDescent="0.25">
      <c r="A7" t="s">
        <v>111</v>
      </c>
      <c r="B7">
        <v>1920</v>
      </c>
      <c r="C7">
        <f t="shared" si="2"/>
        <v>9</v>
      </c>
      <c r="D7">
        <v>1</v>
      </c>
      <c r="E7" t="s">
        <v>21</v>
      </c>
      <c r="F7">
        <f>IF(B7 &gt; 1900, ((B7-1900)*10)+400+D7, ((B7-1730)*2)+D7)+VLOOKUP(E7,'ID Scheme'!$A$2:$B$7,2, FALSE)</f>
        <v>1201</v>
      </c>
      <c r="G7">
        <v>25</v>
      </c>
      <c r="H7">
        <v>46</v>
      </c>
      <c r="I7">
        <v>16</v>
      </c>
      <c r="J7">
        <v>30</v>
      </c>
      <c r="K7" s="2">
        <f t="shared" si="0"/>
        <v>30.840269744889472</v>
      </c>
      <c r="L7" s="2">
        <f t="shared" si="1"/>
        <v>32.79653036553335</v>
      </c>
      <c r="M7" s="2" t="s">
        <v>33</v>
      </c>
      <c r="N7" s="3"/>
      <c r="O7" s="3"/>
      <c r="P7" s="3"/>
      <c r="Q7" s="2" t="str">
        <f>CONCATENATE(
ROUND(N7*VLOOKUP(E7,'ID Scheme'!$A$2:$E$7,3),0), "x",
ROUND(O7*VLOOKUP(E7,'ID Scheme'!$A$2:$E$7,5),0), "x",
ROUND(P7*VLOOKUP(E7,'ID Scheme'!$A$2:$E$7,4),0))</f>
        <v>0x0x0</v>
      </c>
    </row>
    <row r="8" spans="1:18" x14ac:dyDescent="0.25">
      <c r="A8" t="s">
        <v>61</v>
      </c>
      <c r="B8">
        <v>1924</v>
      </c>
      <c r="C8">
        <f t="shared" si="2"/>
        <v>4</v>
      </c>
      <c r="D8">
        <v>1</v>
      </c>
      <c r="E8" t="s">
        <v>21</v>
      </c>
      <c r="F8">
        <f>IF(B8 &gt; 1900, ((B8-1900)*10)+400+D8, ((B8-1730)*2)+D8)+VLOOKUP(E8,'ID Scheme'!$A$2:$B$7,2, FALSE)</f>
        <v>1241</v>
      </c>
      <c r="G8">
        <v>36</v>
      </c>
      <c r="H8">
        <v>32</v>
      </c>
      <c r="I8">
        <v>19</v>
      </c>
      <c r="J8">
        <v>40</v>
      </c>
      <c r="K8" s="2">
        <f t="shared" si="0"/>
        <v>36.030122922747744</v>
      </c>
      <c r="L8" s="2">
        <f t="shared" si="1"/>
        <v>40.14201617045093</v>
      </c>
      <c r="M8" s="2" t="s">
        <v>33</v>
      </c>
      <c r="N8" s="3"/>
      <c r="O8" s="3"/>
      <c r="P8" s="3"/>
      <c r="Q8" s="2" t="str">
        <f>CONCATENATE(
ROUND(N8*VLOOKUP(E8,'ID Scheme'!$A$2:$E$7,3),0), "x",
ROUND(O8*VLOOKUP(E8,'ID Scheme'!$A$2:$E$7,5),0), "x",
ROUND(P8*VLOOKUP(E8,'ID Scheme'!$A$2:$E$7,4),0))</f>
        <v>0x0x0</v>
      </c>
    </row>
    <row r="9" spans="1:18" ht="14.25" customHeight="1" x14ac:dyDescent="0.25">
      <c r="A9" t="s">
        <v>58</v>
      </c>
      <c r="B9">
        <v>1927</v>
      </c>
      <c r="C9">
        <f t="shared" si="2"/>
        <v>3</v>
      </c>
      <c r="D9">
        <v>1</v>
      </c>
      <c r="E9" t="s">
        <v>21</v>
      </c>
      <c r="F9">
        <f>IF(B9 &gt; 1900, ((B9-1900)*10)+400+D9, ((B9-1730)*2)+D9)+VLOOKUP(E9,'ID Scheme'!$A$2:$B$7,2, FALSE)</f>
        <v>1271</v>
      </c>
      <c r="G9">
        <v>42</v>
      </c>
      <c r="H9">
        <v>35</v>
      </c>
      <c r="I9">
        <v>17</v>
      </c>
      <c r="J9">
        <v>94</v>
      </c>
      <c r="K9" s="2">
        <f t="shared" si="0"/>
        <v>36.82340631265253</v>
      </c>
      <c r="L9" s="2">
        <f t="shared" si="1"/>
        <v>56.377196674747736</v>
      </c>
      <c r="M9" s="2" t="s">
        <v>33</v>
      </c>
      <c r="N9" s="3"/>
      <c r="O9" s="3"/>
      <c r="P9" s="3"/>
      <c r="Q9" s="2" t="str">
        <f>CONCATENATE(
ROUND(N9*VLOOKUP(E9,'ID Scheme'!$A$2:$E$7,3),0), "x",
ROUND(O9*VLOOKUP(E9,'ID Scheme'!$A$2:$E$7,5),0), "x",
ROUND(P9*VLOOKUP(E9,'ID Scheme'!$A$2:$E$7,4),0))</f>
        <v>0x0x0</v>
      </c>
    </row>
    <row r="10" spans="1:18" x14ac:dyDescent="0.25">
      <c r="A10" t="s">
        <v>39</v>
      </c>
      <c r="B10">
        <v>1929</v>
      </c>
      <c r="C10">
        <f t="shared" si="2"/>
        <v>2</v>
      </c>
      <c r="D10">
        <v>1</v>
      </c>
      <c r="E10" t="s">
        <v>21</v>
      </c>
      <c r="F10">
        <f>IF(B10 &gt; 1900, ((B10-1900)*10)+400+D10, ((B10-1730)*2)+D10)+VLOOKUP(E10,'ID Scheme'!$A$2:$B$7,2, FALSE)</f>
        <v>1291</v>
      </c>
      <c r="G10">
        <v>29</v>
      </c>
      <c r="H10">
        <v>50</v>
      </c>
      <c r="I10">
        <v>20</v>
      </c>
      <c r="J10">
        <v>90</v>
      </c>
      <c r="K10" s="2">
        <f t="shared" si="0"/>
        <v>42.332338540034662</v>
      </c>
      <c r="L10" s="2">
        <f t="shared" si="1"/>
        <v>49.190642990058024</v>
      </c>
      <c r="M10" s="2" t="s">
        <v>33</v>
      </c>
      <c r="N10" s="3"/>
      <c r="O10" s="3"/>
      <c r="P10" s="3"/>
      <c r="Q10" s="2" t="str">
        <f>CONCATENATE(
ROUND(N10*VLOOKUP(E10,'ID Scheme'!$A$2:$E$7,3),0), "x",
ROUND(O10*VLOOKUP(E10,'ID Scheme'!$A$2:$E$7,5),0), "x",
ROUND(P10*VLOOKUP(E10,'ID Scheme'!$A$2:$E$7,4),0))</f>
        <v>0x0x0</v>
      </c>
    </row>
    <row r="11" spans="1:18" x14ac:dyDescent="0.25">
      <c r="A11" t="s">
        <v>57</v>
      </c>
      <c r="B11">
        <v>1933</v>
      </c>
      <c r="C11">
        <f t="shared" si="2"/>
        <v>4</v>
      </c>
      <c r="D11">
        <v>1</v>
      </c>
      <c r="E11" t="s">
        <v>21</v>
      </c>
      <c r="F11">
        <f>IF(B11 &gt; 1900, ((B11-1900)*10)+400+D11, ((B11-1730)*2)+D11)+VLOOKUP(E11,'ID Scheme'!$A$2:$B$7,2, FALSE)</f>
        <v>1331</v>
      </c>
      <c r="G11">
        <v>40</v>
      </c>
      <c r="H11">
        <v>44</v>
      </c>
      <c r="I11">
        <v>16</v>
      </c>
      <c r="J11">
        <v>102</v>
      </c>
      <c r="K11" s="2">
        <f t="shared" si="0"/>
        <v>38.152726710580495</v>
      </c>
      <c r="L11" s="2">
        <f t="shared" si="1"/>
        <v>59.931305258252422</v>
      </c>
      <c r="M11" s="2" t="s">
        <v>33</v>
      </c>
      <c r="N11" s="3"/>
      <c r="O11" s="3"/>
      <c r="P11" s="3"/>
      <c r="Q11" s="2" t="str">
        <f>CONCATENATE(
ROUND(N11*VLOOKUP(E11,'ID Scheme'!$A$2:$E$7,3),0), "x",
ROUND(O11*VLOOKUP(E11,'ID Scheme'!$A$2:$E$7,5),0), "x",
ROUND(P11*VLOOKUP(E11,'ID Scheme'!$A$2:$E$7,4),0))</f>
        <v>0x0x0</v>
      </c>
    </row>
    <row r="12" spans="1:18" x14ac:dyDescent="0.25">
      <c r="A12" t="s">
        <v>120</v>
      </c>
      <c r="B12">
        <v>1933</v>
      </c>
      <c r="C12">
        <f t="shared" si="2"/>
        <v>0</v>
      </c>
      <c r="D12">
        <v>2</v>
      </c>
      <c r="E12" t="s">
        <v>21</v>
      </c>
      <c r="F12">
        <f>IF(B12 &gt; 1900, ((B12-1900)*10)+400+D12, ((B12-1730)*2)+D12)+VLOOKUP(E12,'ID Scheme'!$A$2:$B$7,2, FALSE)</f>
        <v>1332</v>
      </c>
      <c r="G12">
        <v>48</v>
      </c>
      <c r="H12">
        <v>20</v>
      </c>
      <c r="I12">
        <v>15</v>
      </c>
      <c r="J12">
        <v>90</v>
      </c>
      <c r="K12" s="2">
        <f t="shared" si="0"/>
        <v>26.587592451565005</v>
      </c>
      <c r="L12" s="2">
        <f t="shared" si="1"/>
        <v>50.698934782631881</v>
      </c>
      <c r="M12" s="2" t="s">
        <v>33</v>
      </c>
      <c r="P12" s="3"/>
      <c r="Q12" s="2" t="str">
        <f>CONCATENATE(
ROUND(N12*VLOOKUP(E12,'ID Scheme'!$A$2:$E$7,3),0), "x",
ROUND(O12*VLOOKUP(E12,'ID Scheme'!$A$2:$E$7,5),0), "x",
ROUND(P12*VLOOKUP(E12,'ID Scheme'!$A$2:$E$7,4),0))</f>
        <v>0x0x0</v>
      </c>
    </row>
    <row r="13" spans="1:18" x14ac:dyDescent="0.25">
      <c r="A13" t="s">
        <v>110</v>
      </c>
      <c r="B13">
        <v>1937</v>
      </c>
      <c r="C13">
        <f t="shared" si="2"/>
        <v>4</v>
      </c>
      <c r="D13">
        <v>1</v>
      </c>
      <c r="E13" t="s">
        <v>21</v>
      </c>
      <c r="F13">
        <f>IF(B13 &gt; 1900, ((B13-1900)*10)+400+D13, ((B13-1730)*2)+D13)+VLOOKUP(E13,'ID Scheme'!$A$2:$B$7,2, FALSE)</f>
        <v>1371</v>
      </c>
      <c r="G13">
        <v>44</v>
      </c>
      <c r="H13">
        <v>38</v>
      </c>
      <c r="I13">
        <v>15</v>
      </c>
      <c r="J13">
        <v>100</v>
      </c>
      <c r="K13" s="2">
        <f t="shared" si="0"/>
        <v>35.088235816466785</v>
      </c>
      <c r="L13" s="2">
        <f t="shared" si="1"/>
        <v>60.547834117089934</v>
      </c>
      <c r="M13" s="2" t="s">
        <v>33</v>
      </c>
      <c r="N13" s="3">
        <v>8.4</v>
      </c>
      <c r="O13" s="3">
        <v>2.4</v>
      </c>
      <c r="P13" s="3">
        <v>2.6</v>
      </c>
      <c r="Q13" s="2" t="str">
        <f>CONCATENATE(
ROUND(N13*VLOOKUP(E13,'ID Scheme'!$A$2:$E$7,3),0), "x",
ROUND(O13*VLOOKUP(E13,'ID Scheme'!$A$2:$E$7,5),0), "x",
ROUND(P13*VLOOKUP(E13,'ID Scheme'!$A$2:$E$7,4),0))</f>
        <v>78x35x25</v>
      </c>
    </row>
    <row r="14" spans="1:18" x14ac:dyDescent="0.25">
      <c r="A14" t="s">
        <v>40</v>
      </c>
      <c r="B14">
        <v>1945</v>
      </c>
      <c r="C14">
        <f t="shared" si="2"/>
        <v>8</v>
      </c>
      <c r="D14">
        <v>1</v>
      </c>
      <c r="E14" t="s">
        <v>21</v>
      </c>
      <c r="F14">
        <f>IF(B14 &gt; 1900, ((B14-1900)*10)+400+D14, ((B14-1730)*2)+D14)+VLOOKUP(E14,'ID Scheme'!$A$2:$B$7,2, FALSE)</f>
        <v>1451</v>
      </c>
      <c r="G14">
        <v>38</v>
      </c>
      <c r="H14">
        <v>57</v>
      </c>
      <c r="I14">
        <v>20</v>
      </c>
      <c r="J14">
        <v>115</v>
      </c>
      <c r="K14" s="2">
        <f t="shared" si="0"/>
        <v>51.738935086655786</v>
      </c>
      <c r="L14" s="2">
        <f t="shared" si="1"/>
        <v>64.739815215748749</v>
      </c>
      <c r="M14" s="2" t="s">
        <v>33</v>
      </c>
      <c r="N14" s="3"/>
      <c r="O14" s="3"/>
      <c r="P14" s="3"/>
      <c r="Q14" s="2" t="str">
        <f>CONCATENATE(
ROUND(N14*VLOOKUP(E14,'ID Scheme'!$A$2:$E$7,3),0), "x",
ROUND(O14*VLOOKUP(E14,'ID Scheme'!$A$2:$E$7,5),0), "x",
ROUND(P14*VLOOKUP(E14,'ID Scheme'!$A$2:$E$7,4),0))</f>
        <v>0x0x0</v>
      </c>
    </row>
    <row r="15" spans="1:18" x14ac:dyDescent="0.25">
      <c r="A15" t="s">
        <v>104</v>
      </c>
      <c r="B15">
        <v>1949</v>
      </c>
      <c r="C15">
        <f t="shared" si="2"/>
        <v>4</v>
      </c>
      <c r="D15">
        <v>1</v>
      </c>
      <c r="E15" t="s">
        <v>21</v>
      </c>
      <c r="F15">
        <f>IF(B15 &gt; 1900, ((B15-1900)*10)+400+D15, ((B15-1730)*2)+D15)+VLOOKUP(E15,'ID Scheme'!$A$2:$B$7,2, FALSE)</f>
        <v>1491</v>
      </c>
      <c r="G15">
        <v>42</v>
      </c>
      <c r="H15">
        <v>58</v>
      </c>
      <c r="I15">
        <v>18</v>
      </c>
      <c r="J15">
        <v>120</v>
      </c>
      <c r="K15" s="2">
        <f t="shared" si="0"/>
        <v>49.905126406384355</v>
      </c>
      <c r="L15" s="2">
        <f t="shared" si="1"/>
        <v>70.182588528436455</v>
      </c>
      <c r="M15" s="2" t="s">
        <v>33</v>
      </c>
      <c r="N15" s="3">
        <v>9.1</v>
      </c>
      <c r="O15" s="3">
        <v>2.4</v>
      </c>
      <c r="P15" s="3">
        <v>3.9</v>
      </c>
      <c r="Q15" s="2" t="str">
        <f>CONCATENATE(
ROUND(N15*VLOOKUP(E15,'ID Scheme'!$A$2:$E$7,3),0), "x",
ROUND(O15*VLOOKUP(E15,'ID Scheme'!$A$2:$E$7,5),0), "x",
ROUND(P15*VLOOKUP(E15,'ID Scheme'!$A$2:$E$7,4),0))</f>
        <v>85x35x38</v>
      </c>
      <c r="R15" t="s">
        <v>105</v>
      </c>
    </row>
    <row r="16" spans="1:18" x14ac:dyDescent="0.25">
      <c r="A16" t="s">
        <v>103</v>
      </c>
      <c r="B16">
        <v>1950</v>
      </c>
      <c r="C16">
        <f t="shared" si="2"/>
        <v>1</v>
      </c>
      <c r="D16">
        <v>1</v>
      </c>
      <c r="E16" t="s">
        <v>21</v>
      </c>
      <c r="F16">
        <f>IF(B16 &gt; 1900, ((B16-1900)*10)+400+D16, ((B16-1730)*2)+D16)+VLOOKUP(E16,'ID Scheme'!$A$2:$B$7,2, FALSE)</f>
        <v>1501</v>
      </c>
      <c r="G16">
        <v>45</v>
      </c>
      <c r="H16">
        <v>42</v>
      </c>
      <c r="I16">
        <v>17</v>
      </c>
      <c r="J16">
        <v>120</v>
      </c>
      <c r="K16" s="2">
        <f t="shared" si="0"/>
        <v>41.753818084099102</v>
      </c>
      <c r="L16" s="2">
        <f t="shared" si="1"/>
        <v>66.030735917412429</v>
      </c>
      <c r="M16" s="2" t="s">
        <v>33</v>
      </c>
      <c r="N16" s="3">
        <v>9.1</v>
      </c>
      <c r="O16" s="3">
        <v>2.4</v>
      </c>
      <c r="P16" s="3">
        <v>2.6</v>
      </c>
      <c r="Q16" s="2" t="str">
        <f>CONCATENATE(
ROUND(N16*VLOOKUP(E16,'ID Scheme'!$A$2:$E$7,3),0), "x",
ROUND(O16*VLOOKUP(E16,'ID Scheme'!$A$2:$E$7,5),0), "x",
ROUND(P16*VLOOKUP(E16,'ID Scheme'!$A$2:$E$7,4),0))</f>
        <v>85x35x25</v>
      </c>
      <c r="R16" t="s">
        <v>105</v>
      </c>
    </row>
    <row r="17" spans="1:18" x14ac:dyDescent="0.25">
      <c r="A17" t="s">
        <v>41</v>
      </c>
      <c r="B17">
        <v>1954</v>
      </c>
      <c r="C17">
        <f t="shared" si="2"/>
        <v>4</v>
      </c>
      <c r="D17">
        <v>1</v>
      </c>
      <c r="E17" t="s">
        <v>21</v>
      </c>
      <c r="F17">
        <f>IF(B17 &gt; 1900, ((B17-1900)*10)+400+D17, ((B17-1730)*2)+D17)+VLOOKUP(E17,'ID Scheme'!$A$2:$B$7,2, FALSE)</f>
        <v>1541</v>
      </c>
      <c r="G17">
        <v>40</v>
      </c>
      <c r="H17">
        <v>72</v>
      </c>
      <c r="I17">
        <v>25</v>
      </c>
      <c r="J17">
        <v>115</v>
      </c>
      <c r="K17" s="2">
        <f t="shared" si="0"/>
        <v>65.631102684772316</v>
      </c>
      <c r="L17" s="2">
        <f t="shared" si="1"/>
        <v>72.3360679145528</v>
      </c>
      <c r="M17" s="2" t="s">
        <v>33</v>
      </c>
      <c r="N17" s="3"/>
      <c r="O17" s="3"/>
      <c r="P17" s="3"/>
      <c r="Q17" s="2" t="str">
        <f>CONCATENATE(
ROUND(N17*VLOOKUP(E17,'ID Scheme'!$A$2:$E$7,3),0), "x",
ROUND(O17*VLOOKUP(E17,'ID Scheme'!$A$2:$E$7,5),0), "x",
ROUND(P17*VLOOKUP(E17,'ID Scheme'!$A$2:$E$7,4),0))</f>
        <v>0x0x0</v>
      </c>
    </row>
    <row r="18" spans="1:18" x14ac:dyDescent="0.25">
      <c r="A18" t="s">
        <v>42</v>
      </c>
      <c r="B18">
        <v>1958</v>
      </c>
      <c r="C18">
        <f t="shared" si="2"/>
        <v>4</v>
      </c>
      <c r="D18">
        <v>1</v>
      </c>
      <c r="E18" t="s">
        <v>21</v>
      </c>
      <c r="F18">
        <f>IF(B18 &gt; 1900, ((B18-1900)*10)+400+D18, ((B18-1730)*2)+D18)+VLOOKUP(E18,'ID Scheme'!$A$2:$B$7,2, FALSE)</f>
        <v>1581</v>
      </c>
      <c r="G18">
        <v>76</v>
      </c>
      <c r="H18">
        <v>34</v>
      </c>
      <c r="I18">
        <v>16</v>
      </c>
      <c r="J18">
        <v>138</v>
      </c>
      <c r="K18" s="2">
        <f t="shared" si="0"/>
        <v>46.229106799773696</v>
      </c>
      <c r="L18" s="2">
        <f t="shared" si="1"/>
        <v>89.572668198304811</v>
      </c>
      <c r="M18" s="2" t="s">
        <v>33</v>
      </c>
      <c r="N18" s="3"/>
      <c r="O18" s="3"/>
      <c r="P18" s="3"/>
      <c r="Q18" s="2" t="str">
        <f>CONCATENATE(
ROUND(N18*VLOOKUP(E18,'ID Scheme'!$A$2:$E$7,3),0), "x",
ROUND(O18*VLOOKUP(E18,'ID Scheme'!$A$2:$E$7,5),0), "x",
ROUND(P18*VLOOKUP(E18,'ID Scheme'!$A$2:$E$7,4),0))</f>
        <v>0x0x0</v>
      </c>
    </row>
    <row r="19" spans="1:18" x14ac:dyDescent="0.25">
      <c r="A19" t="s">
        <v>73</v>
      </c>
      <c r="B19">
        <v>1958</v>
      </c>
      <c r="C19">
        <f t="shared" si="2"/>
        <v>0</v>
      </c>
      <c r="D19">
        <v>2</v>
      </c>
      <c r="E19" t="s">
        <v>21</v>
      </c>
      <c r="F19">
        <f>IF(B19 &gt; 1900, ((B19-1900)*10)+400+D19, ((B19-1730)*2)+D19)+VLOOKUP(E19,'ID Scheme'!$A$2:$B$7,2, FALSE)</f>
        <v>1582</v>
      </c>
      <c r="G19">
        <v>55</v>
      </c>
      <c r="H19">
        <v>57</v>
      </c>
      <c r="I19">
        <v>25</v>
      </c>
      <c r="J19">
        <v>140</v>
      </c>
      <c r="K19" s="2">
        <f t="shared" si="0"/>
        <v>68.475029766042482</v>
      </c>
      <c r="L19" s="2">
        <f t="shared" si="1"/>
        <v>86.05873713759469</v>
      </c>
      <c r="M19" s="2" t="s">
        <v>33</v>
      </c>
      <c r="N19" s="3"/>
      <c r="O19" s="3"/>
      <c r="P19" s="3"/>
      <c r="Q19" s="2" t="str">
        <f>CONCATENATE(
ROUND(N19*VLOOKUP(E19,'ID Scheme'!$A$2:$E$7,3),0), "x",
ROUND(O19*VLOOKUP(E19,'ID Scheme'!$A$2:$E$7,5),0), "x",
ROUND(P19*VLOOKUP(E19,'ID Scheme'!$A$2:$E$7,4),0))</f>
        <v>0x0x0</v>
      </c>
    </row>
    <row r="20" spans="1:18" x14ac:dyDescent="0.25">
      <c r="A20" t="s">
        <v>38</v>
      </c>
      <c r="B20">
        <v>1963</v>
      </c>
      <c r="C20">
        <f t="shared" si="2"/>
        <v>5</v>
      </c>
      <c r="D20">
        <v>1</v>
      </c>
      <c r="E20" t="s">
        <v>21</v>
      </c>
      <c r="F20">
        <f>IF(B20 &gt; 1900, ((B20-1900)*10)+400+D20, ((B20-1730)*2)+D20)+VLOOKUP(E20,'ID Scheme'!$A$2:$B$7,2, FALSE)</f>
        <v>1631</v>
      </c>
      <c r="G20">
        <v>55</v>
      </c>
      <c r="H20">
        <v>52</v>
      </c>
      <c r="I20">
        <v>18</v>
      </c>
      <c r="J20">
        <v>143</v>
      </c>
      <c r="K20" s="2">
        <f t="shared" si="0"/>
        <v>54.074129222607461</v>
      </c>
      <c r="L20" s="2">
        <f t="shared" si="1"/>
        <v>83.848776966287019</v>
      </c>
      <c r="M20" s="2" t="s">
        <v>33</v>
      </c>
      <c r="N20" s="3">
        <v>11</v>
      </c>
      <c r="O20" s="3">
        <v>2.5</v>
      </c>
      <c r="P20" s="3"/>
      <c r="Q20" s="2" t="str">
        <f>CONCATENATE(
ROUND(N20*VLOOKUP(E20,'ID Scheme'!$A$2:$E$7,3),0), "x",
ROUND(O20*VLOOKUP(E20,'ID Scheme'!$A$2:$E$7,5),0), "x",
ROUND(P20*VLOOKUP(E20,'ID Scheme'!$A$2:$E$7,4),0))</f>
        <v>103x36x0</v>
      </c>
    </row>
    <row r="21" spans="1:18" x14ac:dyDescent="0.25">
      <c r="A21" t="s">
        <v>59</v>
      </c>
      <c r="B21">
        <v>1972</v>
      </c>
      <c r="C21">
        <f t="shared" si="2"/>
        <v>9</v>
      </c>
      <c r="D21">
        <v>1</v>
      </c>
      <c r="E21" t="s">
        <v>21</v>
      </c>
      <c r="F21">
        <f>IF(B21 &gt; 1900, ((B21-1900)*10)+400+D21, ((B21-1730)*2)+D21)+VLOOKUP(E21,'ID Scheme'!$A$2:$B$7,2, FALSE)</f>
        <v>1721</v>
      </c>
      <c r="G21">
        <v>52</v>
      </c>
      <c r="H21">
        <v>58</v>
      </c>
      <c r="I21">
        <v>22</v>
      </c>
      <c r="J21">
        <v>165</v>
      </c>
      <c r="K21" s="2">
        <f t="shared" si="0"/>
        <v>64.924535113354011</v>
      </c>
      <c r="L21" s="2">
        <f t="shared" si="1"/>
        <v>86.181726874059862</v>
      </c>
      <c r="M21" s="2" t="s">
        <v>33</v>
      </c>
      <c r="N21" s="3">
        <v>11.3</v>
      </c>
      <c r="O21" s="3">
        <v>2.5</v>
      </c>
      <c r="P21" s="3"/>
      <c r="Q21" s="2" t="str">
        <f>CONCATENATE(
ROUND(N21*VLOOKUP(E21,'ID Scheme'!$A$2:$E$7,3),0), "x",
ROUND(O21*VLOOKUP(E21,'ID Scheme'!$A$2:$E$7,5),0), "x",
ROUND(P21*VLOOKUP(E21,'ID Scheme'!$A$2:$E$7,4),0))</f>
        <v>106x36x0</v>
      </c>
    </row>
    <row r="22" spans="1:18" x14ac:dyDescent="0.25">
      <c r="A22" t="s">
        <v>113</v>
      </c>
      <c r="B22">
        <v>1977</v>
      </c>
      <c r="C22">
        <f t="shared" si="2"/>
        <v>5</v>
      </c>
      <c r="D22">
        <v>1</v>
      </c>
      <c r="E22" t="s">
        <v>21</v>
      </c>
      <c r="F22">
        <f>IF(B22 &gt; 1900, ((B22-1900)*10)+400+D22, ((B22-1730)*2)+D22)+VLOOKUP(E22,'ID Scheme'!$A$2:$B$7,2, FALSE)</f>
        <v>1771</v>
      </c>
      <c r="G22">
        <v>45</v>
      </c>
      <c r="H22">
        <v>71</v>
      </c>
      <c r="I22">
        <v>19</v>
      </c>
      <c r="J22">
        <v>210</v>
      </c>
      <c r="K22" s="2">
        <f t="shared" si="0"/>
        <v>60.003272308491312</v>
      </c>
      <c r="L22" s="2">
        <f t="shared" si="1"/>
        <v>87.700083475967674</v>
      </c>
      <c r="M22" s="2" t="s">
        <v>33</v>
      </c>
      <c r="N22" s="3">
        <v>12</v>
      </c>
      <c r="O22" s="3">
        <v>2.5</v>
      </c>
      <c r="P22" s="3">
        <v>4.2</v>
      </c>
      <c r="Q22" s="2" t="str">
        <f>CONCATENATE(
ROUND(N22*VLOOKUP(E22,'ID Scheme'!$A$2:$E$7,3),0), "x",
ROUND(O22*VLOOKUP(E22,'ID Scheme'!$A$2:$E$7,5),0), "x",
ROUND(P22*VLOOKUP(E22,'ID Scheme'!$A$2:$E$7,4),0))</f>
        <v>112x36x41</v>
      </c>
    </row>
    <row r="23" spans="1:18" x14ac:dyDescent="0.25">
      <c r="A23" t="s">
        <v>47</v>
      </c>
      <c r="B23">
        <v>1978</v>
      </c>
      <c r="C23">
        <f t="shared" si="2"/>
        <v>1</v>
      </c>
      <c r="D23">
        <v>1</v>
      </c>
      <c r="E23" t="s">
        <v>21</v>
      </c>
      <c r="F23">
        <f>IF(B23 &gt; 1900, ((B23-1900)*10)+400+D23, ((B23-1730)*2)+D23)+VLOOKUP(E23,'ID Scheme'!$A$2:$B$7,2, FALSE)</f>
        <v>1781</v>
      </c>
      <c r="G23">
        <v>62</v>
      </c>
      <c r="H23">
        <v>55</v>
      </c>
      <c r="I23">
        <v>22</v>
      </c>
      <c r="J23">
        <v>245</v>
      </c>
      <c r="K23" s="2">
        <f t="shared" si="0"/>
        <v>69.035165364270128</v>
      </c>
      <c r="L23" s="2">
        <f t="shared" si="1"/>
        <v>102.47214024912293</v>
      </c>
      <c r="M23" s="2" t="s">
        <v>33</v>
      </c>
      <c r="N23" s="3">
        <v>12</v>
      </c>
      <c r="O23" s="3">
        <v>2.5</v>
      </c>
      <c r="P23" s="3">
        <v>3.3</v>
      </c>
      <c r="Q23" s="2" t="str">
        <f>CONCATENATE(
ROUND(N23*VLOOKUP(E23,'ID Scheme'!$A$2:$E$7,3),0), "x",
ROUND(O23*VLOOKUP(E23,'ID Scheme'!$A$2:$E$7,5),0), "x",
ROUND(P23*VLOOKUP(E23,'ID Scheme'!$A$2:$E$7,4),0))</f>
        <v>112x36x32</v>
      </c>
    </row>
    <row r="24" spans="1:18" x14ac:dyDescent="0.25">
      <c r="A24" t="s">
        <v>45</v>
      </c>
      <c r="B24">
        <v>1980</v>
      </c>
      <c r="C24">
        <f t="shared" si="2"/>
        <v>2</v>
      </c>
      <c r="D24">
        <v>1</v>
      </c>
      <c r="E24" t="s">
        <v>21</v>
      </c>
      <c r="F24">
        <f>IF(B24 &gt; 1900, ((B24-1900)*10)+400+D24, ((B24-1730)*2)+D24)+VLOOKUP(E24,'ID Scheme'!$A$2:$B$7,2, FALSE)</f>
        <v>1801</v>
      </c>
      <c r="G24">
        <v>47</v>
      </c>
      <c r="H24">
        <v>73</v>
      </c>
      <c r="I24">
        <v>22</v>
      </c>
      <c r="J24">
        <v>180</v>
      </c>
      <c r="K24" s="2">
        <f t="shared" si="0"/>
        <v>69.247410718668419</v>
      </c>
      <c r="L24" s="2">
        <f t="shared" si="1"/>
        <v>88.458876415134782</v>
      </c>
      <c r="M24" s="2" t="s">
        <v>33</v>
      </c>
      <c r="N24" s="3">
        <v>12</v>
      </c>
      <c r="O24" s="3">
        <v>2.5</v>
      </c>
      <c r="P24" s="3">
        <v>4.2</v>
      </c>
      <c r="Q24" s="2" t="str">
        <f>CONCATENATE(
ROUND(N24*VLOOKUP(E24,'ID Scheme'!$A$2:$E$7,3),0), "x",
ROUND(O24*VLOOKUP(E24,'ID Scheme'!$A$2:$E$7,5),0), "x",
ROUND(P24*VLOOKUP(E24,'ID Scheme'!$A$2:$E$7,4),0))</f>
        <v>112x36x41</v>
      </c>
    </row>
    <row r="25" spans="1:18" x14ac:dyDescent="0.25">
      <c r="A25" t="s">
        <v>60</v>
      </c>
      <c r="B25">
        <v>1989</v>
      </c>
      <c r="C25">
        <f t="shared" si="2"/>
        <v>9</v>
      </c>
      <c r="D25">
        <v>1</v>
      </c>
      <c r="E25" t="s">
        <v>21</v>
      </c>
      <c r="F25">
        <f>IF(B25 &gt; 1900, ((B25-1900)*10)+400+D25, ((B25-1730)*2)+D25)+VLOOKUP(E25,'ID Scheme'!$A$2:$B$7,2, FALSE)</f>
        <v>1891</v>
      </c>
      <c r="G25">
        <v>56</v>
      </c>
      <c r="H25">
        <v>50</v>
      </c>
      <c r="I25">
        <v>21</v>
      </c>
      <c r="J25">
        <v>130</v>
      </c>
      <c r="K25" s="2">
        <f t="shared" si="0"/>
        <v>61.466381101342122</v>
      </c>
      <c r="L25" s="2">
        <f t="shared" si="1"/>
        <v>82.152126183000618</v>
      </c>
      <c r="M25" s="2" t="s">
        <v>33</v>
      </c>
      <c r="N25" s="3">
        <v>10.199999999999999</v>
      </c>
      <c r="O25" s="3">
        <v>2.4</v>
      </c>
      <c r="P25" s="3">
        <v>2.7</v>
      </c>
      <c r="Q25" s="2" t="str">
        <f>CONCATENATE(
ROUND(N25*VLOOKUP(E25,'ID Scheme'!$A$2:$E$7,3),0), "x",
ROUND(O25*VLOOKUP(E25,'ID Scheme'!$A$2:$E$7,5),0), "x",
ROUND(P25*VLOOKUP(E25,'ID Scheme'!$A$2:$E$7,4),0))</f>
        <v>95x35x26</v>
      </c>
    </row>
    <row r="26" spans="1:18" x14ac:dyDescent="0.25">
      <c r="A26" t="s">
        <v>116</v>
      </c>
      <c r="B26">
        <v>1995</v>
      </c>
      <c r="C26">
        <f t="shared" si="2"/>
        <v>6</v>
      </c>
      <c r="D26">
        <v>1</v>
      </c>
      <c r="E26" t="s">
        <v>21</v>
      </c>
      <c r="F26">
        <f>IF(B26 &gt; 1900, ((B26-1900)*10)+400+D26, ((B26-1730)*2)+D26)+VLOOKUP(E26,'ID Scheme'!$A$2:$B$7,2, FALSE)</f>
        <v>1951</v>
      </c>
      <c r="G26">
        <v>60</v>
      </c>
      <c r="H26">
        <v>53</v>
      </c>
      <c r="I26">
        <v>17</v>
      </c>
      <c r="J26">
        <v>249</v>
      </c>
      <c r="K26" s="2">
        <f t="shared" si="0"/>
        <v>54.160024560908056</v>
      </c>
      <c r="L26" s="2">
        <f t="shared" si="1"/>
        <v>99.351647021851662</v>
      </c>
      <c r="M26" s="2" t="s">
        <v>33</v>
      </c>
      <c r="N26" s="3">
        <v>10.199999999999999</v>
      </c>
      <c r="O26" s="3">
        <v>2.4</v>
      </c>
      <c r="P26" s="3">
        <v>2.7</v>
      </c>
      <c r="Q26" s="2" t="str">
        <f>CONCATENATE(
ROUND(N26*VLOOKUP(E26,'ID Scheme'!$A$2:$E$7,3),0), "x",
ROUND(O26*VLOOKUP(E26,'ID Scheme'!$A$2:$E$7,5),0), "x",
ROUND(P26*VLOOKUP(E26,'ID Scheme'!$A$2:$E$7,4),0))</f>
        <v>95x35x26</v>
      </c>
      <c r="R26" t="s">
        <v>117</v>
      </c>
    </row>
    <row r="27" spans="1:18" x14ac:dyDescent="0.25">
      <c r="A27" t="s">
        <v>78</v>
      </c>
      <c r="B27">
        <v>1998</v>
      </c>
      <c r="C27">
        <f t="shared" si="2"/>
        <v>3</v>
      </c>
      <c r="D27">
        <v>1</v>
      </c>
      <c r="E27" t="s">
        <v>21</v>
      </c>
      <c r="F27">
        <f>IF(B27 &gt; 1900, ((B27-1900)*10)+400+D27, ((B27-1730)*2)+D27)+VLOOKUP(E27,'ID Scheme'!$A$2:$B$7,2, FALSE)</f>
        <v>1981</v>
      </c>
      <c r="G27">
        <v>59</v>
      </c>
      <c r="H27">
        <v>33</v>
      </c>
      <c r="I27">
        <v>15</v>
      </c>
      <c r="J27">
        <v>110</v>
      </c>
      <c r="K27" s="2">
        <f t="shared" si="0"/>
        <v>37.863989611191968</v>
      </c>
      <c r="L27" s="2">
        <f t="shared" si="1"/>
        <v>71.591217050010968</v>
      </c>
      <c r="M27" s="2" t="s">
        <v>33</v>
      </c>
      <c r="N27" s="3">
        <v>10.199999999999999</v>
      </c>
      <c r="O27" s="3">
        <v>2.2999999999999998</v>
      </c>
      <c r="P27" s="3">
        <v>2.7</v>
      </c>
      <c r="Q27" s="2" t="str">
        <f>CONCATENATE(
ROUND(N27*VLOOKUP(E27,'ID Scheme'!$A$2:$E$7,3),0), "x",
ROUND(O27*VLOOKUP(E27,'ID Scheme'!$A$2:$E$7,5),0), "x",
ROUND(P27*VLOOKUP(E27,'ID Scheme'!$A$2:$E$7,4),0))</f>
        <v>95x33x26</v>
      </c>
    </row>
    <row r="28" spans="1:18" x14ac:dyDescent="0.25">
      <c r="A28" t="s">
        <v>48</v>
      </c>
      <c r="B28">
        <v>2001</v>
      </c>
      <c r="C28">
        <f t="shared" si="2"/>
        <v>3</v>
      </c>
      <c r="D28">
        <v>1</v>
      </c>
      <c r="E28" t="s">
        <v>21</v>
      </c>
      <c r="F28">
        <f>IF(B28 &gt; 1900, ((B28-1900)*10)+400+D28, ((B28-1730)*2)+D28)+VLOOKUP(E28,'ID Scheme'!$A$2:$B$7,2, FALSE)</f>
        <v>2011</v>
      </c>
      <c r="G28">
        <v>70</v>
      </c>
      <c r="H28">
        <v>58</v>
      </c>
      <c r="I28">
        <v>22</v>
      </c>
      <c r="J28">
        <v>320</v>
      </c>
      <c r="K28" s="2">
        <f t="shared" si="0"/>
        <v>75.327958362845649</v>
      </c>
      <c r="L28" s="2">
        <f t="shared" si="1"/>
        <v>118.46524010653438</v>
      </c>
      <c r="M28" s="2" t="s">
        <v>33</v>
      </c>
      <c r="N28" s="3">
        <v>12</v>
      </c>
      <c r="O28" s="3">
        <v>2.5</v>
      </c>
      <c r="P28" s="3">
        <v>3.3</v>
      </c>
      <c r="Q28" s="2" t="str">
        <f>CONCATENATE(
ROUND(N28*VLOOKUP(E28,'ID Scheme'!$A$2:$E$7,3),0), "x",
ROUND(O28*VLOOKUP(E28,'ID Scheme'!$A$2:$E$7,5),0), "x",
ROUND(P28*VLOOKUP(E28,'ID Scheme'!$A$2:$E$7,4),0))</f>
        <v>112x36x32</v>
      </c>
    </row>
    <row r="29" spans="1:18" x14ac:dyDescent="0.25">
      <c r="A29" t="s">
        <v>72</v>
      </c>
      <c r="B29">
        <v>2001</v>
      </c>
      <c r="C29">
        <f t="shared" si="2"/>
        <v>0</v>
      </c>
      <c r="D29">
        <v>2</v>
      </c>
      <c r="E29" t="s">
        <v>21</v>
      </c>
      <c r="F29">
        <f>IF(B29 &gt; 1900, ((B29-1900)*10)+400+D29, ((B29-1730)*2)+D29)+VLOOKUP(E29,'ID Scheme'!$A$2:$B$7,2, FALSE)</f>
        <v>2012</v>
      </c>
      <c r="G29">
        <v>55</v>
      </c>
      <c r="H29">
        <v>140</v>
      </c>
      <c r="I29">
        <v>11</v>
      </c>
      <c r="J29">
        <v>320</v>
      </c>
      <c r="K29" s="2">
        <f t="shared" si="0"/>
        <v>56.95869659296028</v>
      </c>
      <c r="L29" s="2">
        <f t="shared" si="1"/>
        <v>135.13150745681415</v>
      </c>
      <c r="M29" s="2" t="s">
        <v>33</v>
      </c>
      <c r="N29" s="3">
        <v>18</v>
      </c>
      <c r="O29" s="3">
        <v>2.5</v>
      </c>
      <c r="P29" s="3">
        <v>3.2</v>
      </c>
      <c r="Q29" s="2" t="str">
        <f>CONCATENATE(
ROUND(N29*VLOOKUP(E29,'ID Scheme'!$A$2:$E$7,3),0), "x",
ROUND(O29*VLOOKUP(E29,'ID Scheme'!$A$2:$E$7,5),0), "x",
ROUND(P29*VLOOKUP(E29,'ID Scheme'!$A$2:$E$7,4),0))</f>
        <v>168x36x31</v>
      </c>
    </row>
    <row r="30" spans="1:18" x14ac:dyDescent="0.25">
      <c r="A30" t="s">
        <v>46</v>
      </c>
      <c r="B30">
        <v>2005</v>
      </c>
      <c r="C30">
        <f t="shared" si="2"/>
        <v>4</v>
      </c>
      <c r="D30">
        <v>1</v>
      </c>
      <c r="E30" t="s">
        <v>21</v>
      </c>
      <c r="F30">
        <f>IF(B30 &gt; 1900, ((B30-1900)*10)+400+D30, ((B30-1730)*2)+D30)+VLOOKUP(E30,'ID Scheme'!$A$2:$B$7,2, FALSE)</f>
        <v>2051</v>
      </c>
      <c r="G30">
        <v>60</v>
      </c>
      <c r="H30">
        <v>90</v>
      </c>
      <c r="I30">
        <v>20</v>
      </c>
      <c r="J30">
        <v>185</v>
      </c>
      <c r="K30" s="2">
        <f t="shared" si="0"/>
        <v>81.693055399982839</v>
      </c>
      <c r="L30" s="2">
        <f t="shared" si="1"/>
        <v>111.95037019981191</v>
      </c>
      <c r="M30" s="2" t="s">
        <v>33</v>
      </c>
      <c r="N30" s="3">
        <v>11.4</v>
      </c>
      <c r="O30" s="3">
        <v>2.5499999999999998</v>
      </c>
      <c r="P30" s="3">
        <v>4.2</v>
      </c>
      <c r="Q30" s="2" t="str">
        <f>CONCATENATE(
ROUND(N30*VLOOKUP(E30,'ID Scheme'!$A$2:$E$7,3),0), "x",
ROUND(O30*VLOOKUP(E30,'ID Scheme'!$A$2:$E$7,5),0), "x",
ROUND(P30*VLOOKUP(E30,'ID Scheme'!$A$2:$E$7,4),0))</f>
        <v>106x37x41</v>
      </c>
    </row>
    <row r="31" spans="1:18" x14ac:dyDescent="0.25">
      <c r="A31" t="s">
        <v>159</v>
      </c>
      <c r="B31">
        <v>2011</v>
      </c>
      <c r="C31">
        <f t="shared" si="2"/>
        <v>6</v>
      </c>
      <c r="D31">
        <v>2</v>
      </c>
      <c r="E31" t="s">
        <v>21</v>
      </c>
      <c r="F31">
        <f>IF(B31 &gt; 1900, ((B31-1900)*10)+400+D31, ((B31-1730)*2)+D31)+VLOOKUP(E31,'ID Scheme'!$A$2:$B$7,2, FALSE)</f>
        <v>2112</v>
      </c>
      <c r="G31">
        <v>50</v>
      </c>
      <c r="H31">
        <v>72</v>
      </c>
      <c r="I31">
        <v>16</v>
      </c>
      <c r="J31">
        <v>101</v>
      </c>
      <c r="K31" s="2">
        <f t="shared" si="0"/>
        <v>54.565796394374324</v>
      </c>
      <c r="L31" s="2">
        <f t="shared" si="1"/>
        <v>81.520821564001579</v>
      </c>
      <c r="M31" s="2" t="s">
        <v>33</v>
      </c>
      <c r="N31" s="3"/>
      <c r="O31" s="3"/>
      <c r="P31" s="3"/>
      <c r="Q31" s="2" t="str">
        <f>CONCATENATE(
ROUND(N31*VLOOKUP(E31,'ID Scheme'!$A$2:$E$7,3),0), "x",
ROUND(O31*VLOOKUP(E31,'ID Scheme'!$A$2:$E$7,5),0), "x",
ROUND(P31*VLOOKUP(E31,'ID Scheme'!$A$2:$E$7,4),0))</f>
        <v>0x0x0</v>
      </c>
    </row>
    <row r="32" spans="1:18" x14ac:dyDescent="0.25">
      <c r="A32" t="s">
        <v>80</v>
      </c>
      <c r="B32">
        <v>2012</v>
      </c>
      <c r="C32">
        <f t="shared" si="2"/>
        <v>1</v>
      </c>
      <c r="D32">
        <v>1</v>
      </c>
      <c r="E32" t="s">
        <v>21</v>
      </c>
      <c r="F32">
        <f>IF(B32 &gt; 1900, ((B32-1900)*10)+400+D32, ((B32-1730)*2)+D32)+VLOOKUP(E32,'ID Scheme'!$A$2:$B$7,2, FALSE)</f>
        <v>2121</v>
      </c>
      <c r="G32">
        <v>50</v>
      </c>
      <c r="H32">
        <v>87</v>
      </c>
      <c r="I32">
        <v>20</v>
      </c>
      <c r="J32">
        <v>185</v>
      </c>
      <c r="K32" s="2">
        <f t="shared" si="0"/>
        <v>73.321761154546138</v>
      </c>
      <c r="L32" s="2">
        <f t="shared" si="1"/>
        <v>98.153826904979823</v>
      </c>
      <c r="M32" s="2" t="s">
        <v>33</v>
      </c>
      <c r="N32" s="3"/>
      <c r="O32" s="3"/>
      <c r="P32" s="3"/>
      <c r="Q32" s="2" t="str">
        <f>CONCATENATE(
ROUND(N32*VLOOKUP(E32,'ID Scheme'!$A$2:$E$7,3),0), "x",
ROUND(O32*VLOOKUP(E32,'ID Scheme'!$A$2:$E$7,5),0), "x",
ROUND(P32*VLOOKUP(E32,'ID Scheme'!$A$2:$E$7,4),0))</f>
        <v>0x0x0</v>
      </c>
    </row>
    <row r="33" spans="1:18" x14ac:dyDescent="0.25">
      <c r="A33" t="s">
        <v>79</v>
      </c>
      <c r="B33">
        <v>2012</v>
      </c>
      <c r="C33">
        <f t="shared" si="2"/>
        <v>0</v>
      </c>
      <c r="D33">
        <v>2</v>
      </c>
      <c r="E33" t="s">
        <v>21</v>
      </c>
      <c r="F33">
        <f>IF(B33 &gt; 1900, ((B33-1900)*10)+400+D33, ((B33-1730)*2)+D33)+VLOOKUP(E33,'ID Scheme'!$A$2:$B$7,2, FALSE)</f>
        <v>2122</v>
      </c>
      <c r="G33">
        <v>60</v>
      </c>
      <c r="H33">
        <v>35</v>
      </c>
      <c r="I33">
        <v>16</v>
      </c>
      <c r="J33">
        <v>110</v>
      </c>
      <c r="K33" s="2">
        <f t="shared" si="0"/>
        <v>41.6753153887948</v>
      </c>
      <c r="L33" s="2">
        <f t="shared" si="1"/>
        <v>73.809131915179265</v>
      </c>
      <c r="M33" s="2" t="s">
        <v>33</v>
      </c>
      <c r="N33" s="3">
        <v>10.199999999999999</v>
      </c>
      <c r="O33" s="3">
        <v>2.2999999999999998</v>
      </c>
      <c r="P33" s="3">
        <v>2.7</v>
      </c>
      <c r="Q33" s="2" t="str">
        <f>CONCATENATE(
ROUND(N33*VLOOKUP(E33,'ID Scheme'!$A$2:$E$7,3),0), "x",
ROUND(O33*VLOOKUP(E33,'ID Scheme'!$A$2:$E$7,5),0), "x",
ROUND(P33*VLOOKUP(E33,'ID Scheme'!$A$2:$E$7,4),0))</f>
        <v>95x33x26</v>
      </c>
    </row>
    <row r="34" spans="1:18" x14ac:dyDescent="0.25">
      <c r="A34" t="s">
        <v>36</v>
      </c>
      <c r="B34">
        <v>1800</v>
      </c>
      <c r="C34">
        <f t="shared" si="2"/>
        <v>-212</v>
      </c>
      <c r="D34">
        <v>1</v>
      </c>
      <c r="E34" t="s">
        <v>22</v>
      </c>
      <c r="F34">
        <f>IF(B34 &gt; 1900, ((B34-1900)*10)+400+D34, ((B34-1730)*2)+D34)+VLOOKUP(E34,'ID Scheme'!$A$2:$B$7,2, FALSE)</f>
        <v>3741</v>
      </c>
      <c r="G34">
        <v>16</v>
      </c>
      <c r="H34">
        <v>12</v>
      </c>
      <c r="I34">
        <v>12</v>
      </c>
      <c r="J34">
        <v>15</v>
      </c>
      <c r="K34" s="2">
        <f t="shared" si="0"/>
        <v>9.7269122773484167</v>
      </c>
      <c r="L34" s="2">
        <f t="shared" si="1"/>
        <v>12.483928865764204</v>
      </c>
      <c r="M34" s="2" t="s">
        <v>33</v>
      </c>
      <c r="N34" s="3"/>
      <c r="O34" s="3"/>
      <c r="P34" s="3"/>
      <c r="Q34" s="2" t="str">
        <f>CONCATENATE(
ROUND(N34*VLOOKUP(E34,'ID Scheme'!$A$2:$E$7,3),0), "x",
ROUND(O34*VLOOKUP(E34,'ID Scheme'!$A$2:$E$7,5),0), "x",
ROUND(P34*VLOOKUP(E34,'ID Scheme'!$A$2:$E$7,4),0))</f>
        <v>0x0x0</v>
      </c>
    </row>
    <row r="35" spans="1:18" x14ac:dyDescent="0.25">
      <c r="A35" t="s">
        <v>52</v>
      </c>
      <c r="B35">
        <v>1897</v>
      </c>
      <c r="C35">
        <f t="shared" si="2"/>
        <v>97</v>
      </c>
      <c r="D35">
        <v>1</v>
      </c>
      <c r="E35" t="s">
        <v>22</v>
      </c>
      <c r="F35">
        <f>IF(B35 &gt; 1900, ((B35-1900)*10)+400+D35, ((B35-1730)*2)+D35)+VLOOKUP(E35,'ID Scheme'!$A$2:$B$7,2, FALSE)</f>
        <v>3935</v>
      </c>
      <c r="G35">
        <v>18</v>
      </c>
      <c r="H35">
        <v>14</v>
      </c>
      <c r="I35">
        <v>15</v>
      </c>
      <c r="J35">
        <v>20</v>
      </c>
      <c r="K35" s="2">
        <f t="shared" si="0"/>
        <v>13.622087541829282</v>
      </c>
      <c r="L35" s="2">
        <f t="shared" si="1"/>
        <v>15.705460613345815</v>
      </c>
      <c r="M35" s="2" t="s">
        <v>33</v>
      </c>
      <c r="N35" s="3"/>
      <c r="O35" s="3"/>
      <c r="P35" s="3"/>
      <c r="Q35" s="2" t="str">
        <f>CONCATENATE(
ROUND(N35*VLOOKUP(E35,'ID Scheme'!$A$2:$E$7,3),0), "x",
ROUND(O35*VLOOKUP(E35,'ID Scheme'!$A$2:$E$7,5),0), "x",
ROUND(P35*VLOOKUP(E35,'ID Scheme'!$A$2:$E$7,4),0))</f>
        <v>0x0x0</v>
      </c>
    </row>
    <row r="36" spans="1:18" x14ac:dyDescent="0.25">
      <c r="A36" t="s">
        <v>15</v>
      </c>
      <c r="B36">
        <v>1902</v>
      </c>
      <c r="C36">
        <f t="shared" si="2"/>
        <v>5</v>
      </c>
      <c r="D36">
        <v>1</v>
      </c>
      <c r="E36" t="s">
        <v>22</v>
      </c>
      <c r="F36">
        <f>IF(B36 &gt; 1900, ((B36-1900)*10)+400+D36, ((B36-1730)*2)+D36)+VLOOKUP(E36,'ID Scheme'!$A$2:$B$7,2, FALSE)</f>
        <v>4021</v>
      </c>
      <c r="G36">
        <v>18</v>
      </c>
      <c r="H36">
        <v>16</v>
      </c>
      <c r="I36">
        <v>15</v>
      </c>
      <c r="J36">
        <v>35</v>
      </c>
      <c r="K36" s="2">
        <f t="shared" ref="K36:K67" si="3">SQRT(G36*H36)*POWER((MIN(I36,20)+SQRT(MAX(I36-20,0))),0.9)*$B$1</f>
        <v>14.562624135476231</v>
      </c>
      <c r="L36" s="2">
        <f t="shared" ref="L36:L67" si="4">POWER((G36*G36*H36), 0.33)*LOG10(J36)*10*$B$1</f>
        <v>19.479021908256488</v>
      </c>
      <c r="M36" s="2" t="s">
        <v>33</v>
      </c>
      <c r="N36" s="3"/>
      <c r="O36" s="3"/>
      <c r="P36" s="3"/>
      <c r="Q36" s="2" t="str">
        <f>CONCATENATE(
ROUND(N36*VLOOKUP(E36,'ID Scheme'!$A$2:$E$7,3),0), "x",
ROUND(O36*VLOOKUP(E36,'ID Scheme'!$A$2:$E$7,5),0), "x",
ROUND(P36*VLOOKUP(E36,'ID Scheme'!$A$2:$E$7,4),0))</f>
        <v>0x0x0</v>
      </c>
    </row>
    <row r="37" spans="1:18" x14ac:dyDescent="0.25">
      <c r="A37" t="s">
        <v>34</v>
      </c>
      <c r="B37">
        <v>1907</v>
      </c>
      <c r="C37">
        <f t="shared" ref="C37:C68" si="5">B37-B36</f>
        <v>5</v>
      </c>
      <c r="D37">
        <v>1</v>
      </c>
      <c r="E37" t="s">
        <v>22</v>
      </c>
      <c r="F37">
        <f>IF(B37 &gt; 1900, ((B37-1900)*10)+400+D37, ((B37-1730)*2)+D37)+VLOOKUP(E37,'ID Scheme'!$A$2:$B$7,2, FALSE)</f>
        <v>4071</v>
      </c>
      <c r="G37">
        <v>20</v>
      </c>
      <c r="H37">
        <v>18</v>
      </c>
      <c r="I37">
        <v>15</v>
      </c>
      <c r="J37">
        <v>35</v>
      </c>
      <c r="K37" s="2">
        <f t="shared" si="3"/>
        <v>16.28150874885198</v>
      </c>
      <c r="L37" s="2">
        <f t="shared" si="4"/>
        <v>21.709380082318344</v>
      </c>
      <c r="M37" s="2" t="s">
        <v>33</v>
      </c>
      <c r="N37" s="3"/>
      <c r="O37" s="3"/>
      <c r="P37" s="3"/>
      <c r="Q37" s="2" t="str">
        <f>CONCATENATE(
ROUND(N37*VLOOKUP(E37,'ID Scheme'!$A$2:$E$7,3),0), "x",
ROUND(O37*VLOOKUP(E37,'ID Scheme'!$A$2:$E$7,5),0), "x",
ROUND(P37*VLOOKUP(E37,'ID Scheme'!$A$2:$E$7,4),0))</f>
        <v>0x0x0</v>
      </c>
    </row>
    <row r="38" spans="1:18" x14ac:dyDescent="0.25">
      <c r="A38" t="s">
        <v>2</v>
      </c>
      <c r="B38">
        <v>1913</v>
      </c>
      <c r="C38">
        <f t="shared" si="5"/>
        <v>6</v>
      </c>
      <c r="D38">
        <v>1</v>
      </c>
      <c r="E38" t="s">
        <v>22</v>
      </c>
      <c r="F38">
        <f>IF(B38 &gt; 1900, ((B38-1900)*10)+400+D38, ((B38-1730)*2)+D38)+VLOOKUP(E38,'ID Scheme'!$A$2:$B$7,2, FALSE)</f>
        <v>4131</v>
      </c>
      <c r="G38">
        <v>22</v>
      </c>
      <c r="H38">
        <v>18</v>
      </c>
      <c r="I38">
        <v>18</v>
      </c>
      <c r="J38">
        <v>30</v>
      </c>
      <c r="K38" s="2">
        <f t="shared" si="3"/>
        <v>20.121210798806025</v>
      </c>
      <c r="L38" s="2">
        <f t="shared" si="4"/>
        <v>22.116495267895374</v>
      </c>
      <c r="M38" s="2" t="s">
        <v>33</v>
      </c>
      <c r="N38" s="3"/>
      <c r="O38" s="3"/>
      <c r="P38" s="3"/>
      <c r="Q38" s="2" t="str">
        <f>CONCATENATE(
ROUND(N38*VLOOKUP(E38,'ID Scheme'!$A$2:$E$7,3),0), "x",
ROUND(O38*VLOOKUP(E38,'ID Scheme'!$A$2:$E$7,5),0), "x",
ROUND(P38*VLOOKUP(E38,'ID Scheme'!$A$2:$E$7,4),0))</f>
        <v>0x0x0</v>
      </c>
    </row>
    <row r="39" spans="1:18" x14ac:dyDescent="0.25">
      <c r="A39" t="s">
        <v>88</v>
      </c>
      <c r="B39">
        <v>1920</v>
      </c>
      <c r="C39">
        <f t="shared" si="5"/>
        <v>7</v>
      </c>
      <c r="D39">
        <v>1</v>
      </c>
      <c r="E39" t="s">
        <v>22</v>
      </c>
      <c r="F39">
        <f>IF(B39 &gt; 1900, ((B39-1900)*10)+400+D39, ((B39-1730)*2)+D39)+VLOOKUP(E39,'ID Scheme'!$A$2:$B$7,2, FALSE)</f>
        <v>4201</v>
      </c>
      <c r="G39">
        <v>18</v>
      </c>
      <c r="H39">
        <v>28</v>
      </c>
      <c r="I39">
        <v>18</v>
      </c>
      <c r="J39">
        <v>80</v>
      </c>
      <c r="K39" s="2">
        <f t="shared" si="3"/>
        <v>22.69978721594271</v>
      </c>
      <c r="L39" s="2">
        <f t="shared" si="4"/>
        <v>28.877699401096308</v>
      </c>
      <c r="M39" s="2" t="s">
        <v>33</v>
      </c>
      <c r="N39" s="3">
        <v>3.4</v>
      </c>
      <c r="O39" s="3">
        <v>2</v>
      </c>
      <c r="P39" s="3">
        <v>2.5</v>
      </c>
      <c r="Q39" s="2" t="str">
        <f>CONCATENATE(
ROUND(N39*VLOOKUP(E39,'ID Scheme'!$A$2:$E$7,3),0), "x",
ROUND(O39*VLOOKUP(E39,'ID Scheme'!$A$2:$E$7,5),0), "x",
ROUND(P39*VLOOKUP(E39,'ID Scheme'!$A$2:$E$7,4),0))</f>
        <v>32x29x24</v>
      </c>
    </row>
    <row r="40" spans="1:18" x14ac:dyDescent="0.25">
      <c r="A40" t="s">
        <v>74</v>
      </c>
      <c r="B40">
        <v>1928</v>
      </c>
      <c r="C40">
        <f t="shared" si="5"/>
        <v>8</v>
      </c>
      <c r="D40">
        <v>1</v>
      </c>
      <c r="E40" t="s">
        <v>22</v>
      </c>
      <c r="F40">
        <f>IF(B40 &gt; 1900, ((B40-1900)*10)+400+D40, ((B40-1730)*2)+D40)+VLOOKUP(E40,'ID Scheme'!$A$2:$B$7,2, FALSE)</f>
        <v>4281</v>
      </c>
      <c r="G40">
        <v>37</v>
      </c>
      <c r="H40">
        <v>15</v>
      </c>
      <c r="I40">
        <v>16</v>
      </c>
      <c r="J40">
        <v>100</v>
      </c>
      <c r="K40" s="2">
        <f t="shared" si="3"/>
        <v>21.424748835326287</v>
      </c>
      <c r="L40" s="2">
        <f t="shared" si="4"/>
        <v>39.738778398992444</v>
      </c>
      <c r="M40" s="2" t="s">
        <v>33</v>
      </c>
      <c r="N40" s="3"/>
      <c r="O40" s="3"/>
      <c r="P40" s="3"/>
      <c r="Q40" s="2" t="str">
        <f>CONCATENATE(
ROUND(N40*VLOOKUP(E40,'ID Scheme'!$A$2:$E$7,3),0), "x",
ROUND(O40*VLOOKUP(E40,'ID Scheme'!$A$2:$E$7,5),0), "x",
ROUND(P40*VLOOKUP(E40,'ID Scheme'!$A$2:$E$7,4),0))</f>
        <v>0x0x0</v>
      </c>
    </row>
    <row r="41" spans="1:18" x14ac:dyDescent="0.25">
      <c r="A41" t="s">
        <v>75</v>
      </c>
      <c r="B41">
        <v>1935</v>
      </c>
      <c r="C41">
        <f t="shared" si="5"/>
        <v>7</v>
      </c>
      <c r="D41">
        <v>1</v>
      </c>
      <c r="E41" t="s">
        <v>22</v>
      </c>
      <c r="F41">
        <f>IF(B41 &gt; 1900, ((B41-1900)*10)+400+D41, ((B41-1730)*2)+D41)+VLOOKUP(E41,'ID Scheme'!$A$2:$B$7,2, FALSE)</f>
        <v>4351</v>
      </c>
      <c r="G41">
        <v>35</v>
      </c>
      <c r="H41">
        <v>24</v>
      </c>
      <c r="I41">
        <v>15</v>
      </c>
      <c r="J41">
        <v>110</v>
      </c>
      <c r="K41" s="2">
        <f t="shared" si="3"/>
        <v>24.870415423233315</v>
      </c>
      <c r="L41" s="2">
        <f t="shared" si="4"/>
        <v>45.660686493105153</v>
      </c>
      <c r="M41" s="2" t="s">
        <v>33</v>
      </c>
      <c r="N41" s="3"/>
      <c r="O41" s="3"/>
      <c r="P41" s="3"/>
      <c r="Q41" s="2" t="str">
        <f>CONCATENATE(
ROUND(N41*VLOOKUP(E41,'ID Scheme'!$A$2:$E$7,3),0), "x",
ROUND(O41*VLOOKUP(E41,'ID Scheme'!$A$2:$E$7,5),0), "x",
ROUND(P41*VLOOKUP(E41,'ID Scheme'!$A$2:$E$7,4),0))</f>
        <v>0x0x0</v>
      </c>
    </row>
    <row r="42" spans="1:18" x14ac:dyDescent="0.25">
      <c r="A42" t="s">
        <v>3</v>
      </c>
      <c r="B42">
        <v>1936</v>
      </c>
      <c r="C42">
        <f t="shared" si="5"/>
        <v>1</v>
      </c>
      <c r="D42">
        <v>1</v>
      </c>
      <c r="E42" t="s">
        <v>22</v>
      </c>
      <c r="F42">
        <f>IF(B42 &gt; 1900, ((B42-1900)*10)+400+D42, ((B42-1730)*2)+D42)+VLOOKUP(E42,'ID Scheme'!$A$2:$B$7,2, FALSE)</f>
        <v>4361</v>
      </c>
      <c r="G42">
        <v>30</v>
      </c>
      <c r="H42">
        <v>20</v>
      </c>
      <c r="I42">
        <v>15</v>
      </c>
      <c r="J42">
        <v>70</v>
      </c>
      <c r="K42" s="2">
        <f t="shared" si="3"/>
        <v>21.01933741181136</v>
      </c>
      <c r="L42" s="2">
        <f t="shared" si="4"/>
        <v>35.101092804477837</v>
      </c>
      <c r="M42" s="2" t="s">
        <v>33</v>
      </c>
      <c r="N42" s="3"/>
      <c r="O42" s="3"/>
      <c r="P42" s="3"/>
      <c r="Q42" s="2" t="str">
        <f>CONCATENATE(
ROUND(N42*VLOOKUP(E42,'ID Scheme'!$A$2:$E$7,3),0), "x",
ROUND(O42*VLOOKUP(E42,'ID Scheme'!$A$2:$E$7,5),0), "x",
ROUND(P42*VLOOKUP(E42,'ID Scheme'!$A$2:$E$7,4),0))</f>
        <v>0x0x0</v>
      </c>
    </row>
    <row r="43" spans="1:18" x14ac:dyDescent="0.25">
      <c r="A43" t="s">
        <v>90</v>
      </c>
      <c r="B43">
        <v>1948</v>
      </c>
      <c r="C43">
        <f t="shared" si="5"/>
        <v>12</v>
      </c>
      <c r="D43">
        <v>1</v>
      </c>
      <c r="E43" t="s">
        <v>22</v>
      </c>
      <c r="F43">
        <f>IF(B43 &gt; 1900, ((B43-1900)*10)+400+D43, ((B43-1730)*2)+D43)+VLOOKUP(E43,'ID Scheme'!$A$2:$B$7,2, FALSE)</f>
        <v>4481</v>
      </c>
      <c r="G43">
        <v>43</v>
      </c>
      <c r="H43">
        <v>6</v>
      </c>
      <c r="I43">
        <v>25</v>
      </c>
      <c r="J43">
        <v>35</v>
      </c>
      <c r="K43" s="2">
        <f t="shared" si="3"/>
        <v>19.64370077698905</v>
      </c>
      <c r="L43" s="2">
        <f t="shared" si="4"/>
        <v>25.038412597599148</v>
      </c>
      <c r="M43" s="2" t="s">
        <v>33</v>
      </c>
      <c r="P43" s="3"/>
      <c r="Q43" s="2" t="str">
        <f>CONCATENATE(
ROUND(N43*VLOOKUP(E43,'ID Scheme'!$A$2:$E$7,3),0), "x",
ROUND(O43*VLOOKUP(E43,'ID Scheme'!$A$2:$E$7,5),0), "x",
ROUND(P43*VLOOKUP(E43,'ID Scheme'!$A$2:$E$7,4),0))</f>
        <v>0x0x0</v>
      </c>
    </row>
    <row r="44" spans="1:18" x14ac:dyDescent="0.25">
      <c r="A44" t="s">
        <v>4</v>
      </c>
      <c r="B44">
        <v>1952</v>
      </c>
      <c r="C44">
        <f t="shared" si="5"/>
        <v>4</v>
      </c>
      <c r="D44">
        <v>1</v>
      </c>
      <c r="E44" t="s">
        <v>22</v>
      </c>
      <c r="F44">
        <f>IF(B44 &gt; 1900, ((B44-1900)*10)+400+D44, ((B44-1730)*2)+D44)+VLOOKUP(E44,'ID Scheme'!$A$2:$B$7,2, FALSE)</f>
        <v>4521</v>
      </c>
      <c r="G44">
        <v>38</v>
      </c>
      <c r="H44">
        <v>25</v>
      </c>
      <c r="I44">
        <v>15</v>
      </c>
      <c r="J44">
        <v>100</v>
      </c>
      <c r="K44" s="2">
        <f t="shared" si="3"/>
        <v>26.448752899711359</v>
      </c>
      <c r="L44" s="2">
        <f t="shared" si="4"/>
        <v>47.870574076263431</v>
      </c>
      <c r="M44" s="2" t="s">
        <v>33</v>
      </c>
      <c r="N44" s="3"/>
      <c r="O44" s="3"/>
      <c r="P44" s="3"/>
      <c r="Q44" s="2" t="str">
        <f>CONCATENATE(
ROUND(N44*VLOOKUP(E44,'ID Scheme'!$A$2:$E$7,3),0), "x",
ROUND(O44*VLOOKUP(E44,'ID Scheme'!$A$2:$E$7,5),0), "x",
ROUND(P44*VLOOKUP(E44,'ID Scheme'!$A$2:$E$7,4),0))</f>
        <v>0x0x0</v>
      </c>
    </row>
    <row r="45" spans="1:18" x14ac:dyDescent="0.25">
      <c r="A45" t="s">
        <v>7</v>
      </c>
      <c r="B45">
        <v>1957</v>
      </c>
      <c r="C45">
        <f t="shared" si="5"/>
        <v>5</v>
      </c>
      <c r="D45">
        <v>1</v>
      </c>
      <c r="E45" t="s">
        <v>22</v>
      </c>
      <c r="F45">
        <f>IF(B45 &gt; 1900, ((B45-1900)*10)+400+D45, ((B45-1730)*2)+D45)+VLOOKUP(E45,'ID Scheme'!$A$2:$B$7,2, FALSE)</f>
        <v>4571</v>
      </c>
      <c r="G45">
        <v>44</v>
      </c>
      <c r="H45">
        <v>21</v>
      </c>
      <c r="I45">
        <v>15</v>
      </c>
      <c r="J45">
        <v>110</v>
      </c>
      <c r="K45" s="2">
        <f t="shared" si="3"/>
        <v>26.084311753554509</v>
      </c>
      <c r="L45" s="2">
        <f t="shared" si="4"/>
        <v>50.815821559497905</v>
      </c>
      <c r="M45" s="2" t="s">
        <v>33</v>
      </c>
      <c r="N45" s="3"/>
      <c r="O45" s="3"/>
      <c r="P45" s="3"/>
      <c r="Q45" s="2" t="str">
        <f>CONCATENATE(
ROUND(N45*VLOOKUP(E45,'ID Scheme'!$A$2:$E$7,3),0), "x",
ROUND(O45*VLOOKUP(E45,'ID Scheme'!$A$2:$E$7,5),0), "x",
ROUND(P45*VLOOKUP(E45,'ID Scheme'!$A$2:$E$7,4),0))</f>
        <v>0x0x0</v>
      </c>
    </row>
    <row r="46" spans="1:18" x14ac:dyDescent="0.25">
      <c r="A46" t="s">
        <v>92</v>
      </c>
      <c r="B46">
        <v>1959</v>
      </c>
      <c r="C46">
        <f t="shared" si="5"/>
        <v>2</v>
      </c>
      <c r="D46">
        <v>1</v>
      </c>
      <c r="E46" t="s">
        <v>22</v>
      </c>
      <c r="F46">
        <f>IF(B46 &gt; 1900, ((B46-1900)*10)+400+D46, ((B46-1730)*2)+D46)+VLOOKUP(E46,'ID Scheme'!$A$2:$B$7,2, FALSE)</f>
        <v>4591</v>
      </c>
      <c r="G46">
        <v>58</v>
      </c>
      <c r="H46">
        <v>16</v>
      </c>
      <c r="I46">
        <v>20</v>
      </c>
      <c r="J46">
        <v>72</v>
      </c>
      <c r="K46" s="2">
        <f t="shared" si="3"/>
        <v>33.865870832027731</v>
      </c>
      <c r="L46" s="2">
        <f t="shared" si="4"/>
        <v>50.719269605559212</v>
      </c>
      <c r="M46" s="2" t="s">
        <v>33</v>
      </c>
      <c r="N46" s="3">
        <v>6.2</v>
      </c>
      <c r="O46" s="3">
        <v>2.2000000000000002</v>
      </c>
      <c r="P46" s="3">
        <v>2.6</v>
      </c>
      <c r="Q46" s="2" t="str">
        <f>CONCATENATE(
ROUND(N46*VLOOKUP(E46,'ID Scheme'!$A$2:$E$7,3),0), "x",
ROUND(O46*VLOOKUP(E46,'ID Scheme'!$A$2:$E$7,5),0), "x",
ROUND(P46*VLOOKUP(E46,'ID Scheme'!$A$2:$E$7,4),0))</f>
        <v>58x32x25</v>
      </c>
      <c r="R46" t="s">
        <v>99</v>
      </c>
    </row>
    <row r="47" spans="1:18" x14ac:dyDescent="0.25">
      <c r="A47" t="s">
        <v>6</v>
      </c>
      <c r="B47">
        <v>1963</v>
      </c>
      <c r="C47">
        <f t="shared" si="5"/>
        <v>4</v>
      </c>
      <c r="D47">
        <v>1</v>
      </c>
      <c r="E47" t="s">
        <v>22</v>
      </c>
      <c r="F47">
        <f>IF(B47 &gt; 1900, ((B47-1900)*10)+400+D47, ((B47-1730)*2)+D47)+VLOOKUP(E47,'ID Scheme'!$A$2:$B$7,2, FALSE)</f>
        <v>4631</v>
      </c>
      <c r="G47">
        <v>48</v>
      </c>
      <c r="H47">
        <v>24</v>
      </c>
      <c r="I47">
        <v>16</v>
      </c>
      <c r="J47">
        <v>120</v>
      </c>
      <c r="K47" s="2">
        <f t="shared" si="3"/>
        <v>30.867075721045236</v>
      </c>
      <c r="L47" s="2">
        <f t="shared" si="4"/>
        <v>57.285213898505866</v>
      </c>
      <c r="M47" s="2" t="s">
        <v>33</v>
      </c>
      <c r="N47" s="3"/>
      <c r="O47" s="3"/>
      <c r="P47" s="3"/>
      <c r="Q47" s="2" t="str">
        <f>CONCATENATE(
ROUND(N47*VLOOKUP(E47,'ID Scheme'!$A$2:$E$7,3),0), "x",
ROUND(O47*VLOOKUP(E47,'ID Scheme'!$A$2:$E$7,5),0), "x",
ROUND(P47*VLOOKUP(E47,'ID Scheme'!$A$2:$E$7,4),0))</f>
        <v>0x0x0</v>
      </c>
    </row>
    <row r="48" spans="1:18" x14ac:dyDescent="0.25">
      <c r="A48" t="s">
        <v>28</v>
      </c>
      <c r="B48">
        <v>1964</v>
      </c>
      <c r="C48">
        <f t="shared" si="5"/>
        <v>1</v>
      </c>
      <c r="D48">
        <v>1</v>
      </c>
      <c r="E48" t="s">
        <v>22</v>
      </c>
      <c r="F48">
        <f>IF(B48 &gt; 1900, ((B48-1900)*10)+400+D48, ((B48-1730)*2)+D48)+VLOOKUP(E48,'ID Scheme'!$A$2:$B$7,2, FALSE)</f>
        <v>4641</v>
      </c>
      <c r="G48">
        <v>54</v>
      </c>
      <c r="H48">
        <v>36</v>
      </c>
      <c r="I48">
        <v>15</v>
      </c>
      <c r="J48">
        <v>192</v>
      </c>
      <c r="K48" s="2">
        <f t="shared" si="3"/>
        <v>37.834807341260444</v>
      </c>
      <c r="L48" s="2">
        <f t="shared" si="4"/>
        <v>77.729196883362334</v>
      </c>
      <c r="M48" s="2" t="s">
        <v>33</v>
      </c>
      <c r="N48" s="3"/>
      <c r="O48" s="3"/>
      <c r="P48" s="3"/>
      <c r="Q48" s="2" t="str">
        <f>CONCATENATE(
ROUND(N48*VLOOKUP(E48,'ID Scheme'!$A$2:$E$7,3),0), "x",
ROUND(O48*VLOOKUP(E48,'ID Scheme'!$A$2:$E$7,5),0), "x",
ROUND(P48*VLOOKUP(E48,'ID Scheme'!$A$2:$E$7,4),0))</f>
        <v>0x0x0</v>
      </c>
    </row>
    <row r="49" spans="1:18" x14ac:dyDescent="0.25">
      <c r="A49" t="s">
        <v>29</v>
      </c>
      <c r="B49">
        <v>1964</v>
      </c>
      <c r="C49">
        <f t="shared" si="5"/>
        <v>0</v>
      </c>
      <c r="D49">
        <v>2</v>
      </c>
      <c r="E49" t="s">
        <v>22</v>
      </c>
      <c r="F49">
        <f>IF(B49 &gt; 1900, ((B49-1900)*10)+400+D49, ((B49-1730)*2)+D49)+VLOOKUP(E49,'ID Scheme'!$A$2:$B$7,2, FALSE)</f>
        <v>4642</v>
      </c>
      <c r="G49">
        <v>54</v>
      </c>
      <c r="H49">
        <v>22</v>
      </c>
      <c r="I49">
        <v>15</v>
      </c>
      <c r="J49">
        <v>170</v>
      </c>
      <c r="K49" s="2">
        <f t="shared" si="3"/>
        <v>29.576829437221864</v>
      </c>
      <c r="L49" s="2">
        <f t="shared" si="4"/>
        <v>64.540587091557995</v>
      </c>
      <c r="M49" s="2" t="s">
        <v>33</v>
      </c>
      <c r="N49" s="3"/>
      <c r="O49" s="3"/>
      <c r="P49" s="3"/>
      <c r="Q49" s="2" t="str">
        <f>CONCATENATE(
ROUND(N49*VLOOKUP(E49,'ID Scheme'!$A$2:$E$7,3),0), "x",
ROUND(O49*VLOOKUP(E49,'ID Scheme'!$A$2:$E$7,5),0), "x",
ROUND(P49*VLOOKUP(E49,'ID Scheme'!$A$2:$E$7,4),0))</f>
        <v>0x0x0</v>
      </c>
      <c r="R49" t="s">
        <v>31</v>
      </c>
    </row>
    <row r="50" spans="1:18" x14ac:dyDescent="0.25">
      <c r="A50" t="s">
        <v>5</v>
      </c>
      <c r="B50">
        <v>1965</v>
      </c>
      <c r="C50">
        <f t="shared" si="5"/>
        <v>1</v>
      </c>
      <c r="D50">
        <v>1</v>
      </c>
      <c r="E50" t="s">
        <v>22</v>
      </c>
      <c r="F50">
        <f>IF(B50 &gt; 1900, ((B50-1900)*10)+400+D50, ((B50-1730)*2)+D50)+VLOOKUP(E50,'ID Scheme'!$A$2:$B$7,2, FALSE)</f>
        <v>4651</v>
      </c>
      <c r="G50">
        <v>57</v>
      </c>
      <c r="H50">
        <v>36</v>
      </c>
      <c r="I50">
        <v>15</v>
      </c>
      <c r="J50">
        <v>140</v>
      </c>
      <c r="K50" s="2">
        <f t="shared" si="3"/>
        <v>38.871569362349888</v>
      </c>
      <c r="L50" s="2">
        <f t="shared" si="4"/>
        <v>75.713639224989052</v>
      </c>
      <c r="M50" s="2" t="s">
        <v>33</v>
      </c>
      <c r="N50" s="3"/>
      <c r="O50" s="3"/>
      <c r="P50" s="3"/>
      <c r="Q50" s="2" t="str">
        <f>CONCATENATE(
ROUND(N50*VLOOKUP(E50,'ID Scheme'!$A$2:$E$7,3),0), "x",
ROUND(O50*VLOOKUP(E50,'ID Scheme'!$A$2:$E$7,5),0), "x",
ROUND(P50*VLOOKUP(E50,'ID Scheme'!$A$2:$E$7,4),0))</f>
        <v>0x0x0</v>
      </c>
    </row>
    <row r="51" spans="1:18" x14ac:dyDescent="0.25">
      <c r="A51" t="s">
        <v>93</v>
      </c>
      <c r="B51">
        <v>1965</v>
      </c>
      <c r="C51">
        <f t="shared" si="5"/>
        <v>0</v>
      </c>
      <c r="D51">
        <v>2</v>
      </c>
      <c r="E51" t="s">
        <v>22</v>
      </c>
      <c r="F51">
        <f>IF(B51 &gt; 1900, ((B51-1900)*10)+400+D51, ((B51-1730)*2)+D51)+VLOOKUP(E51,'ID Scheme'!$A$2:$B$7,2, FALSE)</f>
        <v>4652</v>
      </c>
      <c r="G51">
        <v>60</v>
      </c>
      <c r="H51">
        <v>16</v>
      </c>
      <c r="I51">
        <v>17</v>
      </c>
      <c r="J51">
        <v>82</v>
      </c>
      <c r="K51" s="2">
        <f t="shared" si="3"/>
        <v>29.757806068644722</v>
      </c>
      <c r="L51" s="2">
        <f t="shared" si="4"/>
        <v>53.444174907561425</v>
      </c>
      <c r="M51" s="2" t="s">
        <v>33</v>
      </c>
      <c r="N51" s="3">
        <v>6.2</v>
      </c>
      <c r="O51" s="3">
        <v>2.2000000000000002</v>
      </c>
      <c r="P51" s="3">
        <v>2.6</v>
      </c>
      <c r="Q51" s="2" t="str">
        <f>CONCATENATE(
ROUND(N51*VLOOKUP(E51,'ID Scheme'!$A$2:$E$7,3),0), "x",
ROUND(O51*VLOOKUP(E51,'ID Scheme'!$A$2:$E$7,5),0), "x",
ROUND(P51*VLOOKUP(E51,'ID Scheme'!$A$2:$E$7,4),0))</f>
        <v>58x32x25</v>
      </c>
      <c r="R51" t="s">
        <v>98</v>
      </c>
    </row>
    <row r="52" spans="1:18" x14ac:dyDescent="0.25">
      <c r="A52" t="s">
        <v>101</v>
      </c>
      <c r="B52">
        <v>1967</v>
      </c>
      <c r="C52">
        <f t="shared" si="5"/>
        <v>2</v>
      </c>
      <c r="D52">
        <v>1</v>
      </c>
      <c r="E52" t="s">
        <v>22</v>
      </c>
      <c r="F52">
        <f>IF(B52 &gt; 1900, ((B52-1900)*10)+400+D52, ((B52-1730)*2)+D52)+VLOOKUP(E52,'ID Scheme'!$A$2:$B$7,2, FALSE)</f>
        <v>4671</v>
      </c>
      <c r="G52">
        <v>56</v>
      </c>
      <c r="H52">
        <v>22</v>
      </c>
      <c r="I52">
        <v>22</v>
      </c>
      <c r="J52">
        <v>170</v>
      </c>
      <c r="K52" s="2">
        <f t="shared" si="3"/>
        <v>41.495264182549853</v>
      </c>
      <c r="L52" s="2">
        <f t="shared" si="4"/>
        <v>66.108473335639829</v>
      </c>
      <c r="M52" s="2" t="s">
        <v>33</v>
      </c>
      <c r="N52" s="3">
        <v>8.5</v>
      </c>
      <c r="O52" s="3">
        <v>2.5</v>
      </c>
      <c r="P52" s="3">
        <v>2.8</v>
      </c>
      <c r="Q52" s="2" t="str">
        <f>CONCATENATE(
ROUND(N52*VLOOKUP(E52,'ID Scheme'!$A$2:$E$7,3),0), "x",
ROUND(O52*VLOOKUP(E52,'ID Scheme'!$A$2:$E$7,5),0), "x",
ROUND(P52*VLOOKUP(E52,'ID Scheme'!$A$2:$E$7,4),0))</f>
        <v>79x36x27</v>
      </c>
      <c r="R52" t="s">
        <v>31</v>
      </c>
    </row>
    <row r="53" spans="1:18" x14ac:dyDescent="0.25">
      <c r="A53" t="s">
        <v>8</v>
      </c>
      <c r="B53">
        <v>1968</v>
      </c>
      <c r="C53">
        <f t="shared" si="5"/>
        <v>1</v>
      </c>
      <c r="D53">
        <v>1</v>
      </c>
      <c r="E53" t="s">
        <v>22</v>
      </c>
      <c r="F53">
        <f>IF(B53 &gt; 1900, ((B53-1900)*10)+400+D53, ((B53-1730)*2)+D53)+VLOOKUP(E53,'ID Scheme'!$A$2:$B$7,2, FALSE)</f>
        <v>4681</v>
      </c>
      <c r="G53">
        <v>68</v>
      </c>
      <c r="H53">
        <v>36</v>
      </c>
      <c r="I53">
        <v>15</v>
      </c>
      <c r="J53">
        <v>247</v>
      </c>
      <c r="K53" s="2">
        <f t="shared" si="3"/>
        <v>42.456980398337514</v>
      </c>
      <c r="L53" s="2">
        <f t="shared" si="4"/>
        <v>94.838498080717855</v>
      </c>
      <c r="M53" s="2" t="s">
        <v>33</v>
      </c>
      <c r="N53" s="3"/>
      <c r="O53" s="3"/>
      <c r="P53" s="3"/>
      <c r="Q53" s="2" t="str">
        <f>CONCATENATE(
ROUND(N53*VLOOKUP(E53,'ID Scheme'!$A$2:$E$7,3),0), "x",
ROUND(O53*VLOOKUP(E53,'ID Scheme'!$A$2:$E$7,5),0), "x",
ROUND(P53*VLOOKUP(E53,'ID Scheme'!$A$2:$E$7,4),0))</f>
        <v>0x0x0</v>
      </c>
    </row>
    <row r="54" spans="1:18" x14ac:dyDescent="0.25">
      <c r="A54" t="s">
        <v>114</v>
      </c>
      <c r="B54">
        <v>1977</v>
      </c>
      <c r="C54">
        <f t="shared" si="5"/>
        <v>9</v>
      </c>
      <c r="D54">
        <v>1</v>
      </c>
      <c r="E54" t="s">
        <v>22</v>
      </c>
      <c r="F54">
        <f>IF(B54 &gt; 1900, ((B54-1900)*10)+400+D54, ((B54-1730)*2)+D54)+VLOOKUP(E54,'ID Scheme'!$A$2:$B$7,2, FALSE)</f>
        <v>4771</v>
      </c>
      <c r="G54">
        <v>60</v>
      </c>
      <c r="H54">
        <v>40</v>
      </c>
      <c r="I54">
        <v>18</v>
      </c>
      <c r="J54">
        <v>280</v>
      </c>
      <c r="K54" s="2">
        <f t="shared" si="3"/>
        <v>49.534996750689693</v>
      </c>
      <c r="L54" s="2">
        <f t="shared" si="4"/>
        <v>92.466176900072455</v>
      </c>
      <c r="M54" s="2" t="s">
        <v>33</v>
      </c>
      <c r="N54" s="3"/>
      <c r="O54" s="3"/>
      <c r="P54" s="3"/>
      <c r="Q54" s="2" t="str">
        <f>CONCATENATE(
ROUND(N54*VLOOKUP(E54,'ID Scheme'!$A$2:$E$7,3),0), "x",
ROUND(O54*VLOOKUP(E54,'ID Scheme'!$A$2:$E$7,5),0), "x",
ROUND(P54*VLOOKUP(E54,'ID Scheme'!$A$2:$E$7,4),0))</f>
        <v>0x0x0</v>
      </c>
      <c r="R54" t="s">
        <v>115</v>
      </c>
    </row>
    <row r="55" spans="1:18" x14ac:dyDescent="0.25">
      <c r="A55" t="s">
        <v>9</v>
      </c>
      <c r="B55">
        <v>1980</v>
      </c>
      <c r="C55">
        <f t="shared" si="5"/>
        <v>3</v>
      </c>
      <c r="D55">
        <v>1</v>
      </c>
      <c r="E55" t="s">
        <v>22</v>
      </c>
      <c r="F55">
        <f>IF(B55 &gt; 1900, ((B55-1900)*10)+400+D55, ((B55-1730)*2)+D55)+VLOOKUP(E55,'ID Scheme'!$A$2:$B$7,2, FALSE)</f>
        <v>4801</v>
      </c>
      <c r="G55">
        <v>62</v>
      </c>
      <c r="H55">
        <v>42</v>
      </c>
      <c r="I55">
        <v>17</v>
      </c>
      <c r="J55">
        <v>350</v>
      </c>
      <c r="K55" s="2">
        <f t="shared" si="3"/>
        <v>49.010121885450587</v>
      </c>
      <c r="L55" s="2">
        <f t="shared" si="4"/>
        <v>99.825332904493919</v>
      </c>
      <c r="M55" s="2" t="s">
        <v>33</v>
      </c>
      <c r="N55" s="3"/>
      <c r="O55" s="3"/>
      <c r="P55" s="3"/>
      <c r="Q55" s="2" t="str">
        <f>CONCATENATE(
ROUND(N55*VLOOKUP(E55,'ID Scheme'!$A$2:$E$7,3),0), "x",
ROUND(O55*VLOOKUP(E55,'ID Scheme'!$A$2:$E$7,5),0), "x",
ROUND(P55*VLOOKUP(E55,'ID Scheme'!$A$2:$E$7,4),0))</f>
        <v>0x0x0</v>
      </c>
    </row>
    <row r="56" spans="1:18" x14ac:dyDescent="0.25">
      <c r="A56" t="s">
        <v>91</v>
      </c>
      <c r="B56">
        <v>1981</v>
      </c>
      <c r="C56">
        <f t="shared" si="5"/>
        <v>1</v>
      </c>
      <c r="D56">
        <v>1</v>
      </c>
      <c r="E56" t="s">
        <v>22</v>
      </c>
      <c r="F56">
        <f>IF(B56 &gt; 1900, ((B56-1900)*10)+400+D56, ((B56-1730)*2)+D56)+VLOOKUP(E56,'ID Scheme'!$A$2:$B$7,2, FALSE)</f>
        <v>4811</v>
      </c>
      <c r="G56">
        <v>68</v>
      </c>
      <c r="H56">
        <v>18</v>
      </c>
      <c r="I56">
        <v>18</v>
      </c>
      <c r="J56">
        <v>90</v>
      </c>
      <c r="K56" s="2">
        <f t="shared" si="3"/>
        <v>35.375063400315305</v>
      </c>
      <c r="L56" s="2">
        <f t="shared" si="4"/>
        <v>61.621962939651276</v>
      </c>
      <c r="M56" s="2" t="s">
        <v>33</v>
      </c>
      <c r="N56" s="3">
        <v>6.2</v>
      </c>
      <c r="O56" s="3">
        <v>2.2000000000000002</v>
      </c>
      <c r="P56" s="3">
        <v>2.6</v>
      </c>
      <c r="Q56" s="2" t="str">
        <f>CONCATENATE(
ROUND(N56*VLOOKUP(E56,'ID Scheme'!$A$2:$E$7,3),0), "x",
ROUND(O56*VLOOKUP(E56,'ID Scheme'!$A$2:$E$7,5),0), "x",
ROUND(P56*VLOOKUP(E56,'ID Scheme'!$A$2:$E$7,4),0))</f>
        <v>58x32x25</v>
      </c>
      <c r="R56" t="s">
        <v>97</v>
      </c>
    </row>
    <row r="57" spans="1:18" x14ac:dyDescent="0.25">
      <c r="A57" t="s">
        <v>43</v>
      </c>
      <c r="B57">
        <v>1982</v>
      </c>
      <c r="C57">
        <f t="shared" si="5"/>
        <v>1</v>
      </c>
      <c r="D57">
        <v>1</v>
      </c>
      <c r="E57" t="s">
        <v>22</v>
      </c>
      <c r="F57">
        <f>IF(B57 &gt; 1900, ((B57-1900)*10)+400+D57, ((B57-1730)*2)+D57)+VLOOKUP(E57,'ID Scheme'!$A$2:$B$7,2, FALSE)</f>
        <v>4821</v>
      </c>
      <c r="G57">
        <v>60</v>
      </c>
      <c r="H57">
        <v>28</v>
      </c>
      <c r="I57">
        <v>20</v>
      </c>
      <c r="J57">
        <v>315</v>
      </c>
      <c r="K57" s="2">
        <f t="shared" si="3"/>
        <v>45.566209265732887</v>
      </c>
      <c r="L57" s="2">
        <f t="shared" si="4"/>
        <v>83.916944346608517</v>
      </c>
      <c r="M57" s="2" t="s">
        <v>33</v>
      </c>
      <c r="N57" s="3"/>
      <c r="O57" s="3"/>
      <c r="P57" s="3"/>
      <c r="Q57" s="2" t="str">
        <f>CONCATENATE(
ROUND(N57*VLOOKUP(E57,'ID Scheme'!$A$2:$E$7,3),0), "x",
ROUND(O57*VLOOKUP(E57,'ID Scheme'!$A$2:$E$7,5),0), "x",
ROUND(P57*VLOOKUP(E57,'ID Scheme'!$A$2:$E$7,4),0))</f>
        <v>0x0x0</v>
      </c>
    </row>
    <row r="58" spans="1:18" x14ac:dyDescent="0.25">
      <c r="A58" t="s">
        <v>106</v>
      </c>
      <c r="B58">
        <v>1983</v>
      </c>
      <c r="C58">
        <f t="shared" si="5"/>
        <v>1</v>
      </c>
      <c r="D58">
        <v>1</v>
      </c>
      <c r="E58" t="s">
        <v>22</v>
      </c>
      <c r="F58">
        <f>IF(B58 &gt; 1900, ((B58-1900)*10)+400+D58, ((B58-1730)*2)+D58)+VLOOKUP(E58,'ID Scheme'!$A$2:$B$7,2, FALSE)</f>
        <v>4831</v>
      </c>
      <c r="G58">
        <v>64</v>
      </c>
      <c r="H58">
        <v>22</v>
      </c>
      <c r="I58">
        <v>19</v>
      </c>
      <c r="J58">
        <v>136</v>
      </c>
      <c r="K58" s="2">
        <f t="shared" si="3"/>
        <v>39.832799628379171</v>
      </c>
      <c r="L58" s="2">
        <f t="shared" si="4"/>
        <v>69.06215060093264</v>
      </c>
      <c r="M58" s="2" t="s">
        <v>33</v>
      </c>
      <c r="N58" s="3">
        <v>7.7</v>
      </c>
      <c r="O58" s="3">
        <v>2.2000000000000002</v>
      </c>
      <c r="P58" s="3">
        <v>2.6</v>
      </c>
      <c r="Q58" s="2" t="str">
        <f>CONCATENATE(
ROUND(N58*VLOOKUP(E58,'ID Scheme'!$A$2:$E$7,3),0), "x",
ROUND(O58*VLOOKUP(E58,'ID Scheme'!$A$2:$E$7,5),0), "x",
ROUND(P58*VLOOKUP(E58,'ID Scheme'!$A$2:$E$7,4),0))</f>
        <v>72x32x25</v>
      </c>
      <c r="R58" t="s">
        <v>107</v>
      </c>
    </row>
    <row r="59" spans="1:18" x14ac:dyDescent="0.25">
      <c r="A59" t="s">
        <v>44</v>
      </c>
      <c r="B59">
        <v>1986</v>
      </c>
      <c r="C59">
        <f t="shared" si="5"/>
        <v>3</v>
      </c>
      <c r="D59">
        <v>1</v>
      </c>
      <c r="E59" t="s">
        <v>22</v>
      </c>
      <c r="F59">
        <f>IF(B59 &gt; 1900, ((B59-1900)*10)+400+D59, ((B59-1730)*2)+D59)+VLOOKUP(E59,'ID Scheme'!$A$2:$B$7,2, FALSE)</f>
        <v>4861</v>
      </c>
      <c r="G59">
        <v>62</v>
      </c>
      <c r="H59">
        <v>30</v>
      </c>
      <c r="I59">
        <v>20</v>
      </c>
      <c r="J59">
        <v>315</v>
      </c>
      <c r="K59" s="2">
        <f t="shared" si="3"/>
        <v>47.945155509895372</v>
      </c>
      <c r="L59" s="2">
        <f t="shared" si="4"/>
        <v>87.727593286354292</v>
      </c>
      <c r="M59" s="2" t="s">
        <v>33</v>
      </c>
      <c r="N59" s="3"/>
      <c r="O59" s="3"/>
      <c r="P59" s="3"/>
      <c r="Q59" s="2" t="str">
        <f>CONCATENATE(
ROUND(N59*VLOOKUP(E59,'ID Scheme'!$A$2:$E$7,3),0), "x",
ROUND(O59*VLOOKUP(E59,'ID Scheme'!$A$2:$E$7,5),0), "x",
ROUND(P59*VLOOKUP(E59,'ID Scheme'!$A$2:$E$7,4),0))</f>
        <v>0x0x0</v>
      </c>
    </row>
    <row r="60" spans="1:18" x14ac:dyDescent="0.25">
      <c r="A60" t="s">
        <v>25</v>
      </c>
      <c r="B60">
        <v>1987</v>
      </c>
      <c r="C60">
        <f t="shared" si="5"/>
        <v>1</v>
      </c>
      <c r="D60">
        <v>1</v>
      </c>
      <c r="E60" t="s">
        <v>22</v>
      </c>
      <c r="F60">
        <f>IF(B60 &gt; 1900, ((B60-1900)*10)+400+D60, ((B60-1730)*2)+D60)+VLOOKUP(E60,'ID Scheme'!$A$2:$B$7,2, FALSE)</f>
        <v>4871</v>
      </c>
      <c r="G60">
        <v>65</v>
      </c>
      <c r="H60">
        <v>44</v>
      </c>
      <c r="I60">
        <v>15</v>
      </c>
      <c r="J60">
        <v>420</v>
      </c>
      <c r="K60" s="2">
        <f t="shared" si="3"/>
        <v>45.890882888330843</v>
      </c>
      <c r="L60" s="2">
        <f t="shared" si="4"/>
        <v>107.83581527011596</v>
      </c>
      <c r="M60" s="2" t="s">
        <v>33</v>
      </c>
      <c r="N60" s="3"/>
      <c r="O60" s="3"/>
      <c r="P60" s="3"/>
      <c r="Q60" s="2" t="str">
        <f>CONCATENATE(
ROUND(N60*VLOOKUP(E60,'ID Scheme'!$A$2:$E$7,3),0), "x",
ROUND(O60*VLOOKUP(E60,'ID Scheme'!$A$2:$E$7,5),0), "x",
ROUND(P60*VLOOKUP(E60,'ID Scheme'!$A$2:$E$7,4),0))</f>
        <v>0x0x0</v>
      </c>
    </row>
    <row r="61" spans="1:18" x14ac:dyDescent="0.25">
      <c r="A61" t="s">
        <v>94</v>
      </c>
      <c r="B61">
        <v>1993</v>
      </c>
      <c r="C61">
        <f t="shared" si="5"/>
        <v>6</v>
      </c>
      <c r="D61">
        <v>1</v>
      </c>
      <c r="E61" t="s">
        <v>22</v>
      </c>
      <c r="F61">
        <f>IF(B61 &gt; 1900, ((B61-1900)*10)+400+D61, ((B61-1730)*2)+D61)+VLOOKUP(E61,'ID Scheme'!$A$2:$B$7,2, FALSE)</f>
        <v>4931</v>
      </c>
      <c r="G61">
        <v>72</v>
      </c>
      <c r="H61">
        <v>18</v>
      </c>
      <c r="I61">
        <v>18</v>
      </c>
      <c r="J61">
        <v>105</v>
      </c>
      <c r="K61" s="2">
        <f t="shared" si="3"/>
        <v>36.400639934883735</v>
      </c>
      <c r="L61" s="2">
        <f t="shared" si="4"/>
        <v>66.183179614250491</v>
      </c>
      <c r="M61" s="2" t="s">
        <v>33</v>
      </c>
      <c r="N61" s="3">
        <v>6.2</v>
      </c>
      <c r="O61" s="3">
        <v>2.2000000000000002</v>
      </c>
      <c r="P61" s="3">
        <v>2.6</v>
      </c>
      <c r="Q61" s="2" t="str">
        <f>CONCATENATE(
ROUND(N61*VLOOKUP(E61,'ID Scheme'!$A$2:$E$7,3),0), "x",
ROUND(O61*VLOOKUP(E61,'ID Scheme'!$A$2:$E$7,5),0), "x",
ROUND(P61*VLOOKUP(E61,'ID Scheme'!$A$2:$E$7,4),0))</f>
        <v>58x32x25</v>
      </c>
      <c r="R61" t="s">
        <v>100</v>
      </c>
    </row>
    <row r="62" spans="1:18" x14ac:dyDescent="0.25">
      <c r="A62" t="s">
        <v>26</v>
      </c>
      <c r="B62">
        <v>1995</v>
      </c>
      <c r="C62">
        <f t="shared" si="5"/>
        <v>2</v>
      </c>
      <c r="D62">
        <v>1</v>
      </c>
      <c r="E62" t="s">
        <v>22</v>
      </c>
      <c r="F62">
        <f>IF(B62 &gt; 1900, ((B62-1900)*10)+400+D62, ((B62-1730)*2)+D62)+VLOOKUP(E62,'ID Scheme'!$A$2:$B$7,2, FALSE)</f>
        <v>4951</v>
      </c>
      <c r="G62">
        <v>68</v>
      </c>
      <c r="H62">
        <v>48</v>
      </c>
      <c r="I62">
        <v>15</v>
      </c>
      <c r="J62">
        <v>420</v>
      </c>
      <c r="K62" s="2">
        <f t="shared" si="3"/>
        <v>49.025098123917665</v>
      </c>
      <c r="L62" s="2">
        <f t="shared" si="4"/>
        <v>114.33160972754995</v>
      </c>
      <c r="M62" s="2" t="s">
        <v>33</v>
      </c>
      <c r="N62" s="3"/>
      <c r="O62" s="3"/>
      <c r="P62" s="3"/>
      <c r="Q62" s="2" t="str">
        <f>CONCATENATE(
ROUND(N62*VLOOKUP(E62,'ID Scheme'!$A$2:$E$7,3),0), "x",
ROUND(O62*VLOOKUP(E62,'ID Scheme'!$A$2:$E$7,5),0), "x",
ROUND(P62*VLOOKUP(E62,'ID Scheme'!$A$2:$E$7,4),0))</f>
        <v>0x0x0</v>
      </c>
    </row>
    <row r="63" spans="1:18" x14ac:dyDescent="0.25">
      <c r="A63" t="s">
        <v>24</v>
      </c>
      <c r="B63">
        <v>1997</v>
      </c>
      <c r="C63">
        <f t="shared" si="5"/>
        <v>2</v>
      </c>
      <c r="D63">
        <v>1</v>
      </c>
      <c r="E63" t="s">
        <v>22</v>
      </c>
      <c r="F63">
        <f>IF(B63 &gt; 1900, ((B63-1900)*10)+400+D63, ((B63-1730)*2)+D63)+VLOOKUP(E63,'ID Scheme'!$A$2:$B$7,2, FALSE)</f>
        <v>4971</v>
      </c>
      <c r="G63">
        <v>70</v>
      </c>
      <c r="H63">
        <v>32</v>
      </c>
      <c r="I63">
        <v>15</v>
      </c>
      <c r="J63">
        <v>405</v>
      </c>
      <c r="K63" s="2">
        <f t="shared" si="3"/>
        <v>40.613218318644378</v>
      </c>
      <c r="L63" s="2">
        <f t="shared" si="4"/>
        <v>101.33099065775636</v>
      </c>
      <c r="M63" s="2" t="s">
        <v>33</v>
      </c>
      <c r="N63" s="3"/>
      <c r="O63" s="3"/>
      <c r="P63" s="3"/>
      <c r="Q63" s="2" t="str">
        <f>CONCATENATE(
ROUND(N63*VLOOKUP(E63,'ID Scheme'!$A$2:$E$7,3),0), "x",
ROUND(O63*VLOOKUP(E63,'ID Scheme'!$A$2:$E$7,5),0), "x",
ROUND(P63*VLOOKUP(E63,'ID Scheme'!$A$2:$E$7,4),0))</f>
        <v>0x0x0</v>
      </c>
    </row>
    <row r="64" spans="1:18" x14ac:dyDescent="0.25">
      <c r="A64" t="s">
        <v>102</v>
      </c>
      <c r="B64">
        <v>2001</v>
      </c>
      <c r="C64">
        <f t="shared" si="5"/>
        <v>4</v>
      </c>
      <c r="D64">
        <v>1</v>
      </c>
      <c r="E64" t="s">
        <v>22</v>
      </c>
      <c r="F64">
        <f>IF(B64 &gt; 1900, ((B64-1900)*10)+400+D64, ((B64-1730)*2)+D64)+VLOOKUP(E64,'ID Scheme'!$A$2:$B$7,2, FALSE)</f>
        <v>5011</v>
      </c>
      <c r="G64">
        <v>70</v>
      </c>
      <c r="H64">
        <v>50</v>
      </c>
      <c r="I64">
        <v>14</v>
      </c>
      <c r="J64">
        <v>440</v>
      </c>
      <c r="K64" s="2">
        <f t="shared" si="3"/>
        <v>47.710120964976788</v>
      </c>
      <c r="L64" s="2">
        <f t="shared" si="4"/>
        <v>119.03032276284144</v>
      </c>
      <c r="M64" s="2" t="s">
        <v>33</v>
      </c>
      <c r="N64" s="3"/>
      <c r="O64" s="3"/>
      <c r="P64" s="3"/>
      <c r="Q64" s="2" t="str">
        <f>CONCATENATE(
ROUND(N64*VLOOKUP(E64,'ID Scheme'!$A$2:$E$7,3),0), "x",
ROUND(O64*VLOOKUP(E64,'ID Scheme'!$A$2:$E$7,5),0), "x",
ROUND(P64*VLOOKUP(E64,'ID Scheme'!$A$2:$E$7,4),0))</f>
        <v>0x0x0</v>
      </c>
    </row>
    <row r="65" spans="1:18" x14ac:dyDescent="0.25">
      <c r="A65" t="s">
        <v>108</v>
      </c>
      <c r="B65">
        <v>2001</v>
      </c>
      <c r="C65">
        <f t="shared" si="5"/>
        <v>0</v>
      </c>
      <c r="D65">
        <v>2</v>
      </c>
      <c r="E65" t="s">
        <v>22</v>
      </c>
      <c r="F65">
        <f>IF(B65 &gt; 1900, ((B65-1900)*10)+400+D65, ((B65-1730)*2)+D65)+VLOOKUP(E65,'ID Scheme'!$A$2:$B$7,2, FALSE)</f>
        <v>5012</v>
      </c>
      <c r="G65">
        <v>75</v>
      </c>
      <c r="H65">
        <v>24</v>
      </c>
      <c r="I65">
        <v>18</v>
      </c>
      <c r="J65">
        <v>207</v>
      </c>
      <c r="K65" s="2">
        <f t="shared" si="3"/>
        <v>42.898565562476904</v>
      </c>
      <c r="L65" s="2">
        <f t="shared" si="4"/>
        <v>85.665193700262009</v>
      </c>
      <c r="M65" s="2" t="s">
        <v>33</v>
      </c>
      <c r="N65" s="3">
        <v>8.5</v>
      </c>
      <c r="O65" s="3">
        <v>2.2000000000000002</v>
      </c>
      <c r="P65" s="3">
        <v>2.6</v>
      </c>
      <c r="Q65" s="2" t="str">
        <f>CONCATENATE(
ROUND(N65*VLOOKUP(E65,'ID Scheme'!$A$2:$E$7,3),0), "x",
ROUND(O65*VLOOKUP(E65,'ID Scheme'!$A$2:$E$7,5),0), "x",
ROUND(P65*VLOOKUP(E65,'ID Scheme'!$A$2:$E$7,4),0))</f>
        <v>79x32x25</v>
      </c>
      <c r="R65" t="s">
        <v>109</v>
      </c>
    </row>
    <row r="66" spans="1:18" x14ac:dyDescent="0.25">
      <c r="A66" t="s">
        <v>27</v>
      </c>
      <c r="B66">
        <v>2004</v>
      </c>
      <c r="C66">
        <f t="shared" si="5"/>
        <v>3</v>
      </c>
      <c r="D66">
        <v>1</v>
      </c>
      <c r="E66" t="s">
        <v>22</v>
      </c>
      <c r="F66">
        <f>IF(B66 &gt; 1900, ((B66-1900)*10)+400+D66, ((B66-1730)*2)+D66)+VLOOKUP(E66,'ID Scheme'!$A$2:$B$7,2, FALSE)</f>
        <v>5041</v>
      </c>
      <c r="G66">
        <v>72</v>
      </c>
      <c r="H66">
        <v>54</v>
      </c>
      <c r="I66">
        <v>15</v>
      </c>
      <c r="J66">
        <v>580</v>
      </c>
      <c r="K66" s="2">
        <f t="shared" si="3"/>
        <v>53.506497671783663</v>
      </c>
      <c r="L66" s="2">
        <f t="shared" si="4"/>
        <v>130.02857541304473</v>
      </c>
      <c r="M66" s="2" t="s">
        <v>33</v>
      </c>
      <c r="N66" s="3"/>
      <c r="O66" s="3"/>
      <c r="P66" s="3"/>
      <c r="Q66" s="2" t="str">
        <f>CONCATENATE(
ROUND(N66*VLOOKUP(E66,'ID Scheme'!$A$2:$E$7,3),0), "x",
ROUND(O66*VLOOKUP(E66,'ID Scheme'!$A$2:$E$7,5),0), "x",
ROUND(P66*VLOOKUP(E66,'ID Scheme'!$A$2:$E$7,4),0))</f>
        <v>0x0x0</v>
      </c>
    </row>
    <row r="67" spans="1:18" x14ac:dyDescent="0.25">
      <c r="A67" t="s">
        <v>95</v>
      </c>
      <c r="B67">
        <v>2005</v>
      </c>
      <c r="C67">
        <f t="shared" si="5"/>
        <v>1</v>
      </c>
      <c r="D67">
        <v>1</v>
      </c>
      <c r="E67" t="s">
        <v>22</v>
      </c>
      <c r="F67">
        <f>IF(B67 &gt; 1900, ((B67-1900)*10)+400+D67, ((B67-1730)*2)+D67)+VLOOKUP(E67,'ID Scheme'!$A$2:$B$7,2, FALSE)</f>
        <v>5051</v>
      </c>
      <c r="G67">
        <v>80</v>
      </c>
      <c r="H67">
        <v>18</v>
      </c>
      <c r="I67">
        <v>19</v>
      </c>
      <c r="J67">
        <v>175</v>
      </c>
      <c r="K67" s="2">
        <f t="shared" si="3"/>
        <v>40.282902046468678</v>
      </c>
      <c r="L67" s="2">
        <f t="shared" si="4"/>
        <v>78.736702415748411</v>
      </c>
      <c r="M67" s="2" t="s">
        <v>33</v>
      </c>
      <c r="N67" s="3">
        <v>6.2</v>
      </c>
      <c r="O67" s="3">
        <v>2.2000000000000002</v>
      </c>
      <c r="P67" s="3">
        <v>2.6</v>
      </c>
      <c r="Q67" s="2" t="str">
        <f>CONCATENATE(
ROUND(N67*VLOOKUP(E67,'ID Scheme'!$A$2:$E$7,3),0), "x",
ROUND(O67*VLOOKUP(E67,'ID Scheme'!$A$2:$E$7,5),0), "x",
ROUND(P67*VLOOKUP(E67,'ID Scheme'!$A$2:$E$7,4),0))</f>
        <v>58x32x25</v>
      </c>
      <c r="R67" t="s">
        <v>96</v>
      </c>
    </row>
    <row r="68" spans="1:18" x14ac:dyDescent="0.25">
      <c r="A68" t="s">
        <v>121</v>
      </c>
      <c r="B68">
        <v>2005</v>
      </c>
      <c r="C68">
        <f t="shared" si="5"/>
        <v>0</v>
      </c>
      <c r="D68">
        <v>2</v>
      </c>
      <c r="E68" t="s">
        <v>22</v>
      </c>
      <c r="F68">
        <f>IF(B68 &gt; 1900, ((B68-1900)*10)+400+D68, ((B68-1730)*2)+D68)+VLOOKUP(E68,'ID Scheme'!$A$2:$B$7,2, FALSE)</f>
        <v>5052</v>
      </c>
      <c r="G68">
        <v>70</v>
      </c>
      <c r="H68">
        <v>54</v>
      </c>
      <c r="I68">
        <v>18</v>
      </c>
      <c r="J68">
        <v>380</v>
      </c>
      <c r="K68" s="2">
        <f t="shared" ref="K68:K99" si="6">SQRT(G68*H68)*POWER((MIN(I68,20)+SQRT(MAX(I68-20,0))),0.9)*$B$1</f>
        <v>62.165927543696078</v>
      </c>
      <c r="L68" s="2">
        <f t="shared" ref="L68:L99" si="7">POWER((G68*G68*H68), 0.33)*LOG10(J68)*10*$B$1</f>
        <v>119.15141041758832</v>
      </c>
      <c r="M68" s="2" t="s">
        <v>33</v>
      </c>
      <c r="P68" s="3"/>
      <c r="Q68" s="2" t="str">
        <f>CONCATENATE(
ROUND(N68*VLOOKUP(E68,'ID Scheme'!$A$2:$E$7,3),0), "x",
ROUND(O68*VLOOKUP(E68,'ID Scheme'!$A$2:$E$7,5),0), "x",
ROUND(P68*VLOOKUP(E68,'ID Scheme'!$A$2:$E$7,4),0))</f>
        <v>0x0x0</v>
      </c>
      <c r="R68" t="s">
        <v>122</v>
      </c>
    </row>
    <row r="69" spans="1:18" x14ac:dyDescent="0.25">
      <c r="A69" t="s">
        <v>71</v>
      </c>
      <c r="B69">
        <v>1912</v>
      </c>
      <c r="C69">
        <f t="shared" ref="C69:C100" si="8">B69-B68</f>
        <v>-93</v>
      </c>
      <c r="D69">
        <v>1</v>
      </c>
      <c r="E69" t="s">
        <v>23</v>
      </c>
      <c r="F69">
        <f>IF(B69 &gt; 1900, ((B69-1900)*10)+400+D69, ((B69-1730)*2)+D69)+VLOOKUP(E69,'ID Scheme'!$A$2:$B$7,2, FALSE)</f>
        <v>7121</v>
      </c>
      <c r="G69">
        <v>40</v>
      </c>
      <c r="H69">
        <v>4</v>
      </c>
      <c r="I69">
        <v>12</v>
      </c>
      <c r="J69">
        <v>20</v>
      </c>
      <c r="K69" s="2">
        <f t="shared" si="6"/>
        <v>8.8794154486294588</v>
      </c>
      <c r="L69" s="2">
        <f t="shared" si="7"/>
        <v>17.594947052790868</v>
      </c>
      <c r="M69" s="2" t="s">
        <v>33</v>
      </c>
      <c r="N69" s="3"/>
      <c r="O69" s="3"/>
      <c r="P69" s="3"/>
      <c r="Q69" s="2" t="str">
        <f>CONCATENATE(
ROUND(N69*VLOOKUP(E69,'ID Scheme'!$A$2:$E$7,3),0), "x",
ROUND(O69*VLOOKUP(E69,'ID Scheme'!$A$2:$E$7,5),0), "x",
ROUND(P69*VLOOKUP(E69,'ID Scheme'!$A$2:$E$7,4),0))</f>
        <v>0x0x0</v>
      </c>
    </row>
    <row r="70" spans="1:18" x14ac:dyDescent="0.25">
      <c r="A70" t="s">
        <v>77</v>
      </c>
      <c r="B70">
        <v>1938</v>
      </c>
      <c r="C70">
        <f t="shared" si="8"/>
        <v>26</v>
      </c>
      <c r="D70">
        <v>1</v>
      </c>
      <c r="E70" t="s">
        <v>23</v>
      </c>
      <c r="F70">
        <f>IF(B70 &gt; 1900, ((B70-1900)*10)+400+D70, ((B70-1730)*2)+D70)+VLOOKUP(E70,'ID Scheme'!$A$2:$B$7,2, FALSE)</f>
        <v>7381</v>
      </c>
      <c r="G70">
        <v>45</v>
      </c>
      <c r="H70">
        <v>5</v>
      </c>
      <c r="I70">
        <v>14</v>
      </c>
      <c r="J70">
        <v>32</v>
      </c>
      <c r="K70" s="2">
        <f t="shared" si="6"/>
        <v>12.0967235181487</v>
      </c>
      <c r="L70" s="2">
        <f t="shared" si="7"/>
        <v>23.682164888763008</v>
      </c>
      <c r="M70" s="2" t="s">
        <v>33</v>
      </c>
      <c r="N70" s="3"/>
      <c r="O70" s="3"/>
      <c r="P70" s="3"/>
      <c r="Q70" s="2" t="str">
        <f>CONCATENATE(
ROUND(N70*VLOOKUP(E70,'ID Scheme'!$A$2:$E$7,3),0), "x",
ROUND(O70*VLOOKUP(E70,'ID Scheme'!$A$2:$E$7,5),0), "x",
ROUND(P70*VLOOKUP(E70,'ID Scheme'!$A$2:$E$7,4),0))</f>
        <v>0x0x0</v>
      </c>
    </row>
    <row r="71" spans="1:18" x14ac:dyDescent="0.25">
      <c r="A71" t="s">
        <v>56</v>
      </c>
      <c r="B71">
        <v>1957</v>
      </c>
      <c r="C71">
        <f t="shared" si="8"/>
        <v>19</v>
      </c>
      <c r="D71">
        <v>1</v>
      </c>
      <c r="E71" t="s">
        <v>23</v>
      </c>
      <c r="F71">
        <f>IF(B71 &gt; 1900, ((B71-1900)*10)+400+D71, ((B71-1730)*2)+D71)+VLOOKUP(E71,'ID Scheme'!$A$2:$B$7,2, FALSE)</f>
        <v>7571</v>
      </c>
      <c r="G71">
        <v>60</v>
      </c>
      <c r="H71">
        <v>6</v>
      </c>
      <c r="I71">
        <v>12</v>
      </c>
      <c r="J71">
        <v>53</v>
      </c>
      <c r="K71" s="2">
        <f t="shared" si="6"/>
        <v>13.319123172944188</v>
      </c>
      <c r="L71" s="2">
        <f t="shared" si="7"/>
        <v>34.83675961560575</v>
      </c>
      <c r="M71" s="2" t="s">
        <v>33</v>
      </c>
      <c r="N71" s="3"/>
      <c r="O71" s="3"/>
      <c r="P71" s="3"/>
      <c r="Q71" s="2" t="str">
        <f>CONCATENATE(
ROUND(N71*VLOOKUP(E71,'ID Scheme'!$A$2:$E$7,3),0), "x",
ROUND(O71*VLOOKUP(E71,'ID Scheme'!$A$2:$E$7,5),0), "x",
ROUND(P71*VLOOKUP(E71,'ID Scheme'!$A$2:$E$7,4),0))</f>
        <v>0x0x0</v>
      </c>
    </row>
    <row r="72" spans="1:18" x14ac:dyDescent="0.25">
      <c r="A72" t="s">
        <v>76</v>
      </c>
      <c r="B72">
        <v>1960</v>
      </c>
      <c r="C72">
        <f t="shared" si="8"/>
        <v>3</v>
      </c>
      <c r="D72">
        <v>1</v>
      </c>
      <c r="E72" t="s">
        <v>23</v>
      </c>
      <c r="F72">
        <f>IF(B72 &gt; 1900, ((B72-1900)*10)+400+D72, ((B72-1730)*2)+D72)+VLOOKUP(E72,'ID Scheme'!$A$2:$B$7,2, FALSE)</f>
        <v>7601</v>
      </c>
      <c r="G72">
        <v>60</v>
      </c>
      <c r="H72">
        <v>8</v>
      </c>
      <c r="I72">
        <v>15</v>
      </c>
      <c r="J72">
        <v>58</v>
      </c>
      <c r="K72" s="2">
        <f t="shared" si="6"/>
        <v>18.800266917925878</v>
      </c>
      <c r="L72" s="2">
        <f t="shared" si="7"/>
        <v>39.175857841532874</v>
      </c>
      <c r="M72" s="2" t="s">
        <v>33</v>
      </c>
      <c r="N72" s="3"/>
      <c r="O72" s="3"/>
      <c r="P72" s="3"/>
      <c r="Q72" s="2" t="str">
        <f>CONCATENATE(
ROUND(N72*VLOOKUP(E72,'ID Scheme'!$A$2:$E$7,3),0), "x",
ROUND(O72*VLOOKUP(E72,'ID Scheme'!$A$2:$E$7,5),0), "x",
ROUND(P72*VLOOKUP(E72,'ID Scheme'!$A$2:$E$7,4),0))</f>
        <v>0x0x0</v>
      </c>
    </row>
    <row r="73" spans="1:18" x14ac:dyDescent="0.25">
      <c r="A73" t="s">
        <v>50</v>
      </c>
      <c r="B73">
        <v>1965</v>
      </c>
      <c r="C73">
        <f t="shared" si="8"/>
        <v>5</v>
      </c>
      <c r="D73">
        <v>1</v>
      </c>
      <c r="E73" t="s">
        <v>23</v>
      </c>
      <c r="F73">
        <f>IF(B73 &gt; 1900, ((B73-1900)*10)+400+D73, ((B73-1730)*2)+D73)+VLOOKUP(E73,'ID Scheme'!$A$2:$B$7,2, FALSE)</f>
        <v>7651</v>
      </c>
      <c r="G73">
        <v>65</v>
      </c>
      <c r="H73">
        <v>8</v>
      </c>
      <c r="I73">
        <v>14</v>
      </c>
      <c r="J73">
        <v>90</v>
      </c>
      <c r="K73" s="2">
        <f t="shared" si="6"/>
        <v>18.389849172815911</v>
      </c>
      <c r="L73" s="2">
        <f t="shared" si="7"/>
        <v>45.77013890849053</v>
      </c>
      <c r="M73" s="2" t="s">
        <v>33</v>
      </c>
      <c r="N73" s="3"/>
      <c r="O73" s="3"/>
      <c r="P73" s="3"/>
      <c r="Q73" s="2" t="str">
        <f>CONCATENATE(
ROUND(N73*VLOOKUP(E73,'ID Scheme'!$A$2:$E$7,3),0), "x",
ROUND(O73*VLOOKUP(E73,'ID Scheme'!$A$2:$E$7,5),0), "x",
ROUND(P73*VLOOKUP(E73,'ID Scheme'!$A$2:$E$7,4),0))</f>
        <v>0x0x0</v>
      </c>
    </row>
    <row r="74" spans="1:18" x14ac:dyDescent="0.25">
      <c r="A74" t="s">
        <v>51</v>
      </c>
      <c r="B74">
        <v>1986</v>
      </c>
      <c r="C74">
        <f t="shared" si="8"/>
        <v>21</v>
      </c>
      <c r="D74">
        <v>1</v>
      </c>
      <c r="E74" t="s">
        <v>23</v>
      </c>
      <c r="F74">
        <f>IF(B74 &gt; 1900, ((B74-1900)*10)+400+D74, ((B74-1730)*2)+D74)+VLOOKUP(E74,'ID Scheme'!$A$2:$B$7,2, FALSE)</f>
        <v>7861</v>
      </c>
      <c r="G74">
        <v>80</v>
      </c>
      <c r="H74">
        <v>10</v>
      </c>
      <c r="I74">
        <v>14</v>
      </c>
      <c r="J74">
        <v>100</v>
      </c>
      <c r="K74" s="2">
        <f t="shared" si="6"/>
        <v>22.809800612857963</v>
      </c>
      <c r="L74" s="2">
        <f t="shared" si="7"/>
        <v>57.826998441289433</v>
      </c>
      <c r="M74" s="2" t="s">
        <v>33</v>
      </c>
      <c r="N74" s="3"/>
      <c r="O74" s="3"/>
      <c r="P74" s="3"/>
      <c r="Q74" s="2" t="str">
        <f>CONCATENATE(
ROUND(N74*VLOOKUP(E74,'ID Scheme'!$A$2:$E$7,3),0), "x",
ROUND(O74*VLOOKUP(E74,'ID Scheme'!$A$2:$E$7,5),0), "x",
ROUND(P74*VLOOKUP(E74,'ID Scheme'!$A$2:$E$7,4),0))</f>
        <v>0x0x0</v>
      </c>
    </row>
    <row r="75" spans="1:18" x14ac:dyDescent="0.25">
      <c r="A75" t="s">
        <v>53</v>
      </c>
      <c r="B75">
        <v>1986</v>
      </c>
      <c r="C75">
        <f t="shared" si="8"/>
        <v>0</v>
      </c>
      <c r="D75">
        <v>2</v>
      </c>
      <c r="E75" t="s">
        <v>23</v>
      </c>
      <c r="F75">
        <f>IF(B75 &gt; 1900, ((B75-1900)*10)+400+D75, ((B75-1730)*2)+D75)+VLOOKUP(E75,'ID Scheme'!$A$2:$B$7,2, FALSE)</f>
        <v>7862</v>
      </c>
      <c r="G75">
        <v>65</v>
      </c>
      <c r="H75">
        <v>4</v>
      </c>
      <c r="I75">
        <v>14</v>
      </c>
      <c r="J75">
        <v>44</v>
      </c>
      <c r="K75" s="2">
        <f t="shared" si="6"/>
        <v>13.003587055095952</v>
      </c>
      <c r="L75" s="2">
        <f t="shared" si="7"/>
        <v>30.621120528083672</v>
      </c>
      <c r="M75" s="2" t="s">
        <v>33</v>
      </c>
      <c r="N75" s="3"/>
      <c r="O75" s="3"/>
      <c r="P75" s="3"/>
      <c r="Q75" s="2" t="str">
        <f>CONCATENATE(
ROUND(N75*VLOOKUP(E75,'ID Scheme'!$A$2:$E$7,3),0), "x",
ROUND(O75*VLOOKUP(E75,'ID Scheme'!$A$2:$E$7,5),0), "x",
ROUND(P75*VLOOKUP(E75,'ID Scheme'!$A$2:$E$7,4),0))</f>
        <v>0x0x0</v>
      </c>
    </row>
    <row r="76" spans="1:18" x14ac:dyDescent="0.25">
      <c r="A76" t="s">
        <v>55</v>
      </c>
      <c r="B76">
        <v>2006</v>
      </c>
      <c r="C76">
        <f t="shared" si="8"/>
        <v>20</v>
      </c>
      <c r="D76">
        <v>1</v>
      </c>
      <c r="E76" t="s">
        <v>23</v>
      </c>
      <c r="F76">
        <f>IF(B76 &gt; 1900, ((B76-1900)*10)+400+D76, ((B76-1730)*2)+D76)+VLOOKUP(E76,'ID Scheme'!$A$2:$B$7,2, FALSE)</f>
        <v>8061</v>
      </c>
      <c r="G76">
        <v>85</v>
      </c>
      <c r="H76">
        <v>12</v>
      </c>
      <c r="I76">
        <v>15</v>
      </c>
      <c r="J76">
        <v>160</v>
      </c>
      <c r="K76" s="2">
        <f t="shared" si="6"/>
        <v>27.405863002169326</v>
      </c>
      <c r="L76" s="2">
        <f t="shared" si="7"/>
        <v>70.44380358335296</v>
      </c>
      <c r="M76" s="2" t="s">
        <v>33</v>
      </c>
      <c r="N76" s="3"/>
      <c r="O76" s="3"/>
      <c r="P76" s="3"/>
      <c r="Q76" s="2" t="str">
        <f>CONCATENATE(
ROUND(N76*VLOOKUP(E76,'ID Scheme'!$A$2:$E$7,3),0), "x",
ROUND(O76*VLOOKUP(E76,'ID Scheme'!$A$2:$E$7,5),0), "x",
ROUND(P76*VLOOKUP(E76,'ID Scheme'!$A$2:$E$7,4),0))</f>
        <v>0x0x0</v>
      </c>
    </row>
    <row r="77" spans="1:18" x14ac:dyDescent="0.25">
      <c r="A77" t="s">
        <v>54</v>
      </c>
      <c r="B77">
        <v>2012</v>
      </c>
      <c r="C77">
        <f t="shared" si="8"/>
        <v>6</v>
      </c>
      <c r="D77">
        <v>1</v>
      </c>
      <c r="E77" t="s">
        <v>23</v>
      </c>
      <c r="F77">
        <f>IF(B77 &gt; 1900, ((B77-1900)*10)+400+D77, ((B77-1730)*2)+D77)+VLOOKUP(E77,'ID Scheme'!$A$2:$B$7,2, FALSE)</f>
        <v>8121</v>
      </c>
      <c r="G77">
        <v>92</v>
      </c>
      <c r="H77">
        <v>10</v>
      </c>
      <c r="I77">
        <v>14</v>
      </c>
      <c r="J77">
        <v>125</v>
      </c>
      <c r="K77" s="2">
        <f t="shared" si="6"/>
        <v>24.460786058466841</v>
      </c>
      <c r="L77" s="2">
        <f t="shared" si="7"/>
        <v>66.487656097371513</v>
      </c>
      <c r="M77" s="2" t="s">
        <v>33</v>
      </c>
      <c r="N77" s="3"/>
      <c r="O77" s="3"/>
      <c r="P77" s="3"/>
      <c r="Q77" s="2" t="str">
        <f>CONCATENATE(
ROUND(N77*VLOOKUP(E77,'ID Scheme'!$A$2:$E$7,3),0), "x",
ROUND(O77*VLOOKUP(E77,'ID Scheme'!$A$2:$E$7,5),0), "x",
ROUND(P77*VLOOKUP(E77,'ID Scheme'!$A$2:$E$7,4),0))</f>
        <v>0x0x0</v>
      </c>
    </row>
    <row r="78" spans="1:18" x14ac:dyDescent="0.25">
      <c r="A78" t="s">
        <v>63</v>
      </c>
      <c r="B78">
        <v>1958</v>
      </c>
      <c r="C78">
        <f t="shared" si="8"/>
        <v>-54</v>
      </c>
      <c r="D78">
        <v>1</v>
      </c>
      <c r="E78" t="s">
        <v>62</v>
      </c>
      <c r="F78">
        <f>IF(B78 &gt; 1900, ((B78-1900)*10)+400+D78, ((B78-1730)*2)+D78)+VLOOKUP(E78,'ID Scheme'!$A$2:$B$7,2, FALSE)</f>
        <v>10581</v>
      </c>
      <c r="G78">
        <v>75</v>
      </c>
      <c r="H78">
        <v>4</v>
      </c>
      <c r="I78">
        <v>15</v>
      </c>
      <c r="J78">
        <v>68</v>
      </c>
      <c r="K78" s="2">
        <f t="shared" si="6"/>
        <v>14.862916019939908</v>
      </c>
      <c r="L78" s="2">
        <f t="shared" si="7"/>
        <v>37.525595248259215</v>
      </c>
      <c r="M78" s="2" t="s">
        <v>33</v>
      </c>
      <c r="N78" s="3"/>
      <c r="O78" s="3"/>
      <c r="P78" s="3"/>
      <c r="Q78" s="2" t="str">
        <f>CONCATENATE(
ROUND(N78*VLOOKUP(E78,'ID Scheme'!$A$2:$E$7,3),0), "x",
ROUND(O78*VLOOKUP(E78,'ID Scheme'!$A$2:$E$7,5),0), "x",
ROUND(P78*VLOOKUP(E78,'ID Scheme'!$A$2:$E$7,4),0))</f>
        <v>0x0x0</v>
      </c>
      <c r="R78" t="s">
        <v>69</v>
      </c>
    </row>
    <row r="79" spans="1:18" x14ac:dyDescent="0.25">
      <c r="A79" t="s">
        <v>89</v>
      </c>
      <c r="B79">
        <v>1974</v>
      </c>
      <c r="C79">
        <f t="shared" si="8"/>
        <v>16</v>
      </c>
      <c r="D79">
        <v>1</v>
      </c>
      <c r="E79" t="s">
        <v>62</v>
      </c>
      <c r="F79">
        <f>IF(B79 &gt; 1900, ((B79-1900)*10)+400+D79, ((B79-1730)*2)+D79)+VLOOKUP(E79,'ID Scheme'!$A$2:$B$7,2, FALSE)</f>
        <v>10741</v>
      </c>
      <c r="G79">
        <v>63</v>
      </c>
      <c r="H79">
        <v>8</v>
      </c>
      <c r="I79">
        <v>12</v>
      </c>
      <c r="J79">
        <v>55</v>
      </c>
      <c r="K79" s="2">
        <f t="shared" si="6"/>
        <v>15.759399066413742</v>
      </c>
      <c r="L79" s="2">
        <f t="shared" si="7"/>
        <v>39.928728984013709</v>
      </c>
      <c r="M79" s="2" t="s">
        <v>33</v>
      </c>
      <c r="P79" s="3"/>
      <c r="Q79" s="2" t="str">
        <f>CONCATENATE(
ROUND(N79*VLOOKUP(E79,'ID Scheme'!$A$2:$E$7,3),0), "x",
ROUND(O79*VLOOKUP(E79,'ID Scheme'!$A$2:$E$7,5),0), "x",
ROUND(P79*VLOOKUP(E79,'ID Scheme'!$A$2:$E$7,4),0))</f>
        <v>0x0x0</v>
      </c>
    </row>
    <row r="80" spans="1:18" x14ac:dyDescent="0.25">
      <c r="A80" t="s">
        <v>65</v>
      </c>
      <c r="B80">
        <v>1976</v>
      </c>
      <c r="C80">
        <f t="shared" si="8"/>
        <v>2</v>
      </c>
      <c r="D80">
        <v>1</v>
      </c>
      <c r="E80" t="s">
        <v>62</v>
      </c>
      <c r="F80">
        <f>IF(B80 &gt; 1900, ((B80-1900)*10)+400+D80, ((B80-1730)*2)+D80)+VLOOKUP(E80,'ID Scheme'!$A$2:$B$7,2, FALSE)</f>
        <v>10761</v>
      </c>
      <c r="G80">
        <v>90</v>
      </c>
      <c r="H80">
        <v>4</v>
      </c>
      <c r="I80">
        <v>10</v>
      </c>
      <c r="J80">
        <v>73</v>
      </c>
      <c r="K80" s="2">
        <f t="shared" si="6"/>
        <v>11.303488941793114</v>
      </c>
      <c r="L80" s="2">
        <f t="shared" si="7"/>
        <v>43.035735424114051</v>
      </c>
      <c r="M80" s="2" t="s">
        <v>33</v>
      </c>
      <c r="N80" s="3">
        <v>4.4000000000000004</v>
      </c>
      <c r="O80" s="3">
        <v>1.8</v>
      </c>
      <c r="P80" s="3">
        <v>1.5</v>
      </c>
      <c r="Q80" s="2" t="str">
        <f>CONCATENATE(
ROUND(N80*VLOOKUP(E80,'ID Scheme'!$A$2:$E$7,3),0), "x",
ROUND(O80*VLOOKUP(E80,'ID Scheme'!$A$2:$E$7,5),0), "x",
ROUND(P80*VLOOKUP(E80,'ID Scheme'!$A$2:$E$7,4),0))</f>
        <v>41x26x15</v>
      </c>
    </row>
    <row r="81" spans="1:18" x14ac:dyDescent="0.25">
      <c r="A81" t="s">
        <v>118</v>
      </c>
      <c r="B81">
        <v>1986</v>
      </c>
      <c r="C81">
        <f t="shared" si="8"/>
        <v>10</v>
      </c>
      <c r="D81">
        <v>1</v>
      </c>
      <c r="E81" t="s">
        <v>62</v>
      </c>
      <c r="F81">
        <f>IF(B81 &gt; 1900, ((B81-1900)*10)+400+D81, ((B81-1730)*2)+D81)+VLOOKUP(E81,'ID Scheme'!$A$2:$B$7,2, FALSE)</f>
        <v>10861</v>
      </c>
      <c r="G81">
        <v>80</v>
      </c>
      <c r="H81">
        <v>9</v>
      </c>
      <c r="I81">
        <v>14</v>
      </c>
      <c r="J81">
        <v>100</v>
      </c>
      <c r="K81" s="2">
        <f t="shared" si="6"/>
        <v>21.639276873280725</v>
      </c>
      <c r="L81" s="2">
        <f t="shared" si="7"/>
        <v>55.850964649456358</v>
      </c>
      <c r="M81" s="2" t="s">
        <v>33</v>
      </c>
      <c r="P81" s="3"/>
      <c r="Q81" s="2" t="str">
        <f>CONCATENATE(
ROUND(N81*VLOOKUP(E81,'ID Scheme'!$A$2:$E$7,3),0), "x",
ROUND(O81*VLOOKUP(E81,'ID Scheme'!$A$2:$E$7,5),0), "x",
ROUND(P81*VLOOKUP(E81,'ID Scheme'!$A$2:$E$7,4),0))</f>
        <v>0x0x0</v>
      </c>
    </row>
    <row r="82" spans="1:18" x14ac:dyDescent="0.25">
      <c r="A82" t="s">
        <v>66</v>
      </c>
      <c r="B82">
        <v>1994</v>
      </c>
      <c r="C82">
        <f t="shared" si="8"/>
        <v>8</v>
      </c>
      <c r="D82">
        <v>1</v>
      </c>
      <c r="E82" t="s">
        <v>62</v>
      </c>
      <c r="F82">
        <f>IF(B82 &gt; 1900, ((B82-1900)*10)+400+D82, ((B82-1730)*2)+D82)+VLOOKUP(E82,'ID Scheme'!$A$2:$B$7,2, FALSE)</f>
        <v>10941</v>
      </c>
      <c r="G82">
        <v>120</v>
      </c>
      <c r="H82">
        <v>4</v>
      </c>
      <c r="I82">
        <v>12</v>
      </c>
      <c r="J82">
        <v>168</v>
      </c>
      <c r="K82" s="2">
        <f t="shared" si="6"/>
        <v>15.379598698538217</v>
      </c>
      <c r="L82" s="2">
        <f t="shared" si="7"/>
        <v>62.14283501388914</v>
      </c>
      <c r="M82" s="2" t="s">
        <v>33</v>
      </c>
      <c r="N82" s="3">
        <v>5</v>
      </c>
      <c r="O82" s="3">
        <v>2</v>
      </c>
      <c r="P82" s="3">
        <v>1.5</v>
      </c>
      <c r="Q82" s="2" t="str">
        <f>CONCATENATE(
ROUND(N82*VLOOKUP(E82,'ID Scheme'!$A$2:$E$7,3),0), "x",
ROUND(O82*VLOOKUP(E82,'ID Scheme'!$A$2:$E$7,5),0), "x",
ROUND(P82*VLOOKUP(E82,'ID Scheme'!$A$2:$E$7,4),0))</f>
        <v>47x29x15</v>
      </c>
    </row>
    <row r="83" spans="1:18" x14ac:dyDescent="0.25">
      <c r="A83" t="s">
        <v>64</v>
      </c>
      <c r="B83">
        <v>1997</v>
      </c>
      <c r="C83">
        <f t="shared" si="8"/>
        <v>3</v>
      </c>
      <c r="D83">
        <v>1</v>
      </c>
      <c r="E83" t="s">
        <v>62</v>
      </c>
      <c r="F83">
        <f>IF(B83 &gt; 1900, ((B83-1900)*10)+400+D83, ((B83-1730)*2)+D83)+VLOOKUP(E83,'ID Scheme'!$A$2:$B$7,2, FALSE)</f>
        <v>10971</v>
      </c>
      <c r="G83">
        <v>81</v>
      </c>
      <c r="H83">
        <v>5</v>
      </c>
      <c r="I83">
        <v>15</v>
      </c>
      <c r="J83">
        <v>88</v>
      </c>
      <c r="K83" s="2">
        <f t="shared" si="6"/>
        <v>17.269147866392007</v>
      </c>
      <c r="L83" s="2">
        <f t="shared" si="7"/>
        <v>45.094705462092243</v>
      </c>
      <c r="M83" s="2" t="s">
        <v>33</v>
      </c>
      <c r="N83" s="3"/>
      <c r="O83" s="3"/>
      <c r="P83" s="3"/>
      <c r="Q83" s="2" t="str">
        <f>CONCATENATE(
ROUND(N83*VLOOKUP(E83,'ID Scheme'!$A$2:$E$7,3),0), "x",
ROUND(O83*VLOOKUP(E83,'ID Scheme'!$A$2:$E$7,5),0), "x",
ROUND(P83*VLOOKUP(E83,'ID Scheme'!$A$2:$E$7,4),0))</f>
        <v>0x0x0</v>
      </c>
      <c r="R83" t="s">
        <v>70</v>
      </c>
    </row>
    <row r="84" spans="1:18" x14ac:dyDescent="0.25">
      <c r="A84" t="s">
        <v>68</v>
      </c>
      <c r="B84">
        <v>2004</v>
      </c>
      <c r="C84">
        <f t="shared" si="8"/>
        <v>7</v>
      </c>
      <c r="D84">
        <v>1</v>
      </c>
      <c r="E84" t="s">
        <v>62</v>
      </c>
      <c r="F84">
        <f>IF(B84 &gt; 1900, ((B84-1900)*10)+400+D84, ((B84-1730)*2)+D84)+VLOOKUP(E84,'ID Scheme'!$A$2:$B$7,2, FALSE)</f>
        <v>11041</v>
      </c>
      <c r="G84">
        <v>145</v>
      </c>
      <c r="H84">
        <v>4</v>
      </c>
      <c r="I84">
        <v>14</v>
      </c>
      <c r="J84">
        <v>217</v>
      </c>
      <c r="K84" s="2">
        <f t="shared" si="6"/>
        <v>19.421845378305154</v>
      </c>
      <c r="L84" s="2">
        <f t="shared" si="7"/>
        <v>73.926857052811044</v>
      </c>
      <c r="M84" s="2" t="s">
        <v>33</v>
      </c>
      <c r="N84" s="3"/>
      <c r="O84" s="3"/>
      <c r="P84" s="3"/>
      <c r="Q84" s="2" t="str">
        <f>CONCATENATE(
ROUND(N84*VLOOKUP(E84,'ID Scheme'!$A$2:$E$7,3),0), "x",
ROUND(O84*VLOOKUP(E84,'ID Scheme'!$A$2:$E$7,5),0), "x",
ROUND(P84*VLOOKUP(E84,'ID Scheme'!$A$2:$E$7,4),0))</f>
        <v>0x0x0</v>
      </c>
    </row>
    <row r="85" spans="1:18" x14ac:dyDescent="0.25">
      <c r="A85" t="s">
        <v>67</v>
      </c>
      <c r="B85">
        <v>2009</v>
      </c>
      <c r="C85">
        <f t="shared" si="8"/>
        <v>5</v>
      </c>
      <c r="D85">
        <v>1</v>
      </c>
      <c r="E85" t="s">
        <v>62</v>
      </c>
      <c r="F85">
        <f>IF(B85 &gt; 1900, ((B85-1900)*10)+400+D85, ((B85-1730)*2)+D85)+VLOOKUP(E85,'ID Scheme'!$A$2:$B$7,2, FALSE)</f>
        <v>11091</v>
      </c>
      <c r="G85">
        <v>112</v>
      </c>
      <c r="H85">
        <v>4</v>
      </c>
      <c r="I85">
        <v>12</v>
      </c>
      <c r="J85">
        <v>134</v>
      </c>
      <c r="K85" s="2">
        <f t="shared" si="6"/>
        <v>14.858103929714806</v>
      </c>
      <c r="L85" s="2">
        <f t="shared" si="7"/>
        <v>56.756269571045891</v>
      </c>
      <c r="M85" s="2" t="s">
        <v>33</v>
      </c>
      <c r="N85" s="3"/>
      <c r="O85" s="3"/>
      <c r="P85" s="3"/>
      <c r="Q85" s="2" t="str">
        <f>CONCATENATE(
ROUND(N85*VLOOKUP(E85,'ID Scheme'!$A$2:$E$7,3),0), "x",
ROUND(O85*VLOOKUP(E85,'ID Scheme'!$A$2:$E$7,5),0), "x",
ROUND(P85*VLOOKUP(E85,'ID Scheme'!$A$2:$E$7,4),0))</f>
        <v>0x0x0</v>
      </c>
    </row>
    <row r="86" spans="1:18" x14ac:dyDescent="0.25">
      <c r="A86" t="s">
        <v>119</v>
      </c>
      <c r="B86">
        <v>2014</v>
      </c>
      <c r="C86">
        <f t="shared" si="8"/>
        <v>5</v>
      </c>
      <c r="D86">
        <v>1</v>
      </c>
      <c r="E86" t="s">
        <v>62</v>
      </c>
      <c r="F86">
        <f>IF(B86 &gt; 1900, ((B86-1900)*10)+400+D86, ((B86-1730)*2)+D86)+VLOOKUP(E86,'ID Scheme'!$A$2:$B$7,2, FALSE)</f>
        <v>11141</v>
      </c>
      <c r="G86">
        <v>95</v>
      </c>
      <c r="H86">
        <v>9</v>
      </c>
      <c r="I86">
        <v>12</v>
      </c>
      <c r="J86">
        <v>120</v>
      </c>
      <c r="K86" s="2">
        <f t="shared" si="6"/>
        <v>20.52614734864143</v>
      </c>
      <c r="L86" s="2">
        <f t="shared" si="7"/>
        <v>65.035610325244349</v>
      </c>
      <c r="M86" s="2" t="s">
        <v>33</v>
      </c>
      <c r="P86" s="3"/>
      <c r="Q86" s="2" t="str">
        <f>CONCATENATE(
ROUND(N86*VLOOKUP(E86,'ID Scheme'!$A$2:$E$7,3),0), "x",
ROUND(O86*VLOOKUP(E86,'ID Scheme'!$A$2:$E$7,5),0), "x",
ROUND(P86*VLOOKUP(E86,'ID Scheme'!$A$2:$E$7,4),0))</f>
        <v>0x0x0</v>
      </c>
    </row>
    <row r="87" spans="1:18" x14ac:dyDescent="0.25">
      <c r="A87" t="s">
        <v>124</v>
      </c>
      <c r="B87">
        <v>1860</v>
      </c>
      <c r="C87">
        <f t="shared" si="8"/>
        <v>-154</v>
      </c>
      <c r="D87">
        <v>1</v>
      </c>
      <c r="E87" t="s">
        <v>123</v>
      </c>
      <c r="F87">
        <f>IF(B87 &gt; 1900, ((B87-1900)*10)+400+D87, ((B87-1730)*2)+D87)+VLOOKUP(E87,'ID Scheme'!$A$2:$B$7,2, FALSE)</f>
        <v>12861</v>
      </c>
      <c r="G87">
        <v>18</v>
      </c>
      <c r="H87">
        <v>60</v>
      </c>
      <c r="I87">
        <v>35</v>
      </c>
      <c r="J87">
        <v>15</v>
      </c>
      <c r="K87" s="2">
        <f t="shared" si="6"/>
        <v>42.843916744469198</v>
      </c>
      <c r="L87" s="2">
        <f t="shared" si="7"/>
        <v>22.949437834927718</v>
      </c>
      <c r="M87" s="2" t="s">
        <v>33</v>
      </c>
      <c r="P87" s="3"/>
      <c r="Q87" s="2" t="str">
        <f>CONCATENATE(
ROUND(N87*VLOOKUP(E87,'ID Scheme'!$A$2:$E$7,3),0), "x",
ROUND(O87*VLOOKUP(E87,'ID Scheme'!$A$2:$E$7,5),0), "x",
ROUND(P87*VLOOKUP(E87,'ID Scheme'!$A$2:$E$7,4),0))</f>
        <v>0x0x0</v>
      </c>
    </row>
    <row r="88" spans="1:18" x14ac:dyDescent="0.25">
      <c r="A88" t="s">
        <v>125</v>
      </c>
      <c r="B88">
        <v>1873</v>
      </c>
      <c r="C88">
        <f t="shared" si="8"/>
        <v>13</v>
      </c>
      <c r="D88">
        <v>1</v>
      </c>
      <c r="E88" t="s">
        <v>123</v>
      </c>
      <c r="F88">
        <f>IF(B88 &gt; 1900, ((B88-1900)*10)+400+D88, ((B88-1730)*2)+D88)+VLOOKUP(E88,'ID Scheme'!$A$2:$B$7,2, FALSE)</f>
        <v>12887</v>
      </c>
      <c r="G88">
        <v>20</v>
      </c>
      <c r="H88">
        <v>50</v>
      </c>
      <c r="I88">
        <v>30</v>
      </c>
      <c r="J88">
        <v>30</v>
      </c>
      <c r="K88" s="2">
        <f t="shared" si="6"/>
        <v>40.120321127543804</v>
      </c>
      <c r="L88" s="2">
        <f t="shared" si="7"/>
        <v>29.094929509594969</v>
      </c>
      <c r="M88" s="2" t="s">
        <v>33</v>
      </c>
      <c r="P88" s="3"/>
      <c r="Q88" s="2" t="str">
        <f>CONCATENATE(
ROUND(N88*VLOOKUP(E88,'ID Scheme'!$A$2:$E$7,3),0), "x",
ROUND(O88*VLOOKUP(E88,'ID Scheme'!$A$2:$E$7,5),0), "x",
ROUND(P88*VLOOKUP(E88,'ID Scheme'!$A$2:$E$7,4),0))</f>
        <v>0x0x0</v>
      </c>
    </row>
    <row r="89" spans="1:18" x14ac:dyDescent="0.25">
      <c r="A89" t="s">
        <v>127</v>
      </c>
      <c r="B89">
        <v>1885</v>
      </c>
      <c r="C89">
        <f t="shared" si="8"/>
        <v>12</v>
      </c>
      <c r="D89">
        <v>1</v>
      </c>
      <c r="E89" t="s">
        <v>123</v>
      </c>
      <c r="F89">
        <f>IF(B89 &gt; 1900, ((B89-1900)*10)+400+D89, ((B89-1730)*2)+D89)+VLOOKUP(E89,'ID Scheme'!$A$2:$B$7,2, FALSE)</f>
        <v>12911</v>
      </c>
      <c r="G89">
        <v>21</v>
      </c>
      <c r="H89">
        <v>32</v>
      </c>
      <c r="I89">
        <v>30</v>
      </c>
      <c r="J89">
        <v>20</v>
      </c>
      <c r="K89" s="2">
        <f t="shared" si="6"/>
        <v>32.8888764246744</v>
      </c>
      <c r="L89" s="2">
        <f t="shared" si="7"/>
        <v>22.84087832220764</v>
      </c>
      <c r="M89" s="2" t="s">
        <v>33</v>
      </c>
      <c r="P89" s="3"/>
      <c r="Q89" s="2" t="str">
        <f>CONCATENATE(
ROUND(N89*VLOOKUP(E89,'ID Scheme'!$A$2:$E$7,3),0), "x",
ROUND(O89*VLOOKUP(E89,'ID Scheme'!$A$2:$E$7,5),0), "x",
ROUND(P89*VLOOKUP(E89,'ID Scheme'!$A$2:$E$7,4),0))</f>
        <v>0x0x0</v>
      </c>
      <c r="R89" t="s">
        <v>143</v>
      </c>
    </row>
    <row r="90" spans="1:18" x14ac:dyDescent="0.25">
      <c r="A90" t="s">
        <v>150</v>
      </c>
      <c r="B90">
        <v>1893</v>
      </c>
      <c r="C90">
        <f t="shared" si="8"/>
        <v>8</v>
      </c>
      <c r="D90">
        <v>1</v>
      </c>
      <c r="E90" t="s">
        <v>123</v>
      </c>
      <c r="F90">
        <f>IF(B90 &gt; 1900, ((B90-1900)*10)+400+D90, ((B90-1730)*2)+D90)+VLOOKUP(E90,'ID Scheme'!$A$2:$B$7,2, FALSE)</f>
        <v>12927</v>
      </c>
      <c r="G90">
        <v>22</v>
      </c>
      <c r="H90">
        <v>42</v>
      </c>
      <c r="I90">
        <v>75</v>
      </c>
      <c r="J90">
        <v>50</v>
      </c>
      <c r="K90" s="2">
        <f t="shared" si="6"/>
        <v>44.885261640010725</v>
      </c>
      <c r="L90" s="2">
        <f t="shared" si="7"/>
        <v>33.644820060239276</v>
      </c>
      <c r="M90" s="2" t="s">
        <v>33</v>
      </c>
      <c r="P90" s="3"/>
      <c r="Q90" s="2" t="str">
        <f>CONCATENATE(
ROUND(N90*VLOOKUP(E90,'ID Scheme'!$A$2:$E$7,3),0), "x",
ROUND(O90*VLOOKUP(E90,'ID Scheme'!$A$2:$E$7,5),0), "x",
ROUND(P90*VLOOKUP(E90,'ID Scheme'!$A$2:$E$7,4),0))</f>
        <v>0x0x0</v>
      </c>
      <c r="R90" t="s">
        <v>149</v>
      </c>
    </row>
    <row r="91" spans="1:18" x14ac:dyDescent="0.25">
      <c r="A91" t="s">
        <v>135</v>
      </c>
      <c r="B91">
        <v>1894</v>
      </c>
      <c r="C91">
        <f t="shared" si="8"/>
        <v>1</v>
      </c>
      <c r="D91">
        <v>1</v>
      </c>
      <c r="E91" t="s">
        <v>123</v>
      </c>
      <c r="F91">
        <f>IF(B91 &gt; 1900, ((B91-1900)*10)+400+D91, ((B91-1730)*2)+D91)+VLOOKUP(E91,'ID Scheme'!$A$2:$B$7,2, FALSE)</f>
        <v>12929</v>
      </c>
      <c r="G91">
        <v>22</v>
      </c>
      <c r="H91">
        <v>36</v>
      </c>
      <c r="I91">
        <v>75</v>
      </c>
      <c r="J91">
        <v>80</v>
      </c>
      <c r="K91" s="2">
        <f t="shared" si="6"/>
        <v>41.555677409871805</v>
      </c>
      <c r="L91" s="2">
        <f t="shared" si="7"/>
        <v>35.817839185344354</v>
      </c>
      <c r="M91" s="2" t="s">
        <v>33</v>
      </c>
      <c r="P91" s="3"/>
      <c r="Q91" s="2" t="str">
        <f>CONCATENATE(
ROUND(N91*VLOOKUP(E91,'ID Scheme'!$A$2:$E$7,3),0), "x",
ROUND(O91*VLOOKUP(E91,'ID Scheme'!$A$2:$E$7,5),0), "x",
ROUND(P91*VLOOKUP(E91,'ID Scheme'!$A$2:$E$7,4),0))</f>
        <v>0x0x0</v>
      </c>
      <c r="R91" t="s">
        <v>137</v>
      </c>
    </row>
    <row r="92" spans="1:18" x14ac:dyDescent="0.25">
      <c r="A92" t="s">
        <v>130</v>
      </c>
      <c r="B92">
        <v>1898</v>
      </c>
      <c r="C92">
        <f t="shared" si="8"/>
        <v>4</v>
      </c>
      <c r="D92">
        <v>1</v>
      </c>
      <c r="E92" t="s">
        <v>123</v>
      </c>
      <c r="F92">
        <f>IF(B92 &gt; 1900, ((B92-1900)*10)+400+D92, ((B92-1730)*2)+D92)+VLOOKUP(E92,'ID Scheme'!$A$2:$B$7,2, FALSE)</f>
        <v>12937</v>
      </c>
      <c r="G92">
        <v>23</v>
      </c>
      <c r="H92">
        <v>48</v>
      </c>
      <c r="I92">
        <v>45</v>
      </c>
      <c r="J92">
        <v>80</v>
      </c>
      <c r="K92" s="2">
        <f t="shared" si="6"/>
        <v>45.153540372471618</v>
      </c>
      <c r="L92" s="2">
        <f t="shared" si="7"/>
        <v>40.55744311676029</v>
      </c>
      <c r="M92" s="2" t="s">
        <v>33</v>
      </c>
      <c r="P92" s="3"/>
      <c r="Q92" s="2" t="str">
        <f>CONCATENATE(
ROUND(N92*VLOOKUP(E92,'ID Scheme'!$A$2:$E$7,3),0), "x",
ROUND(O92*VLOOKUP(E92,'ID Scheme'!$A$2:$E$7,5),0), "x",
ROUND(P92*VLOOKUP(E92,'ID Scheme'!$A$2:$E$7,4),0))</f>
        <v>0x0x0</v>
      </c>
      <c r="R92" t="s">
        <v>137</v>
      </c>
    </row>
    <row r="93" spans="1:18" x14ac:dyDescent="0.25">
      <c r="A93" t="s">
        <v>136</v>
      </c>
      <c r="B93">
        <v>1899</v>
      </c>
      <c r="C93">
        <f t="shared" si="8"/>
        <v>1</v>
      </c>
      <c r="D93">
        <v>1</v>
      </c>
      <c r="E93" t="s">
        <v>123</v>
      </c>
      <c r="F93">
        <f>IF(B93 &gt; 1900, ((B93-1900)*10)+400+D93, ((B93-1730)*2)+D93)+VLOOKUP(E93,'ID Scheme'!$A$2:$B$7,2, FALSE)</f>
        <v>12939</v>
      </c>
      <c r="G93">
        <v>24</v>
      </c>
      <c r="H93">
        <v>48</v>
      </c>
      <c r="I93">
        <v>65</v>
      </c>
      <c r="J93">
        <v>80</v>
      </c>
      <c r="K93" s="2">
        <f t="shared" si="6"/>
        <v>48.95169319243255</v>
      </c>
      <c r="L93" s="2">
        <f t="shared" si="7"/>
        <v>41.712826159953799</v>
      </c>
      <c r="M93" s="2" t="s">
        <v>33</v>
      </c>
      <c r="P93" s="3"/>
      <c r="Q93" s="2" t="str">
        <f>CONCATENATE(
ROUND(N93*VLOOKUP(E93,'ID Scheme'!$A$2:$E$7,3),0), "x",
ROUND(O93*VLOOKUP(E93,'ID Scheme'!$A$2:$E$7,5),0), "x",
ROUND(P93*VLOOKUP(E93,'ID Scheme'!$A$2:$E$7,4),0))</f>
        <v>0x0x0</v>
      </c>
      <c r="R93" t="s">
        <v>137</v>
      </c>
    </row>
    <row r="94" spans="1:18" x14ac:dyDescent="0.25">
      <c r="A94" t="s">
        <v>128</v>
      </c>
      <c r="B94">
        <v>1901</v>
      </c>
      <c r="C94">
        <f t="shared" si="8"/>
        <v>2</v>
      </c>
      <c r="D94">
        <v>1</v>
      </c>
      <c r="E94" t="s">
        <v>123</v>
      </c>
      <c r="F94">
        <f>IF(B94 &gt; 1900, ((B94-1900)*10)+400+D94, ((B94-1730)*2)+D94)+VLOOKUP(E94,'ID Scheme'!$A$2:$B$7,2, FALSE)</f>
        <v>13011</v>
      </c>
      <c r="G94">
        <v>25</v>
      </c>
      <c r="H94">
        <v>58</v>
      </c>
      <c r="I94">
        <v>32</v>
      </c>
      <c r="J94">
        <v>60</v>
      </c>
      <c r="K94" s="2">
        <f t="shared" si="6"/>
        <v>48.877479495040532</v>
      </c>
      <c r="L94" s="2">
        <f t="shared" si="7"/>
        <v>42.618838192592996</v>
      </c>
      <c r="M94" s="2" t="s">
        <v>33</v>
      </c>
      <c r="P94" s="3"/>
      <c r="Q94" s="2" t="str">
        <f>CONCATENATE(
ROUND(N94*VLOOKUP(E94,'ID Scheme'!$A$2:$E$7,3),0), "x",
ROUND(O94*VLOOKUP(E94,'ID Scheme'!$A$2:$E$7,5),0), "x",
ROUND(P94*VLOOKUP(E94,'ID Scheme'!$A$2:$E$7,4),0))</f>
        <v>0x0x0</v>
      </c>
      <c r="R94" t="s">
        <v>144</v>
      </c>
    </row>
    <row r="95" spans="1:18" x14ac:dyDescent="0.25">
      <c r="A95" t="s">
        <v>138</v>
      </c>
      <c r="B95">
        <v>1911</v>
      </c>
      <c r="C95">
        <f t="shared" si="8"/>
        <v>10</v>
      </c>
      <c r="D95">
        <v>1</v>
      </c>
      <c r="E95" t="s">
        <v>123</v>
      </c>
      <c r="F95">
        <f>IF(B95 &gt; 1900, ((B95-1900)*10)+400+D95, ((B95-1730)*2)+D95)+VLOOKUP(E95,'ID Scheme'!$A$2:$B$7,2, FALSE)</f>
        <v>13111</v>
      </c>
      <c r="G95">
        <v>22</v>
      </c>
      <c r="H95">
        <v>68</v>
      </c>
      <c r="I95">
        <v>30</v>
      </c>
      <c r="J95">
        <v>105</v>
      </c>
      <c r="K95" s="2">
        <f t="shared" si="6"/>
        <v>49.071597593682917</v>
      </c>
      <c r="L95" s="2">
        <f t="shared" si="7"/>
        <v>46.924014917422397</v>
      </c>
      <c r="M95" s="2" t="s">
        <v>33</v>
      </c>
      <c r="P95" s="3"/>
      <c r="Q95" s="2" t="str">
        <f>CONCATENATE(
ROUND(N95*VLOOKUP(E95,'ID Scheme'!$A$2:$E$7,3),0), "x",
ROUND(O95*VLOOKUP(E95,'ID Scheme'!$A$2:$E$7,5),0), "x",
ROUND(P95*VLOOKUP(E95,'ID Scheme'!$A$2:$E$7,4),0))</f>
        <v>0x0x0</v>
      </c>
      <c r="R95" t="s">
        <v>100</v>
      </c>
    </row>
    <row r="96" spans="1:18" x14ac:dyDescent="0.25">
      <c r="A96" t="s">
        <v>129</v>
      </c>
      <c r="B96">
        <v>1923</v>
      </c>
      <c r="C96">
        <f t="shared" si="8"/>
        <v>12</v>
      </c>
      <c r="D96">
        <v>1</v>
      </c>
      <c r="E96" t="s">
        <v>123</v>
      </c>
      <c r="F96">
        <f>IF(B96 &gt; 1900, ((B96-1900)*10)+400+D96, ((B96-1730)*2)+D96)+VLOOKUP(E96,'ID Scheme'!$A$2:$B$7,2, FALSE)</f>
        <v>13231</v>
      </c>
      <c r="G96">
        <v>30</v>
      </c>
      <c r="H96">
        <v>78</v>
      </c>
      <c r="I96">
        <v>50</v>
      </c>
      <c r="J96">
        <v>80</v>
      </c>
      <c r="K96" s="2">
        <f t="shared" si="6"/>
        <v>66.866118123314507</v>
      </c>
      <c r="L96" s="2">
        <f t="shared" si="7"/>
        <v>56.729876046306018</v>
      </c>
      <c r="M96" s="2" t="s">
        <v>33</v>
      </c>
      <c r="P96" s="3"/>
      <c r="Q96" s="2" t="str">
        <f>CONCATENATE(
ROUND(N96*VLOOKUP(E96,'ID Scheme'!$A$2:$E$7,3),0), "x",
ROUND(O96*VLOOKUP(E96,'ID Scheme'!$A$2:$E$7,5),0), "x",
ROUND(P96*VLOOKUP(E96,'ID Scheme'!$A$2:$E$7,4),0))</f>
        <v>0x0x0</v>
      </c>
    </row>
    <row r="97" spans="1:18" x14ac:dyDescent="0.25">
      <c r="A97" t="s">
        <v>139</v>
      </c>
      <c r="B97">
        <v>1934</v>
      </c>
      <c r="C97">
        <f t="shared" si="8"/>
        <v>11</v>
      </c>
      <c r="D97">
        <v>1</v>
      </c>
      <c r="E97" t="s">
        <v>123</v>
      </c>
      <c r="F97">
        <f>IF(B97 &gt; 1900, ((B97-1900)*10)+400+D97, ((B97-1730)*2)+D97)+VLOOKUP(E97,'ID Scheme'!$A$2:$B$7,2, FALSE)</f>
        <v>13341</v>
      </c>
      <c r="G97">
        <v>35</v>
      </c>
      <c r="H97">
        <v>92</v>
      </c>
      <c r="I97">
        <v>55</v>
      </c>
      <c r="J97">
        <v>114</v>
      </c>
      <c r="K97" s="2">
        <f t="shared" si="6"/>
        <v>79.652897151473837</v>
      </c>
      <c r="L97" s="2">
        <f t="shared" si="7"/>
        <v>71.682040289630535</v>
      </c>
      <c r="M97" s="2" t="s">
        <v>33</v>
      </c>
      <c r="P97" s="3"/>
      <c r="Q97" s="2" t="str">
        <f>CONCATENATE(
ROUND(N97*VLOOKUP(E97,'ID Scheme'!$A$2:$E$7,3),0), "x",
ROUND(O97*VLOOKUP(E97,'ID Scheme'!$A$2:$E$7,5),0), "x",
ROUND(P97*VLOOKUP(E97,'ID Scheme'!$A$2:$E$7,4),0))</f>
        <v>0x0x0</v>
      </c>
      <c r="R97" t="s">
        <v>140</v>
      </c>
    </row>
    <row r="98" spans="1:18" x14ac:dyDescent="0.25">
      <c r="A98" t="s">
        <v>126</v>
      </c>
      <c r="B98">
        <v>1952</v>
      </c>
      <c r="C98">
        <f t="shared" si="8"/>
        <v>18</v>
      </c>
      <c r="D98">
        <v>1</v>
      </c>
      <c r="E98" t="s">
        <v>123</v>
      </c>
      <c r="F98">
        <f>IF(B98 &gt; 1900, ((B98-1900)*10)+400+D98, ((B98-1730)*2)+D98)+VLOOKUP(E98,'ID Scheme'!$A$2:$B$7,2, FALSE)</f>
        <v>13521</v>
      </c>
      <c r="G98">
        <v>40</v>
      </c>
      <c r="H98">
        <v>56</v>
      </c>
      <c r="I98">
        <v>35</v>
      </c>
      <c r="J98">
        <v>180</v>
      </c>
      <c r="K98" s="2">
        <f t="shared" si="6"/>
        <v>61.702292205573229</v>
      </c>
      <c r="L98" s="2">
        <f t="shared" si="7"/>
        <v>72.865497065523002</v>
      </c>
      <c r="M98" s="2" t="s">
        <v>33</v>
      </c>
      <c r="P98" s="3"/>
      <c r="Q98" s="2" t="str">
        <f>CONCATENATE(
ROUND(N98*VLOOKUP(E98,'ID Scheme'!$A$2:$E$7,3),0), "x",
ROUND(O98*VLOOKUP(E98,'ID Scheme'!$A$2:$E$7,5),0), "x",
ROUND(P98*VLOOKUP(E98,'ID Scheme'!$A$2:$E$7,4),0))</f>
        <v>0x0x0</v>
      </c>
      <c r="R98" t="s">
        <v>142</v>
      </c>
    </row>
    <row r="99" spans="1:18" x14ac:dyDescent="0.25">
      <c r="A99" t="s">
        <v>151</v>
      </c>
      <c r="B99">
        <v>1960</v>
      </c>
      <c r="C99">
        <f t="shared" si="8"/>
        <v>8</v>
      </c>
      <c r="D99">
        <v>1</v>
      </c>
      <c r="E99" t="s">
        <v>123</v>
      </c>
      <c r="F99">
        <f>IF(B99 &gt; 1900, ((B99-1900)*10)+400+D99, ((B99-1730)*2)+D99)+VLOOKUP(E99,'ID Scheme'!$A$2:$B$7,2, FALSE)</f>
        <v>13601</v>
      </c>
      <c r="G99">
        <v>36</v>
      </c>
      <c r="H99">
        <v>122</v>
      </c>
      <c r="I99">
        <v>40</v>
      </c>
      <c r="J99">
        <v>114</v>
      </c>
      <c r="K99" s="2">
        <f t="shared" si="6"/>
        <v>88.348080485686708</v>
      </c>
      <c r="L99" s="2">
        <f t="shared" si="7"/>
        <v>80.155598368589864</v>
      </c>
      <c r="M99" s="2" t="s">
        <v>33</v>
      </c>
      <c r="P99" s="3"/>
      <c r="Q99" s="2" t="str">
        <f>CONCATENATE(
ROUND(N99*VLOOKUP(E99,'ID Scheme'!$A$2:$E$7,3),0), "x",
ROUND(O99*VLOOKUP(E99,'ID Scheme'!$A$2:$E$7,5),0), "x",
ROUND(P99*VLOOKUP(E99,'ID Scheme'!$A$2:$E$7,4),0))</f>
        <v>0x0x0</v>
      </c>
      <c r="R99" t="s">
        <v>141</v>
      </c>
    </row>
    <row r="100" spans="1:18" x14ac:dyDescent="0.25">
      <c r="A100" t="s">
        <v>131</v>
      </c>
      <c r="B100">
        <v>1979</v>
      </c>
      <c r="C100">
        <f t="shared" si="8"/>
        <v>19</v>
      </c>
      <c r="D100">
        <v>1</v>
      </c>
      <c r="E100" t="s">
        <v>123</v>
      </c>
      <c r="F100">
        <f>IF(B100 &gt; 1900, ((B100-1900)*10)+400+D100, ((B100-1730)*2)+D100)+VLOOKUP(E100,'ID Scheme'!$A$2:$B$7,2, FALSE)</f>
        <v>13791</v>
      </c>
      <c r="G100">
        <v>40</v>
      </c>
      <c r="H100">
        <v>108</v>
      </c>
      <c r="I100">
        <v>35</v>
      </c>
      <c r="J100">
        <v>114</v>
      </c>
      <c r="K100" s="2">
        <f t="shared" ref="K100:K108" si="9">SQRT(G100*H100)*POWER((MIN(I100,20)+SQRT(MAX(I100-20,0))),0.9)*$B$1</f>
        <v>85.687833488938395</v>
      </c>
      <c r="L100" s="2">
        <f t="shared" ref="L100:L108" si="10">POWER((G100*G100*H100), 0.33)*LOG10(J100)*10*$B$1</f>
        <v>82.540082660234276</v>
      </c>
      <c r="M100" s="2" t="s">
        <v>33</v>
      </c>
      <c r="P100" s="3"/>
      <c r="Q100" s="2" t="str">
        <f>CONCATENATE(
ROUND(N100*VLOOKUP(E100,'ID Scheme'!$A$2:$E$7,3),0), "x",
ROUND(O100*VLOOKUP(E100,'ID Scheme'!$A$2:$E$7,5),0), "x",
ROUND(P100*VLOOKUP(E100,'ID Scheme'!$A$2:$E$7,4),0))</f>
        <v>0x0x0</v>
      </c>
      <c r="R100" t="s">
        <v>140</v>
      </c>
    </row>
    <row r="101" spans="1:18" x14ac:dyDescent="0.25">
      <c r="A101" t="s">
        <v>132</v>
      </c>
      <c r="B101">
        <v>1984</v>
      </c>
      <c r="C101">
        <f t="shared" ref="C101:C108" si="11">B101-B100</f>
        <v>5</v>
      </c>
      <c r="D101">
        <v>1</v>
      </c>
      <c r="E101" t="s">
        <v>123</v>
      </c>
      <c r="F101">
        <f>IF(B101 &gt; 1900, ((B101-1900)*10)+400+D101, ((B101-1730)*2)+D101)+VLOOKUP(E101,'ID Scheme'!$A$2:$B$7,2, FALSE)</f>
        <v>13841</v>
      </c>
      <c r="G101">
        <v>43</v>
      </c>
      <c r="H101">
        <v>70</v>
      </c>
      <c r="I101">
        <v>40</v>
      </c>
      <c r="J101">
        <v>114</v>
      </c>
      <c r="K101" s="2">
        <f t="shared" si="9"/>
        <v>73.139030669847884</v>
      </c>
      <c r="L101" s="2">
        <f t="shared" si="10"/>
        <v>75.032082395822727</v>
      </c>
      <c r="M101" s="2" t="s">
        <v>33</v>
      </c>
      <c r="P101" s="3"/>
      <c r="Q101" s="2" t="str">
        <f>CONCATENATE(
ROUND(N101*VLOOKUP(E101,'ID Scheme'!$A$2:$E$7,3),0), "x",
ROUND(O101*VLOOKUP(E101,'ID Scheme'!$A$2:$E$7,5),0), "x",
ROUND(P101*VLOOKUP(E101,'ID Scheme'!$A$2:$E$7,4),0))</f>
        <v>0x0x0</v>
      </c>
      <c r="R101" t="s">
        <v>140</v>
      </c>
    </row>
    <row r="102" spans="1:18" x14ac:dyDescent="0.25">
      <c r="A102" t="s">
        <v>133</v>
      </c>
      <c r="B102">
        <v>1987</v>
      </c>
      <c r="C102">
        <f t="shared" si="11"/>
        <v>3</v>
      </c>
      <c r="D102">
        <v>1</v>
      </c>
      <c r="E102" t="s">
        <v>123</v>
      </c>
      <c r="F102">
        <f>IF(B102 &gt; 1900, ((B102-1900)*10)+400+D102, ((B102-1730)*2)+D102)+VLOOKUP(E102,'ID Scheme'!$A$2:$B$7,2, FALSE)</f>
        <v>13871</v>
      </c>
      <c r="G102">
        <v>40</v>
      </c>
      <c r="H102">
        <v>188</v>
      </c>
      <c r="I102">
        <v>25</v>
      </c>
      <c r="J102">
        <v>375</v>
      </c>
      <c r="K102" s="2">
        <f t="shared" si="9"/>
        <v>106.05285816833118</v>
      </c>
      <c r="L102" s="2">
        <f t="shared" si="10"/>
        <v>124.02429472574501</v>
      </c>
      <c r="M102" s="2"/>
      <c r="N102">
        <v>28</v>
      </c>
      <c r="O102">
        <v>2.65</v>
      </c>
      <c r="P102" s="3">
        <v>3.47</v>
      </c>
      <c r="Q102" s="2" t="str">
        <f>CONCATENATE(
ROUND(N102*VLOOKUP(E102,'ID Scheme'!$A$2:$E$7,3),0), "x",
ROUND(O102*VLOOKUP(E102,'ID Scheme'!$A$2:$E$7,5),0), "x",
ROUND(P102*VLOOKUP(E102,'ID Scheme'!$A$2:$E$7,4),0))</f>
        <v>262x38x34</v>
      </c>
      <c r="R102" t="s">
        <v>147</v>
      </c>
    </row>
    <row r="103" spans="1:18" x14ac:dyDescent="0.25">
      <c r="A103" t="s">
        <v>145</v>
      </c>
      <c r="B103">
        <v>1998</v>
      </c>
      <c r="C103">
        <f t="shared" si="11"/>
        <v>11</v>
      </c>
      <c r="D103">
        <v>1</v>
      </c>
      <c r="E103" t="s">
        <v>123</v>
      </c>
      <c r="F103">
        <f>IF(B103 &gt; 1900, ((B103-1900)*10)+400+D103, ((B103-1730)*2)+D103)+VLOOKUP(E103,'ID Scheme'!$A$2:$B$7,2, FALSE)</f>
        <v>13981</v>
      </c>
      <c r="G103">
        <v>50</v>
      </c>
      <c r="H103">
        <v>208</v>
      </c>
      <c r="I103">
        <v>25</v>
      </c>
      <c r="J103">
        <v>480</v>
      </c>
      <c r="K103" s="2">
        <f t="shared" si="9"/>
        <v>124.71828400555908</v>
      </c>
      <c r="L103" s="2">
        <f t="shared" si="10"/>
        <v>154.76696175306753</v>
      </c>
      <c r="M103" s="2" t="s">
        <v>33</v>
      </c>
      <c r="N103">
        <v>30</v>
      </c>
      <c r="O103">
        <v>2.65</v>
      </c>
      <c r="P103" s="3">
        <v>3.67</v>
      </c>
      <c r="Q103" s="2" t="str">
        <f>CONCATENATE(
ROUND(N103*VLOOKUP(E103,'ID Scheme'!$A$2:$E$7,3),0), "x",
ROUND(O103*VLOOKUP(E103,'ID Scheme'!$A$2:$E$7,5),0), "x",
ROUND(P103*VLOOKUP(E103,'ID Scheme'!$A$2:$E$7,4),0))</f>
        <v>280x38x36</v>
      </c>
      <c r="R103" t="s">
        <v>146</v>
      </c>
    </row>
    <row r="104" spans="1:18" x14ac:dyDescent="0.25">
      <c r="A104" t="s">
        <v>134</v>
      </c>
      <c r="B104">
        <v>2008</v>
      </c>
      <c r="C104">
        <f t="shared" si="11"/>
        <v>10</v>
      </c>
      <c r="D104">
        <v>1</v>
      </c>
      <c r="E104" t="s">
        <v>123</v>
      </c>
      <c r="F104">
        <f>IF(B104 &gt; 1900, ((B104-1900)*10)+400+D104, ((B104-1730)*2)+D104)+VLOOKUP(E104,'ID Scheme'!$A$2:$B$7,2, FALSE)</f>
        <v>14081</v>
      </c>
      <c r="G104">
        <v>40</v>
      </c>
      <c r="H104">
        <v>284</v>
      </c>
      <c r="K104" s="2">
        <f t="shared" si="9"/>
        <v>118.48883383446805</v>
      </c>
      <c r="L104" s="2" t="e">
        <f t="shared" si="10"/>
        <v>#NUM!</v>
      </c>
      <c r="M104" s="2"/>
      <c r="N104">
        <v>32</v>
      </c>
      <c r="O104">
        <v>2.65</v>
      </c>
      <c r="P104" s="3">
        <v>3.42</v>
      </c>
      <c r="Q104" s="2" t="str">
        <f>CONCATENATE(
ROUND(N104*VLOOKUP(E104,'ID Scheme'!$A$2:$E$7,3),0), "x",
ROUND(O104*VLOOKUP(E104,'ID Scheme'!$A$2:$E$7,5),0), "x",
ROUND(P104*VLOOKUP(E104,'ID Scheme'!$A$2:$E$7,4),0))</f>
        <v>299x38x33</v>
      </c>
      <c r="R104" t="s">
        <v>148</v>
      </c>
    </row>
    <row r="105" spans="1:18" x14ac:dyDescent="0.25">
      <c r="A105" t="s">
        <v>154</v>
      </c>
      <c r="B105">
        <v>2010</v>
      </c>
      <c r="C105">
        <f t="shared" si="11"/>
        <v>2</v>
      </c>
      <c r="D105">
        <v>1</v>
      </c>
      <c r="E105" t="s">
        <v>123</v>
      </c>
      <c r="F105">
        <f>IF(B105 &gt; 1900, ((B105-1900)*10)+400+D105, ((B105-1730)*2)+D105)+VLOOKUP(E105,'ID Scheme'!$A$2:$B$7,2, FALSE)</f>
        <v>14101</v>
      </c>
      <c r="G105">
        <v>44</v>
      </c>
      <c r="H105">
        <v>225</v>
      </c>
      <c r="I105">
        <v>25</v>
      </c>
      <c r="J105">
        <v>640</v>
      </c>
      <c r="K105" s="2">
        <f t="shared" si="9"/>
        <v>121.68332110930714</v>
      </c>
      <c r="L105" s="2">
        <f t="shared" si="10"/>
        <v>152.78326328641526</v>
      </c>
      <c r="M105" s="2" t="s">
        <v>33</v>
      </c>
      <c r="P105" s="3"/>
      <c r="Q105" s="2" t="str">
        <f>CONCATENATE(
ROUND(N105*VLOOKUP(E105,'ID Scheme'!$A$2:$E$7,3),0), "x",
ROUND(O105*VLOOKUP(E105,'ID Scheme'!$A$2:$E$7,5),0), "x",
ROUND(P105*VLOOKUP(E105,'ID Scheme'!$A$2:$E$7,4),0))</f>
        <v>0x0x0</v>
      </c>
      <c r="R105" t="s">
        <v>155</v>
      </c>
    </row>
    <row r="106" spans="1:18" x14ac:dyDescent="0.25">
      <c r="A106" t="s">
        <v>152</v>
      </c>
      <c r="B106">
        <v>2017</v>
      </c>
      <c r="C106">
        <f t="shared" si="11"/>
        <v>7</v>
      </c>
      <c r="D106">
        <v>1</v>
      </c>
      <c r="E106" t="s">
        <v>123</v>
      </c>
      <c r="F106">
        <f>IF(B106 &gt; 1900, ((B106-1900)*10)+400+D106, ((B106-1730)*2)+D106)+VLOOKUP(E106,'ID Scheme'!$A$2:$B$7,2, FALSE)</f>
        <v>14171</v>
      </c>
      <c r="G106">
        <v>62</v>
      </c>
      <c r="H106">
        <v>238</v>
      </c>
      <c r="I106">
        <v>30</v>
      </c>
      <c r="J106">
        <v>1180</v>
      </c>
      <c r="K106" s="2">
        <f t="shared" si="9"/>
        <v>154.11635315507084</v>
      </c>
      <c r="L106" s="2">
        <f t="shared" si="10"/>
        <v>213.65580865997862</v>
      </c>
      <c r="M106" s="2" t="s">
        <v>33</v>
      </c>
      <c r="N106">
        <v>37.200000000000003</v>
      </c>
      <c r="O106">
        <v>2.65</v>
      </c>
      <c r="P106" s="3">
        <v>3.6</v>
      </c>
      <c r="Q106" s="2" t="str">
        <f>CONCATENATE(
ROUND(N106*VLOOKUP(E106,'ID Scheme'!$A$2:$E$7,3),0), "x",
ROUND(O106*VLOOKUP(E106,'ID Scheme'!$A$2:$E$7,5),0), "x",
ROUND(P106*VLOOKUP(E106,'ID Scheme'!$A$2:$E$7,4),0))</f>
        <v>347x38x35</v>
      </c>
      <c r="R106" t="s">
        <v>153</v>
      </c>
    </row>
    <row r="107" spans="1:18" x14ac:dyDescent="0.25">
      <c r="A107" t="s">
        <v>156</v>
      </c>
      <c r="B107">
        <v>2017</v>
      </c>
      <c r="C107">
        <f t="shared" si="11"/>
        <v>0</v>
      </c>
      <c r="D107">
        <v>2</v>
      </c>
      <c r="E107" t="s">
        <v>123</v>
      </c>
      <c r="F107">
        <f>IF(B107 &gt; 1900, ((B107-1900)*10)+400+D107, ((B107-1730)*2)+D107)+VLOOKUP(E107,'ID Scheme'!$A$2:$B$7,2, FALSE)</f>
        <v>14172</v>
      </c>
      <c r="G107">
        <v>62</v>
      </c>
      <c r="H107">
        <v>238</v>
      </c>
      <c r="I107">
        <v>30</v>
      </c>
      <c r="J107">
        <v>1180</v>
      </c>
      <c r="K107" s="2">
        <f t="shared" si="9"/>
        <v>154.11635315507084</v>
      </c>
      <c r="L107" s="2">
        <f t="shared" si="10"/>
        <v>213.65580865997862</v>
      </c>
      <c r="M107" s="2" t="s">
        <v>33</v>
      </c>
      <c r="N107">
        <v>37.200000000000003</v>
      </c>
      <c r="O107">
        <v>2.65</v>
      </c>
      <c r="P107" s="3">
        <v>3.6</v>
      </c>
      <c r="Q107" s="2" t="str">
        <f>CONCATENATE(
ROUND(N107*VLOOKUP(E107,'ID Scheme'!$A$2:$E$7,3),0), "x",
ROUND(O107*VLOOKUP(E107,'ID Scheme'!$A$2:$E$7,5),0), "x",
ROUND(P107*VLOOKUP(E107,'ID Scheme'!$A$2:$E$7,4),0))</f>
        <v>347x38x35</v>
      </c>
      <c r="R107" t="s">
        <v>153</v>
      </c>
    </row>
    <row r="108" spans="1:18" x14ac:dyDescent="0.25">
      <c r="A108" t="s">
        <v>161</v>
      </c>
      <c r="B108">
        <v>1820</v>
      </c>
      <c r="C108">
        <f t="shared" si="11"/>
        <v>-197</v>
      </c>
      <c r="D108">
        <v>1</v>
      </c>
      <c r="E108" t="s">
        <v>160</v>
      </c>
      <c r="F108">
        <f>IF(B108 &gt; 1900, ((B108-1900)*10)+400+D108, ((B108-1730)*2)+D108)+VLOOKUP(E108,'ID Scheme'!$A$2:$B$7,2, FALSE)</f>
        <v>15781</v>
      </c>
      <c r="G108">
        <v>18</v>
      </c>
      <c r="H108">
        <v>24</v>
      </c>
      <c r="I108">
        <v>12</v>
      </c>
      <c r="J108">
        <v>15</v>
      </c>
      <c r="K108" s="2">
        <f t="shared" si="9"/>
        <v>14.590368416022624</v>
      </c>
      <c r="L108" s="2">
        <f t="shared" si="10"/>
        <v>16.961015410572251</v>
      </c>
      <c r="M108" s="2" t="s">
        <v>33</v>
      </c>
      <c r="P108" s="3"/>
      <c r="Q108" s="2" t="str">
        <f>CONCATENATE(
ROUND(N108*VLOOKUP(E108,'ID Scheme'!$A$2:$E$7,3),0), "x",
ROUND(O108*VLOOKUP(E108,'ID Scheme'!$A$2:$E$7,5),0), "x",
ROUND(P108*VLOOKUP(E108,'ID Scheme'!$A$2:$E$7,4),0))</f>
        <v>0x0x0</v>
      </c>
    </row>
    <row r="109" spans="1:18" x14ac:dyDescent="0.25">
      <c r="A109" t="s">
        <v>163</v>
      </c>
      <c r="B109">
        <v>1883</v>
      </c>
      <c r="C109">
        <f>B109-B108</f>
        <v>63</v>
      </c>
      <c r="D109">
        <v>1</v>
      </c>
      <c r="E109" t="s">
        <v>160</v>
      </c>
      <c r="F109">
        <f>IF(B109 &gt; 1900, ((B109-1900)*10)+400+D109, ((B109-1730)*2)+D109)+VLOOKUP(E109,'ID Scheme'!$A$2:$B$7,2, FALSE)</f>
        <v>15907</v>
      </c>
      <c r="G109">
        <v>22</v>
      </c>
      <c r="H109">
        <v>32</v>
      </c>
      <c r="I109">
        <v>30</v>
      </c>
      <c r="J109">
        <v>50</v>
      </c>
      <c r="K109" s="2">
        <f>SQRT(G109*H109)*POWER((MIN(I109,20)+SQRT(MAX(I109-20,0))),0.9)*$B$1</f>
        <v>33.662838231996645</v>
      </c>
      <c r="L109" s="2">
        <f>POWER((G109*G109*H109), 0.33)*LOG10(J109)*10*$B$1</f>
        <v>30.757103703758702</v>
      </c>
      <c r="M109" s="2" t="s">
        <v>33</v>
      </c>
      <c r="N109">
        <v>6</v>
      </c>
      <c r="P109" s="3"/>
      <c r="Q109" s="2" t="str">
        <f>CONCATENATE(
ROUND(N109*VLOOKUP(E109,'ID Scheme'!$A$2:$E$7,3),0), "x",
ROUND(O109*VLOOKUP(E109,'ID Scheme'!$A$2:$E$7,5),0), "x",
ROUND(P109*VLOOKUP(E109,'ID Scheme'!$A$2:$E$7,4),0))</f>
        <v>56x0x0</v>
      </c>
    </row>
    <row r="110" spans="1:18" x14ac:dyDescent="0.25">
      <c r="A110" t="s">
        <v>162</v>
      </c>
      <c r="B110">
        <v>1903</v>
      </c>
      <c r="C110">
        <f>B110-B109</f>
        <v>20</v>
      </c>
      <c r="D110">
        <v>1</v>
      </c>
      <c r="E110" t="s">
        <v>160</v>
      </c>
      <c r="F110">
        <f>IF(B110 &gt; 1900, ((B110-1900)*10)+400+D110, ((B110-1730)*2)+D110)+VLOOKUP(E110,'ID Scheme'!$A$2:$B$7,2, FALSE)</f>
        <v>16031</v>
      </c>
      <c r="G110">
        <v>22</v>
      </c>
      <c r="H110">
        <v>60</v>
      </c>
      <c r="I110">
        <v>30</v>
      </c>
      <c r="J110">
        <v>60</v>
      </c>
      <c r="K110" s="2">
        <f>SQRT(G110*H110)*POWER((MIN(I110,20)+SQRT(MAX(I110-20,0))),0.9)*$B$1</f>
        <v>46.094739623279715</v>
      </c>
      <c r="L110" s="2">
        <f>POWER((G110*G110*H110), 0.33)*LOG10(J110)*10*$B$1</f>
        <v>39.61127712007552</v>
      </c>
      <c r="M110" s="2" t="s">
        <v>33</v>
      </c>
      <c r="N110">
        <v>6</v>
      </c>
      <c r="P110" s="3"/>
      <c r="Q110" s="2" t="str">
        <f>CONCATENATE(
ROUND(N110*VLOOKUP(E110,'ID Scheme'!$A$2:$E$7,3),0), "x",
ROUND(O110*VLOOKUP(E110,'ID Scheme'!$A$2:$E$7,5),0), "x",
ROUND(P110*VLOOKUP(E110,'ID Scheme'!$A$2:$E$7,4),0))</f>
        <v>56x0x0</v>
      </c>
    </row>
    <row r="111" spans="1:18" x14ac:dyDescent="0.25">
      <c r="A111" t="s">
        <v>164</v>
      </c>
      <c r="B111">
        <v>1930</v>
      </c>
      <c r="C111">
        <f>B111-B110</f>
        <v>27</v>
      </c>
      <c r="D111">
        <v>1</v>
      </c>
      <c r="E111" t="s">
        <v>160</v>
      </c>
      <c r="F111">
        <v>16041</v>
      </c>
      <c r="G111">
        <v>24</v>
      </c>
      <c r="H111">
        <v>60</v>
      </c>
      <c r="I111">
        <v>26</v>
      </c>
      <c r="J111">
        <v>200</v>
      </c>
      <c r="K111" s="2">
        <f>SQRT(G111*H111)*POWER((MIN(I111,20)+SQRT(MAX(I111-20,0))),0.9)*$B$1</f>
        <v>46.808889320396581</v>
      </c>
      <c r="L111" s="2">
        <f>POWER((G111*G111*H111), 0.33)*LOG10(J111)*10*$B$1</f>
        <v>54.289129200123334</v>
      </c>
      <c r="M111" s="2" t="s">
        <v>33</v>
      </c>
      <c r="N111">
        <v>7</v>
      </c>
      <c r="P111" s="3"/>
      <c r="Q111" s="2" t="str">
        <f>CONCATENATE(
ROUND(N111*VLOOKUP(E111,'ID Scheme'!$A$2:$E$7,3),0), "x",
ROUND(O111*VLOOKUP(E111,'ID Scheme'!$A$2:$E$7,5),0), "x",
ROUND(P111*VLOOKUP(E111,'ID Scheme'!$A$2:$E$7,4),0))</f>
        <v>65x0x0</v>
      </c>
    </row>
    <row r="112" spans="1:18" x14ac:dyDescent="0.25">
      <c r="A112" t="s">
        <v>165</v>
      </c>
      <c r="B112">
        <v>1952</v>
      </c>
      <c r="C112">
        <f>B112-B111</f>
        <v>22</v>
      </c>
      <c r="D112">
        <v>2</v>
      </c>
      <c r="E112" t="s">
        <v>160</v>
      </c>
      <c r="F112">
        <v>16051</v>
      </c>
      <c r="G112">
        <v>27</v>
      </c>
      <c r="H112">
        <v>60</v>
      </c>
      <c r="I112">
        <v>26</v>
      </c>
      <c r="J112">
        <v>152</v>
      </c>
      <c r="K112" s="2">
        <f>SQRT(G112*H112)*POWER((MIN(I112,20)+SQRT(MAX(I112-20,0))),0.9)*$B$1</f>
        <v>49.648324587394477</v>
      </c>
      <c r="L112" s="2">
        <f>POWER((G112*G112*H112), 0.33)*LOG10(J112)*10*$B$1</f>
        <v>55.638430948840913</v>
      </c>
      <c r="M112" s="2" t="s">
        <v>33</v>
      </c>
      <c r="N112">
        <v>7</v>
      </c>
      <c r="P112" s="3"/>
      <c r="Q112" s="2" t="str">
        <f>CONCATENATE(
ROUND(N112*VLOOKUP(E112,'ID Scheme'!$A$2:$E$7,3),0), "x",
ROUND(O112*VLOOKUP(E112,'ID Scheme'!$A$2:$E$7,5),0), "x",
ROUND(P112*VLOOKUP(E112,'ID Scheme'!$A$2:$E$7,4),0))</f>
        <v>65x0x0</v>
      </c>
    </row>
  </sheetData>
  <autoFilter ref="A3:R107" xr:uid="{56F55A87-583C-464E-B7D6-67124107F553}">
    <sortState ref="A4:R107">
      <sortCondition ref="F5"/>
    </sortState>
  </autoFilter>
  <sortState ref="A4:R106">
    <sortCondition ref="A10"/>
  </sortState>
  <conditionalFormatting sqref="C1:C2 C4:C110 C113:C1048576">
    <cfRule type="cellIs" dxfId="2" priority="10" operator="greaterThan">
      <formula>10</formula>
    </cfRule>
  </conditionalFormatting>
  <conditionalFormatting sqref="C111">
    <cfRule type="cellIs" dxfId="1" priority="2" operator="greaterThan">
      <formula>10</formula>
    </cfRule>
  </conditionalFormatting>
  <conditionalFormatting sqref="C112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Scheme'!$A$2:$A$7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5" x14ac:dyDescent="0.25"/>
  <cols>
    <col min="1" max="1" width="12.42578125" bestFit="1" customWidth="1"/>
    <col min="2" max="2" width="7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9.34</v>
      </c>
      <c r="D2">
        <v>9.68</v>
      </c>
      <c r="E2">
        <v>14.4</v>
      </c>
    </row>
    <row r="3" spans="1:5" x14ac:dyDescent="0.25">
      <c r="A3" t="s">
        <v>22</v>
      </c>
      <c r="B3">
        <v>3600</v>
      </c>
      <c r="C3">
        <v>9.34</v>
      </c>
      <c r="D3">
        <v>9.68</v>
      </c>
      <c r="E3">
        <v>14.4</v>
      </c>
    </row>
    <row r="4" spans="1:5" x14ac:dyDescent="0.25">
      <c r="A4" t="s">
        <v>23</v>
      </c>
      <c r="B4">
        <v>6600</v>
      </c>
      <c r="C4">
        <v>9.34</v>
      </c>
      <c r="D4">
        <v>9.68</v>
      </c>
      <c r="E4">
        <v>14.4</v>
      </c>
    </row>
    <row r="5" spans="1:5" x14ac:dyDescent="0.25">
      <c r="A5" t="s">
        <v>62</v>
      </c>
      <c r="B5">
        <v>9600</v>
      </c>
      <c r="C5">
        <v>9.34</v>
      </c>
      <c r="D5">
        <v>9.68</v>
      </c>
      <c r="E5">
        <v>14.4</v>
      </c>
    </row>
    <row r="6" spans="1:5" x14ac:dyDescent="0.25">
      <c r="A6" t="s">
        <v>123</v>
      </c>
      <c r="B6">
        <v>12600</v>
      </c>
      <c r="C6">
        <v>9.34</v>
      </c>
      <c r="D6">
        <v>9.68</v>
      </c>
      <c r="E6">
        <v>14.4</v>
      </c>
    </row>
    <row r="7" spans="1:5" x14ac:dyDescent="0.25">
      <c r="A7" t="s">
        <v>160</v>
      </c>
      <c r="B7">
        <f>B6+3000</f>
        <v>15600</v>
      </c>
      <c r="C7">
        <v>9.34</v>
      </c>
      <c r="D7">
        <v>9.68</v>
      </c>
      <c r="E7">
        <v>14.4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2018-08-11T21:38:45Z</dcterms:modified>
</cp:coreProperties>
</file>