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t\Desktop\"/>
    </mc:Choice>
  </mc:AlternateContent>
  <xr:revisionPtr revIDLastSave="0" documentId="13_ncr:1_{C6BFD976-16F1-4E77-9DBC-651F10DBCA0F}" xr6:coauthVersionLast="47" xr6:coauthVersionMax="47" xr10:uidLastSave="{00000000-0000-0000-0000-000000000000}"/>
  <bookViews>
    <workbookView xWindow="-120" yWindow="-120" windowWidth="29040" windowHeight="15840" tabRatio="664" xr2:uid="{00000000-000D-0000-FFFF-FFFF00000000}"/>
  </bookViews>
  <sheets>
    <sheet name="August 22" sheetId="123" r:id="rId1"/>
  </sheets>
  <definedNames>
    <definedName name="Expenditures" localSheetId="0">'August 22'!$A$15:$B$15,'August 22'!$A$17:$B$23,'August 22'!$A$24:$B$24,'August 22'!$A$26:$B$32,'August 22'!$A$34:$B$36</definedName>
    <definedName name="Expenditures">#REF!,#REF!,#REF!,#REF!,#REF!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" i="123" l="1"/>
  <c r="T38" i="123"/>
  <c r="B29" i="123" s="1"/>
  <c r="B33" i="123" s="1"/>
  <c r="B24" i="123"/>
  <c r="B21" i="123"/>
  <c r="B19" i="123"/>
  <c r="B18" i="123"/>
  <c r="B25" i="123" s="1"/>
  <c r="B40" i="123" s="1"/>
  <c r="B15" i="123"/>
  <c r="B13" i="123"/>
  <c r="B11" i="123"/>
  <c r="AC10" i="123"/>
  <c r="Z10" i="123"/>
  <c r="W10" i="123"/>
  <c r="T10" i="123"/>
  <c r="C39" i="123" s="1"/>
  <c r="Q10" i="123"/>
  <c r="N10" i="123"/>
  <c r="K10" i="123"/>
  <c r="K6" i="123" s="1"/>
  <c r="H10" i="123"/>
  <c r="F10" i="123"/>
  <c r="B34" i="123"/>
  <c r="B43" i="123" s="1"/>
  <c r="AC9" i="123"/>
  <c r="Z9" i="123"/>
  <c r="Z6" i="123" s="1"/>
  <c r="W9" i="123"/>
  <c r="N9" i="123"/>
  <c r="K9" i="123"/>
  <c r="H9" i="123"/>
  <c r="F9" i="123"/>
  <c r="W6" i="123"/>
  <c r="D6" i="123"/>
  <c r="D7" i="123" s="1"/>
  <c r="K4" i="123" s="1"/>
  <c r="B5" i="123"/>
  <c r="W2" i="123"/>
  <c r="K2" i="123"/>
  <c r="B39" i="123" l="1"/>
  <c r="B41" i="123" s="1"/>
  <c r="N4" i="123"/>
  <c r="N5" i="123" s="1"/>
  <c r="F2" i="123"/>
  <c r="AC2" i="123"/>
  <c r="K5" i="123"/>
  <c r="F6" i="123"/>
  <c r="AC6" i="123"/>
  <c r="Z2" i="123"/>
  <c r="H2" i="123"/>
  <c r="W4" i="123"/>
  <c r="W3" i="123" s="1"/>
  <c r="H6" i="123"/>
  <c r="B7" i="123"/>
  <c r="Z8" i="123" s="1"/>
  <c r="K3" i="123"/>
  <c r="AC4" i="123"/>
  <c r="AC3" i="123" s="1"/>
  <c r="N6" i="123"/>
  <c r="Z4" i="123"/>
  <c r="Z3" i="123" s="1"/>
  <c r="C43" i="123"/>
  <c r="N2" i="123"/>
  <c r="F4" i="123"/>
  <c r="F5" i="123" s="1"/>
  <c r="H4" i="123"/>
  <c r="H3" i="123" s="1"/>
  <c r="D8" i="123"/>
  <c r="H7" i="123" s="1"/>
  <c r="D5" i="123"/>
  <c r="D4" i="123" s="1"/>
  <c r="D9" i="123"/>
  <c r="F3" i="123" l="1"/>
  <c r="F8" i="123"/>
  <c r="N3" i="123"/>
  <c r="N8" i="123"/>
  <c r="W7" i="123"/>
  <c r="AC8" i="123"/>
  <c r="AC5" i="123"/>
  <c r="Z5" i="123"/>
  <c r="W5" i="123"/>
  <c r="H5" i="123"/>
  <c r="F7" i="123"/>
  <c r="AC7" i="123"/>
  <c r="Z7" i="123"/>
  <c r="N7" i="123"/>
  <c r="K8" i="123"/>
  <c r="H8" i="123"/>
  <c r="W8" i="123"/>
  <c r="K7" i="123"/>
  <c r="C11" i="123" l="1"/>
  <c r="B14" i="123" s="1"/>
  <c r="B36" i="123" l="1"/>
  <c r="Q9" i="123" s="1"/>
  <c r="B42" i="123"/>
  <c r="B45" i="123" s="1"/>
  <c r="C36" i="123" l="1"/>
  <c r="C46" i="123" s="1"/>
  <c r="T9" i="123"/>
  <c r="T6" i="123" l="1"/>
  <c r="T8" i="123"/>
  <c r="T4" i="123"/>
  <c r="T7" i="123"/>
  <c r="T2" i="123"/>
  <c r="Q4" i="123"/>
  <c r="Q6" i="123"/>
  <c r="Q2" i="123"/>
  <c r="Q8" i="123"/>
  <c r="Q7" i="123"/>
  <c r="Q5" i="123" l="1"/>
  <c r="Q3" i="123"/>
  <c r="T5" i="123"/>
  <c r="T3" i="123"/>
</calcChain>
</file>

<file path=xl/sharedStrings.xml><?xml version="1.0" encoding="utf-8"?>
<sst xmlns="http://schemas.openxmlformats.org/spreadsheetml/2006/main" count="135" uniqueCount="68">
  <si>
    <t>Monthly Pay</t>
  </si>
  <si>
    <t>Basic</t>
  </si>
  <si>
    <t>Total:</t>
  </si>
  <si>
    <t>Total</t>
  </si>
  <si>
    <t>Bills</t>
  </si>
  <si>
    <t>Rent</t>
  </si>
  <si>
    <t>Taxes</t>
  </si>
  <si>
    <t>Cable/Internet</t>
  </si>
  <si>
    <t>Date</t>
  </si>
  <si>
    <t>Savings</t>
  </si>
  <si>
    <t>Gas</t>
  </si>
  <si>
    <t>Food</t>
  </si>
  <si>
    <t>Groceries</t>
  </si>
  <si>
    <t>Leftover Spending</t>
  </si>
  <si>
    <t>Actual Turnout</t>
  </si>
  <si>
    <t>Reccurring spending</t>
  </si>
  <si>
    <t>Total bills</t>
  </si>
  <si>
    <t>Total costs</t>
  </si>
  <si>
    <t>Revenue - Costs</t>
  </si>
  <si>
    <t>Actual Left Over</t>
  </si>
  <si>
    <t>Budgeted</t>
  </si>
  <si>
    <t>Description</t>
  </si>
  <si>
    <t>Amount</t>
  </si>
  <si>
    <t>Discretionary</t>
  </si>
  <si>
    <t>One Time Expenses</t>
  </si>
  <si>
    <t>Tithes</t>
  </si>
  <si>
    <t>Remaining</t>
  </si>
  <si>
    <t>Other Income</t>
  </si>
  <si>
    <t>\/\/</t>
  </si>
  <si>
    <t>&lt;&lt;Adds</t>
  </si>
  <si>
    <t>Unspent Budgeted Money</t>
  </si>
  <si>
    <t>Remaining + Unspent - Actual</t>
  </si>
  <si>
    <t>Cash Expenses</t>
  </si>
  <si>
    <t>Last Month</t>
  </si>
  <si>
    <t>Supplements</t>
  </si>
  <si>
    <t>Investement</t>
  </si>
  <si>
    <t>Invest &amp; Save</t>
  </si>
  <si>
    <t>verizon cell</t>
  </si>
  <si>
    <t>Dates</t>
  </si>
  <si>
    <t>Power/Water/Trash</t>
  </si>
  <si>
    <t>Today's date:</t>
  </si>
  <si>
    <t>Number of weeks:</t>
  </si>
  <si>
    <t>Weeks left</t>
  </si>
  <si>
    <t>Left Per Week:</t>
  </si>
  <si>
    <t>Baby Expenses</t>
  </si>
  <si>
    <t>gym, couch</t>
  </si>
  <si>
    <t>Toiletries &amp; Cleaning &amp; baby</t>
  </si>
  <si>
    <t>HBO, adb , NYT &amp;WP &amp; WSJ, spotify, HP instant ink</t>
  </si>
  <si>
    <t>Insurance</t>
  </si>
  <si>
    <t>Baby Stuff</t>
  </si>
  <si>
    <t>Toiletries, Cleaning</t>
  </si>
  <si>
    <t>Budgeted per week</t>
  </si>
  <si>
    <t>End of Month</t>
  </si>
  <si>
    <t>First Day of Month</t>
  </si>
  <si>
    <t>Remaining for Month</t>
  </si>
  <si>
    <t>Weeks gone by</t>
  </si>
  <si>
    <t>First Sunday of Month</t>
  </si>
  <si>
    <t>Next Sunday</t>
  </si>
  <si>
    <t>Budget per day</t>
  </si>
  <si>
    <t>Left This Week</t>
  </si>
  <si>
    <t>Previous Sunday</t>
  </si>
  <si>
    <t>% Spent/Mo</t>
  </si>
  <si>
    <t>% Spent/Wk</t>
  </si>
  <si>
    <t>Auto &amp; other shared</t>
  </si>
  <si>
    <t>Other - Partner 2</t>
  </si>
  <si>
    <t>Other - Partner 1</t>
  </si>
  <si>
    <t>401 k matching contr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</si>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</sst>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0"/>
      <color rgb="FF000000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 val="singleAccounting"/>
      <sz val="10"/>
      <color rgb="FF000000"/>
      <name val="Arial"/>
      <family val="2"/>
    </font>
    <font>
      <b/>
      <sz val="10"/>
      <name val="Arial"/>
      <family val="2"/>
    </font>
    <font>
      <u val="singleAccounting"/>
      <sz val="10"/>
      <color rgb="FF00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sz val="10"/>
      <color rgb="FF00B050"/>
      <name val="Arial"/>
      <family val="2"/>
    </font>
    <font>
      <sz val="10"/>
      <color rgb="FF000000"/>
      <name val="Arial"/>
    </font>
    <font>
      <b/>
      <u/>
      <sz val="14"/>
      <color rgb="FF000000"/>
      <name val="Arial"/>
      <family val="2"/>
    </font>
    <font>
      <b/>
      <sz val="14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75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44" fontId="0" fillId="0" borderId="0" xfId="1" applyFont="1" applyAlignment="1">
      <alignment wrapText="1"/>
    </xf>
    <xf numFmtId="14" fontId="0" fillId="0" borderId="0" xfId="0" applyNumberFormat="1" applyAlignment="1">
      <alignment wrapText="1"/>
    </xf>
    <xf numFmtId="14" fontId="0" fillId="10" borderId="0" xfId="0" applyNumberFormat="1" applyFill="1" applyAlignment="1">
      <alignment wrapText="1"/>
    </xf>
    <xf numFmtId="14" fontId="3" fillId="0" borderId="0" xfId="0" applyNumberFormat="1" applyFont="1" applyAlignment="1">
      <alignment wrapText="1"/>
    </xf>
    <xf numFmtId="44" fontId="5" fillId="7" borderId="1" xfId="1" applyFont="1" applyFill="1" applyBorder="1" applyAlignment="1">
      <alignment wrapText="1"/>
    </xf>
    <xf numFmtId="44" fontId="2" fillId="7" borderId="1" xfId="1" applyFont="1" applyFill="1" applyBorder="1" applyAlignment="1">
      <alignment wrapText="1"/>
    </xf>
    <xf numFmtId="14" fontId="2" fillId="7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4" fontId="3" fillId="9" borderId="1" xfId="0" applyNumberFormat="1" applyFont="1" applyFill="1" applyBorder="1" applyAlignment="1">
      <alignment wrapText="1"/>
    </xf>
    <xf numFmtId="44" fontId="0" fillId="9" borderId="1" xfId="1" applyFont="1" applyFill="1" applyBorder="1" applyAlignment="1">
      <alignment wrapText="1"/>
    </xf>
    <xf numFmtId="44" fontId="5" fillId="9" borderId="1" xfId="1" applyFont="1" applyFill="1" applyBorder="1" applyAlignment="1">
      <alignment wrapText="1"/>
    </xf>
    <xf numFmtId="14" fontId="0" fillId="9" borderId="1" xfId="0" applyNumberFormat="1" applyFill="1" applyBorder="1" applyAlignment="1">
      <alignment wrapText="1"/>
    </xf>
    <xf numFmtId="14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44" fontId="0" fillId="8" borderId="1" xfId="1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44" fontId="0" fillId="8" borderId="1" xfId="1" applyFont="1" applyFill="1" applyBorder="1" applyAlignment="1">
      <alignment horizontal="right" wrapText="1"/>
    </xf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4" fontId="0" fillId="9" borderId="1" xfId="0" applyNumberFormat="1" applyFill="1" applyBorder="1" applyAlignment="1">
      <alignment horizontal="right" vertical="center" wrapText="1"/>
    </xf>
    <xf numFmtId="44" fontId="0" fillId="9" borderId="1" xfId="1" applyFont="1" applyFill="1" applyBorder="1" applyAlignment="1">
      <alignment horizontal="right" vertical="center" wrapText="1"/>
    </xf>
    <xf numFmtId="14" fontId="0" fillId="9" borderId="1" xfId="1" applyNumberFormat="1" applyFont="1" applyFill="1" applyBorder="1" applyAlignment="1">
      <alignment horizontal="right" vertical="center" wrapText="1"/>
    </xf>
    <xf numFmtId="14" fontId="0" fillId="9" borderId="1" xfId="0" applyNumberFormat="1" applyFill="1" applyBorder="1" applyAlignment="1">
      <alignment horizontal="right" wrapText="1"/>
    </xf>
    <xf numFmtId="44" fontId="0" fillId="9" borderId="1" xfId="1" applyFont="1" applyFill="1" applyBorder="1" applyAlignment="1">
      <alignment horizontal="right" wrapText="1"/>
    </xf>
    <xf numFmtId="0" fontId="0" fillId="8" borderId="3" xfId="0" applyFill="1" applyBorder="1" applyAlignment="1">
      <alignment wrapText="1"/>
    </xf>
    <xf numFmtId="0" fontId="0" fillId="8" borderId="3" xfId="0" applyFill="1" applyBorder="1" applyAlignment="1">
      <alignment horizontal="left" wrapText="1"/>
    </xf>
    <xf numFmtId="44" fontId="3" fillId="0" borderId="3" xfId="1" applyFont="1" applyBorder="1" applyAlignment="1">
      <alignment wrapText="1"/>
    </xf>
    <xf numFmtId="44" fontId="5" fillId="11" borderId="1" xfId="1" applyFont="1" applyFill="1" applyBorder="1" applyAlignment="1">
      <alignment wrapText="1"/>
    </xf>
    <xf numFmtId="14" fontId="2" fillId="7" borderId="1" xfId="0" applyNumberFormat="1" applyFont="1" applyFill="1" applyBorder="1" applyAlignment="1">
      <alignment horizontal="right" vertical="center" wrapText="1"/>
    </xf>
    <xf numFmtId="0" fontId="1" fillId="5" borderId="7" xfId="0" applyFont="1" applyFill="1" applyBorder="1" applyAlignment="1">
      <alignment wrapText="1"/>
    </xf>
    <xf numFmtId="0" fontId="3" fillId="11" borderId="3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44" fontId="5" fillId="5" borderId="8" xfId="1" applyFont="1" applyFill="1" applyBorder="1" applyAlignment="1">
      <alignment wrapText="1"/>
    </xf>
    <xf numFmtId="0" fontId="1" fillId="12" borderId="7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44" fontId="5" fillId="4" borderId="1" xfId="1" applyFont="1" applyFill="1" applyBorder="1" applyAlignment="1">
      <alignment wrapText="1"/>
    </xf>
    <xf numFmtId="0" fontId="0" fillId="0" borderId="0" xfId="0" applyAlignment="1">
      <alignment vertical="center" wrapText="1"/>
    </xf>
    <xf numFmtId="44" fontId="8" fillId="8" borderId="1" xfId="1" applyFont="1" applyFill="1" applyBorder="1" applyAlignment="1">
      <alignment vertical="center"/>
    </xf>
    <xf numFmtId="14" fontId="0" fillId="9" borderId="3" xfId="0" applyNumberFormat="1" applyFill="1" applyBorder="1" applyAlignment="1">
      <alignment wrapText="1"/>
    </xf>
    <xf numFmtId="44" fontId="2" fillId="7" borderId="1" xfId="1" applyFont="1" applyFill="1" applyBorder="1" applyAlignment="1"/>
    <xf numFmtId="13" fontId="2" fillId="7" borderId="1" xfId="1" applyNumberFormat="1" applyFont="1" applyFill="1" applyBorder="1" applyAlignment="1">
      <alignment wrapText="1"/>
    </xf>
    <xf numFmtId="13" fontId="2" fillId="7" borderId="1" xfId="1" applyNumberFormat="1" applyFont="1" applyFill="1" applyBorder="1" applyAlignment="1"/>
    <xf numFmtId="14" fontId="2" fillId="7" borderId="1" xfId="0" applyNumberFormat="1" applyFont="1" applyFill="1" applyBorder="1" applyAlignment="1">
      <alignment horizontal="left" vertical="center" wrapText="1"/>
    </xf>
    <xf numFmtId="164" fontId="0" fillId="0" borderId="0" xfId="1" applyNumberFormat="1" applyFont="1" applyAlignment="1">
      <alignment wrapText="1"/>
    </xf>
    <xf numFmtId="164" fontId="0" fillId="4" borderId="1" xfId="1" applyNumberFormat="1" applyFont="1" applyFill="1" applyBorder="1" applyAlignment="1">
      <alignment wrapText="1"/>
    </xf>
    <xf numFmtId="164" fontId="5" fillId="4" borderId="1" xfId="1" applyNumberFormat="1" applyFont="1" applyFill="1" applyBorder="1" applyAlignment="1">
      <alignment wrapText="1"/>
    </xf>
    <xf numFmtId="164" fontId="0" fillId="4" borderId="2" xfId="1" applyNumberFormat="1" applyFont="1" applyFill="1" applyBorder="1" applyAlignment="1">
      <alignment wrapText="1"/>
    </xf>
    <xf numFmtId="164" fontId="5" fillId="4" borderId="2" xfId="1" applyNumberFormat="1" applyFont="1" applyFill="1" applyBorder="1" applyAlignment="1">
      <alignment wrapText="1"/>
    </xf>
    <xf numFmtId="164" fontId="0" fillId="2" borderId="2" xfId="1" applyNumberFormat="1" applyFont="1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5" fillId="2" borderId="1" xfId="1" applyNumberFormat="1" applyFont="1" applyFill="1" applyBorder="1" applyAlignment="1">
      <alignment wrapText="1"/>
    </xf>
    <xf numFmtId="164" fontId="8" fillId="8" borderId="1" xfId="1" applyNumberFormat="1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wrapText="1"/>
    </xf>
    <xf numFmtId="164" fontId="0" fillId="0" borderId="0" xfId="0" applyNumberFormat="1" applyAlignment="1">
      <alignment wrapText="1"/>
    </xf>
    <xf numFmtId="0" fontId="6" fillId="8" borderId="1" xfId="0" applyFont="1" applyFill="1" applyBorder="1" applyAlignment="1">
      <alignment wrapText="1"/>
    </xf>
    <xf numFmtId="44" fontId="6" fillId="8" borderId="1" xfId="1" applyFont="1" applyFill="1" applyBorder="1" applyAlignment="1">
      <alignment wrapText="1"/>
    </xf>
    <xf numFmtId="164" fontId="3" fillId="0" borderId="3" xfId="1" applyNumberFormat="1" applyFont="1" applyBorder="1" applyAlignment="1">
      <alignment wrapText="1"/>
    </xf>
    <xf numFmtId="0" fontId="0" fillId="0" borderId="0" xfId="0"/>
    <xf numFmtId="164" fontId="5" fillId="3" borderId="1" xfId="1" applyNumberFormat="1" applyFont="1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64" fontId="0" fillId="3" borderId="1" xfId="1" applyNumberFormat="1" applyFont="1" applyFill="1" applyBorder="1" applyAlignment="1">
      <alignment wrapText="1"/>
    </xf>
    <xf numFmtId="164" fontId="0" fillId="3" borderId="1" xfId="1" applyNumberFormat="1" applyFont="1" applyFill="1" applyBorder="1" applyAlignment="1">
      <alignment horizontal="right" vertical="center" wrapText="1"/>
    </xf>
    <xf numFmtId="164" fontId="0" fillId="3" borderId="1" xfId="1" applyNumberFormat="1" applyFont="1" applyFill="1" applyBorder="1" applyAlignment="1">
      <alignment horizontal="right" wrapText="1"/>
    </xf>
    <xf numFmtId="164" fontId="1" fillId="12" borderId="4" xfId="0" applyNumberFormat="1" applyFont="1" applyFill="1" applyBorder="1" applyAlignment="1">
      <alignment wrapText="1"/>
    </xf>
    <xf numFmtId="164" fontId="5" fillId="5" borderId="4" xfId="0" applyNumberFormat="1" applyFont="1" applyFill="1" applyBorder="1" applyAlignment="1">
      <alignment wrapText="1"/>
    </xf>
    <xf numFmtId="164" fontId="6" fillId="4" borderId="1" xfId="1" applyNumberFormat="1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14" fontId="3" fillId="10" borderId="0" xfId="0" applyNumberFormat="1" applyFont="1" applyFill="1" applyAlignment="1">
      <alignment wrapText="1"/>
    </xf>
    <xf numFmtId="164" fontId="6" fillId="11" borderId="1" xfId="1" applyNumberFormat="1" applyFont="1" applyFill="1" applyBorder="1" applyAlignment="1">
      <alignment wrapText="1"/>
    </xf>
    <xf numFmtId="44" fontId="6" fillId="7" borderId="1" xfId="1" applyFont="1" applyFill="1" applyBorder="1" applyAlignment="1">
      <alignment wrapText="1"/>
    </xf>
    <xf numFmtId="44" fontId="6" fillId="9" borderId="1" xfId="1" applyFont="1" applyFill="1" applyBorder="1" applyAlignment="1">
      <alignment wrapText="1"/>
    </xf>
    <xf numFmtId="44" fontId="6" fillId="11" borderId="1" xfId="1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164" fontId="6" fillId="4" borderId="2" xfId="1" applyNumberFormat="1" applyFont="1" applyFill="1" applyBorder="1" applyAlignment="1">
      <alignment wrapText="1"/>
    </xf>
    <xf numFmtId="0" fontId="6" fillId="11" borderId="3" xfId="0" applyFont="1" applyFill="1" applyBorder="1" applyAlignment="1">
      <alignment wrapText="1"/>
    </xf>
    <xf numFmtId="14" fontId="6" fillId="7" borderId="1" xfId="0" applyNumberFormat="1" applyFont="1" applyFill="1" applyBorder="1" applyAlignment="1">
      <alignment wrapText="1"/>
    </xf>
    <xf numFmtId="0" fontId="6" fillId="7" borderId="1" xfId="0" applyFont="1" applyFill="1" applyBorder="1" applyAlignment="1">
      <alignment horizontal="left" wrapText="1"/>
    </xf>
    <xf numFmtId="164" fontId="7" fillId="5" borderId="4" xfId="0" applyNumberFormat="1" applyFont="1" applyFill="1" applyBorder="1" applyAlignment="1">
      <alignment wrapText="1"/>
    </xf>
    <xf numFmtId="44" fontId="6" fillId="4" borderId="1" xfId="1" applyFont="1" applyFill="1" applyBorder="1" applyAlignment="1">
      <alignment wrapText="1"/>
    </xf>
    <xf numFmtId="14" fontId="0" fillId="0" borderId="0" xfId="1" applyNumberFormat="1" applyFont="1" applyAlignment="1">
      <alignment wrapText="1"/>
    </xf>
    <xf numFmtId="14" fontId="6" fillId="11" borderId="1" xfId="1" applyNumberFormat="1" applyFont="1" applyFill="1" applyBorder="1" applyAlignment="1">
      <alignment wrapText="1"/>
    </xf>
    <xf numFmtId="14" fontId="6" fillId="11" borderId="1" xfId="0" applyNumberFormat="1" applyFont="1" applyFill="1" applyBorder="1" applyAlignment="1">
      <alignment wrapText="1"/>
    </xf>
    <xf numFmtId="14" fontId="0" fillId="11" borderId="3" xfId="1" applyNumberFormat="1" applyFont="1" applyFill="1" applyBorder="1" applyAlignment="1">
      <alignment wrapText="1"/>
    </xf>
    <xf numFmtId="14" fontId="0" fillId="11" borderId="1" xfId="1" applyNumberFormat="1" applyFont="1" applyFill="1" applyBorder="1" applyAlignment="1">
      <alignment wrapText="1"/>
    </xf>
    <xf numFmtId="16" fontId="6" fillId="7" borderId="1" xfId="0" applyNumberFormat="1" applyFont="1" applyFill="1" applyBorder="1" applyAlignment="1">
      <alignment horizontal="left" wrapText="1"/>
    </xf>
    <xf numFmtId="14" fontId="6" fillId="4" borderId="1" xfId="0" applyNumberFormat="1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44" fontId="5" fillId="13" borderId="1" xfId="1" applyFont="1" applyFill="1" applyBorder="1" applyAlignment="1">
      <alignment wrapText="1"/>
    </xf>
    <xf numFmtId="0" fontId="11" fillId="13" borderId="1" xfId="0" applyFont="1" applyFill="1" applyBorder="1" applyAlignment="1">
      <alignment wrapText="1"/>
    </xf>
    <xf numFmtId="44" fontId="11" fillId="13" borderId="1" xfId="1" applyFont="1" applyFill="1" applyBorder="1" applyAlignment="1">
      <alignment wrapText="1"/>
    </xf>
    <xf numFmtId="14" fontId="6" fillId="13" borderId="1" xfId="0" applyNumberFormat="1" applyFont="1" applyFill="1" applyBorder="1" applyAlignment="1">
      <alignment wrapText="1"/>
    </xf>
    <xf numFmtId="14" fontId="0" fillId="13" borderId="1" xfId="0" applyNumberFormat="1" applyFill="1" applyBorder="1" applyAlignment="1">
      <alignment wrapText="1"/>
    </xf>
    <xf numFmtId="44" fontId="0" fillId="13" borderId="1" xfId="1" applyFont="1" applyFill="1" applyBorder="1" applyAlignment="1">
      <alignment wrapText="1"/>
    </xf>
    <xf numFmtId="0" fontId="0" fillId="13" borderId="1" xfId="0" applyFill="1" applyBorder="1" applyAlignment="1">
      <alignment wrapText="1"/>
    </xf>
    <xf numFmtId="44" fontId="0" fillId="13" borderId="1" xfId="1" applyFont="1" applyFill="1" applyBorder="1" applyAlignment="1">
      <alignment horizontal="right" vertical="center" wrapText="1"/>
    </xf>
    <xf numFmtId="44" fontId="0" fillId="13" borderId="1" xfId="1" applyFont="1" applyFill="1" applyBorder="1" applyAlignment="1">
      <alignment horizontal="right" wrapText="1"/>
    </xf>
    <xf numFmtId="44" fontId="5" fillId="0" borderId="0" xfId="0" applyNumberFormat="1" applyFont="1" applyAlignment="1">
      <alignment wrapText="1"/>
    </xf>
    <xf numFmtId="0" fontId="6" fillId="13" borderId="1" xfId="0" applyFont="1" applyFill="1" applyBorder="1" applyAlignment="1">
      <alignment wrapText="1"/>
    </xf>
    <xf numFmtId="44" fontId="6" fillId="13" borderId="1" xfId="1" applyFont="1" applyFill="1" applyBorder="1" applyAlignment="1">
      <alignment wrapText="1"/>
    </xf>
    <xf numFmtId="16" fontId="0" fillId="0" borderId="0" xfId="0" applyNumberFormat="1" applyAlignment="1">
      <alignment wrapText="1"/>
    </xf>
    <xf numFmtId="164" fontId="5" fillId="0" borderId="0" xfId="0" applyNumberFormat="1" applyFont="1" applyAlignment="1">
      <alignment wrapText="1"/>
    </xf>
    <xf numFmtId="14" fontId="6" fillId="11" borderId="3" xfId="1" applyNumberFormat="1" applyFont="1" applyFill="1" applyBorder="1" applyAlignment="1">
      <alignment horizontal="right" wrapText="1"/>
    </xf>
    <xf numFmtId="16" fontId="6" fillId="11" borderId="3" xfId="0" applyNumberFormat="1" applyFont="1" applyFill="1" applyBorder="1" applyAlignment="1">
      <alignment wrapText="1"/>
    </xf>
    <xf numFmtId="14" fontId="6" fillId="11" borderId="3" xfId="1" applyNumberFormat="1" applyFont="1" applyFill="1" applyBorder="1" applyAlignment="1">
      <alignment wrapText="1"/>
    </xf>
    <xf numFmtId="8" fontId="6" fillId="11" borderId="1" xfId="1" applyNumberFormat="1" applyFont="1" applyFill="1" applyBorder="1" applyAlignment="1">
      <alignment wrapText="1"/>
    </xf>
    <xf numFmtId="14" fontId="6" fillId="9" borderId="1" xfId="0" applyNumberFormat="1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11" fillId="11" borderId="3" xfId="0" applyFont="1" applyFill="1" applyBorder="1" applyAlignment="1">
      <alignment wrapText="1"/>
    </xf>
    <xf numFmtId="44" fontId="11" fillId="11" borderId="1" xfId="1" applyFont="1" applyFill="1" applyBorder="1" applyAlignment="1">
      <alignment wrapText="1"/>
    </xf>
    <xf numFmtId="164" fontId="6" fillId="7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4" fontId="6" fillId="3" borderId="1" xfId="0" applyNumberFormat="1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6" fillId="3" borderId="1" xfId="1" applyNumberFormat="1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14" fontId="0" fillId="8" borderId="1" xfId="0" applyNumberFormat="1" applyFill="1" applyBorder="1" applyAlignment="1">
      <alignment wrapText="1"/>
    </xf>
    <xf numFmtId="14" fontId="6" fillId="7" borderId="3" xfId="0" applyNumberFormat="1" applyFont="1" applyFill="1" applyBorder="1" applyAlignment="1">
      <alignment wrapText="1"/>
    </xf>
    <xf numFmtId="164" fontId="6" fillId="3" borderId="1" xfId="0" applyNumberFormat="1" applyFont="1" applyFill="1" applyBorder="1" applyAlignment="1">
      <alignment wrapText="1"/>
    </xf>
    <xf numFmtId="14" fontId="6" fillId="3" borderId="1" xfId="0" applyNumberFormat="1" applyFont="1" applyFill="1" applyBorder="1" applyAlignment="1">
      <alignment horizontal="right" vertical="center" wrapText="1"/>
    </xf>
    <xf numFmtId="16" fontId="6" fillId="3" borderId="1" xfId="0" applyNumberFormat="1" applyFont="1" applyFill="1" applyBorder="1" applyAlignment="1">
      <alignment wrapText="1"/>
    </xf>
    <xf numFmtId="14" fontId="6" fillId="2" borderId="1" xfId="0" applyNumberFormat="1" applyFont="1" applyFill="1" applyBorder="1" applyAlignment="1">
      <alignment wrapText="1"/>
    </xf>
    <xf numFmtId="164" fontId="6" fillId="2" borderId="1" xfId="1" applyNumberFormat="1" applyFont="1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44" fontId="2" fillId="7" borderId="1" xfId="1" applyFont="1" applyFill="1" applyBorder="1" applyAlignment="1">
      <alignment horizontal="right" vertical="center" wrapText="1"/>
    </xf>
    <xf numFmtId="14" fontId="6" fillId="8" borderId="1" xfId="1" applyNumberFormat="1" applyFont="1" applyFill="1" applyBorder="1" applyAlignment="1">
      <alignment wrapText="1"/>
    </xf>
    <xf numFmtId="14" fontId="0" fillId="8" borderId="1" xfId="1" applyNumberFormat="1" applyFont="1" applyFill="1" applyBorder="1" applyAlignment="1">
      <alignment wrapText="1"/>
    </xf>
    <xf numFmtId="14" fontId="0" fillId="8" borderId="3" xfId="1" applyNumberFormat="1" applyFont="1" applyFill="1" applyBorder="1" applyAlignment="1">
      <alignment wrapText="1"/>
    </xf>
    <xf numFmtId="14" fontId="0" fillId="8" borderId="3" xfId="1" applyNumberFormat="1" applyFont="1" applyFill="1" applyBorder="1" applyAlignment="1">
      <alignment horizontal="right" vertical="center" wrapText="1"/>
    </xf>
    <xf numFmtId="14" fontId="0" fillId="8" borderId="3" xfId="1" applyNumberFormat="1" applyFont="1" applyFill="1" applyBorder="1" applyAlignment="1">
      <alignment horizontal="right" wrapText="1"/>
    </xf>
    <xf numFmtId="14" fontId="5" fillId="8" borderId="1" xfId="1" applyNumberFormat="1" applyFont="1" applyFill="1" applyBorder="1" applyAlignment="1">
      <alignment wrapText="1"/>
    </xf>
    <xf numFmtId="44" fontId="5" fillId="6" borderId="1" xfId="1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44" fontId="6" fillId="6" borderId="1" xfId="1" applyFont="1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14" fontId="6" fillId="6" borderId="1" xfId="0" applyNumberFormat="1" applyFont="1" applyFill="1" applyBorder="1" applyAlignment="1">
      <alignment wrapText="1"/>
    </xf>
    <xf numFmtId="44" fontId="6" fillId="6" borderId="1" xfId="1" applyFont="1" applyFill="1" applyBorder="1" applyAlignment="1">
      <alignment horizontal="right" vertical="center" wrapText="1"/>
    </xf>
    <xf numFmtId="44" fontId="6" fillId="6" borderId="1" xfId="1" applyFont="1" applyFill="1" applyBorder="1" applyAlignment="1">
      <alignment horizontal="right" wrapText="1"/>
    </xf>
    <xf numFmtId="164" fontId="12" fillId="5" borderId="2" xfId="0" applyNumberFormat="1" applyFont="1" applyFill="1" applyBorder="1"/>
    <xf numFmtId="14" fontId="6" fillId="0" borderId="0" xfId="1" applyNumberFormat="1" applyFont="1" applyFill="1" applyBorder="1" applyAlignment="1"/>
    <xf numFmtId="44" fontId="13" fillId="11" borderId="1" xfId="1" applyFont="1" applyFill="1" applyBorder="1" applyAlignment="1">
      <alignment wrapText="1"/>
    </xf>
    <xf numFmtId="44" fontId="6" fillId="8" borderId="1" xfId="1" applyFont="1" applyFill="1" applyBorder="1" applyAlignment="1">
      <alignment horizontal="left" wrapText="1"/>
    </xf>
    <xf numFmtId="0" fontId="0" fillId="0" borderId="2" xfId="0" applyBorder="1" applyAlignment="1">
      <alignment wrapText="1"/>
    </xf>
    <xf numFmtId="14" fontId="0" fillId="7" borderId="1" xfId="0" applyNumberForma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11" borderId="1" xfId="1" applyNumberFormat="1" applyFon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14" fontId="0" fillId="13" borderId="1" xfId="0" applyNumberFormat="1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14" fontId="0" fillId="6" borderId="1" xfId="0" applyNumberForma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44" fontId="0" fillId="5" borderId="8" xfId="1" applyFont="1" applyFill="1" applyBorder="1" applyAlignment="1">
      <alignment wrapText="1"/>
    </xf>
    <xf numFmtId="164" fontId="0" fillId="5" borderId="8" xfId="1" applyNumberFormat="1" applyFont="1" applyFill="1" applyBorder="1" applyAlignment="1">
      <alignment wrapText="1"/>
    </xf>
    <xf numFmtId="14" fontId="0" fillId="3" borderId="1" xfId="0" applyNumberFormat="1" applyFill="1" applyBorder="1" applyAlignment="1">
      <alignment horizontal="right" vertical="center" wrapText="1"/>
    </xf>
    <xf numFmtId="14" fontId="0" fillId="13" borderId="1" xfId="0" applyNumberFormat="1" applyFill="1" applyBorder="1" applyAlignment="1">
      <alignment horizontal="right" vertical="center" wrapText="1"/>
    </xf>
    <xf numFmtId="16" fontId="0" fillId="3" borderId="1" xfId="0" applyNumberFormat="1" applyFill="1" applyBorder="1" applyAlignment="1">
      <alignment wrapText="1"/>
    </xf>
    <xf numFmtId="16" fontId="0" fillId="13" borderId="1" xfId="0" applyNumberFormat="1" applyFill="1" applyBorder="1" applyAlignment="1">
      <alignment wrapText="1"/>
    </xf>
    <xf numFmtId="0" fontId="0" fillId="0" borderId="7" xfId="0" applyBorder="1" applyAlignment="1">
      <alignment wrapText="1"/>
    </xf>
    <xf numFmtId="164" fontId="0" fillId="12" borderId="8" xfId="0" applyNumberFormat="1" applyFill="1" applyBorder="1" applyAlignment="1">
      <alignment wrapText="1"/>
    </xf>
    <xf numFmtId="0" fontId="0" fillId="10" borderId="7" xfId="0" applyFill="1" applyBorder="1" applyAlignment="1">
      <alignment wrapText="1"/>
    </xf>
    <xf numFmtId="44" fontId="0" fillId="10" borderId="0" xfId="1" applyFont="1" applyFill="1" applyAlignment="1">
      <alignment wrapText="1"/>
    </xf>
    <xf numFmtId="164" fontId="0" fillId="10" borderId="0" xfId="1" applyNumberFormat="1" applyFont="1" applyFill="1" applyAlignment="1">
      <alignment wrapText="1"/>
    </xf>
    <xf numFmtId="44" fontId="10" fillId="10" borderId="0" xfId="1" applyFont="1" applyFill="1" applyAlignment="1">
      <alignment wrapText="1"/>
    </xf>
    <xf numFmtId="44" fontId="0" fillId="10" borderId="0" xfId="1" applyFont="1" applyFill="1" applyAlignment="1"/>
    <xf numFmtId="164" fontId="0" fillId="10" borderId="0" xfId="1" applyNumberFormat="1" applyFont="1" applyFill="1" applyAlignment="1"/>
    <xf numFmtId="44" fontId="0" fillId="8" borderId="1" xfId="1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4" fontId="6" fillId="0" borderId="0" xfId="1" applyNumberFormat="1" applyFont="1" applyAlignment="1"/>
    <xf numFmtId="44" fontId="10" fillId="10" borderId="0" xfId="1" applyFont="1" applyFill="1" applyAlignment="1"/>
    <xf numFmtId="14" fontId="0" fillId="10" borderId="0" xfId="1" applyNumberFormat="1" applyFont="1" applyFill="1" applyAlignment="1">
      <alignment wrapText="1"/>
    </xf>
    <xf numFmtId="164" fontId="0" fillId="0" borderId="0" xfId="0" applyNumberFormat="1" applyAlignment="1">
      <alignment vertical="center" wrapText="1"/>
    </xf>
    <xf numFmtId="14" fontId="11" fillId="8" borderId="1" xfId="1" applyNumberFormat="1" applyFont="1" applyFill="1" applyBorder="1" applyAlignment="1">
      <alignment wrapText="1"/>
    </xf>
    <xf numFmtId="44" fontId="11" fillId="8" borderId="1" xfId="1" applyFont="1" applyFill="1" applyBorder="1" applyAlignment="1">
      <alignment wrapText="1"/>
    </xf>
    <xf numFmtId="164" fontId="3" fillId="0" borderId="11" xfId="1" applyNumberFormat="1" applyFont="1" applyBorder="1" applyAlignment="1">
      <alignment wrapText="1"/>
    </xf>
    <xf numFmtId="164" fontId="6" fillId="2" borderId="1" xfId="0" applyNumberFormat="1" applyFont="1" applyFill="1" applyBorder="1" applyAlignment="1">
      <alignment wrapText="1"/>
    </xf>
    <xf numFmtId="164" fontId="0" fillId="2" borderId="3" xfId="1" applyNumberFormat="1" applyFont="1" applyFill="1" applyBorder="1" applyAlignment="1">
      <alignment wrapText="1"/>
    </xf>
    <xf numFmtId="164" fontId="0" fillId="2" borderId="3" xfId="1" applyNumberFormat="1" applyFont="1" applyFill="1" applyBorder="1" applyAlignment="1">
      <alignment horizontal="right" vertical="center" wrapText="1"/>
    </xf>
    <xf numFmtId="164" fontId="0" fillId="2" borderId="3" xfId="1" applyNumberFormat="1" applyFont="1" applyFill="1" applyBorder="1" applyAlignment="1">
      <alignment horizontal="right" wrapText="1"/>
    </xf>
    <xf numFmtId="14" fontId="6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164" fontId="6" fillId="0" borderId="0" xfId="1" applyNumberFormat="1" applyFont="1" applyFill="1" applyBorder="1" applyAlignment="1">
      <alignment wrapText="1"/>
    </xf>
    <xf numFmtId="164" fontId="5" fillId="0" borderId="0" xfId="1" applyNumberFormat="1" applyFont="1" applyFill="1" applyBorder="1" applyAlignment="1">
      <alignment wrapText="1"/>
    </xf>
    <xf numFmtId="44" fontId="6" fillId="0" borderId="0" xfId="1" applyFont="1" applyFill="1" applyBorder="1" applyAlignment="1"/>
    <xf numFmtId="164" fontId="6" fillId="0" borderId="0" xfId="1" applyNumberFormat="1" applyFont="1" applyFill="1" applyBorder="1" applyAlignment="1"/>
    <xf numFmtId="44" fontId="6" fillId="0" borderId="0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44" fontId="9" fillId="0" borderId="0" xfId="1" applyFont="1" applyFill="1" applyBorder="1" applyAlignment="1">
      <alignment wrapText="1"/>
    </xf>
    <xf numFmtId="14" fontId="9" fillId="0" borderId="0" xfId="1" applyNumberFormat="1" applyFont="1" applyFill="1" applyBorder="1" applyAlignment="1"/>
    <xf numFmtId="44" fontId="9" fillId="0" borderId="0" xfId="1" applyFont="1" applyFill="1" applyBorder="1" applyAlignment="1"/>
    <xf numFmtId="164" fontId="9" fillId="0" borderId="0" xfId="1" applyNumberFormat="1" applyFont="1" applyFill="1" applyBorder="1" applyAlignment="1"/>
    <xf numFmtId="14" fontId="0" fillId="0" borderId="0" xfId="1" applyNumberFormat="1" applyFont="1" applyFill="1" applyBorder="1" applyAlignment="1"/>
    <xf numFmtId="44" fontId="0" fillId="0" borderId="0" xfId="1" applyFont="1" applyFill="1" applyBorder="1" applyAlignment="1"/>
    <xf numFmtId="164" fontId="0" fillId="0" borderId="0" xfId="1" applyNumberFormat="1" applyFont="1" applyFill="1" applyBorder="1" applyAlignment="1"/>
    <xf numFmtId="14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3" fillId="4" borderId="4" xfId="0" applyFont="1" applyFill="1" applyBorder="1" applyAlignment="1">
      <alignment wrapText="1"/>
    </xf>
    <xf numFmtId="0" fontId="0" fillId="2" borderId="4" xfId="0" applyFill="1" applyBorder="1" applyAlignment="1">
      <alignment horizontal="right" wrapText="1"/>
    </xf>
    <xf numFmtId="44" fontId="5" fillId="8" borderId="4" xfId="1" applyFont="1" applyFill="1" applyBorder="1" applyAlignment="1">
      <alignment wrapText="1"/>
    </xf>
    <xf numFmtId="164" fontId="5" fillId="11" borderId="4" xfId="1" applyNumberFormat="1" applyFont="1" applyFill="1" applyBorder="1" applyAlignment="1">
      <alignment wrapText="1"/>
    </xf>
    <xf numFmtId="9" fontId="0" fillId="0" borderId="0" xfId="2" applyFont="1" applyAlignment="1">
      <alignment wrapText="1"/>
    </xf>
    <xf numFmtId="9" fontId="2" fillId="0" borderId="0" xfId="2" applyFont="1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14" fontId="6" fillId="0" borderId="0" xfId="1" applyNumberFormat="1" applyFont="1" applyFill="1" applyAlignment="1"/>
    <xf numFmtId="14" fontId="6" fillId="0" borderId="0" xfId="1" applyNumberFormat="1" applyFont="1" applyFill="1" applyAlignment="1">
      <alignment wrapText="1"/>
    </xf>
    <xf numFmtId="14" fontId="9" fillId="0" borderId="0" xfId="1" applyNumberFormat="1" applyFont="1" applyFill="1" applyAlignment="1">
      <alignment wrapText="1"/>
    </xf>
    <xf numFmtId="14" fontId="9" fillId="0" borderId="0" xfId="1" applyNumberFormat="1" applyFont="1" applyFill="1" applyAlignment="1"/>
    <xf numFmtId="14" fontId="0" fillId="0" borderId="0" xfId="1" applyNumberFormat="1" applyFont="1" applyFill="1" applyAlignment="1"/>
    <xf numFmtId="14" fontId="6" fillId="4" borderId="1" xfId="0" applyNumberFormat="1" applyFont="1" applyFill="1" applyBorder="1" applyAlignment="1">
      <alignment horizontal="right" vertical="center" wrapText="1"/>
    </xf>
    <xf numFmtId="16" fontId="6" fillId="4" borderId="1" xfId="0" applyNumberFormat="1" applyFont="1" applyFill="1" applyBorder="1" applyAlignment="1">
      <alignment wrapText="1"/>
    </xf>
    <xf numFmtId="44" fontId="6" fillId="4" borderId="1" xfId="1" applyFont="1" applyFill="1" applyBorder="1" applyAlignment="1">
      <alignment horizontal="right" vertical="center" wrapText="1"/>
    </xf>
    <xf numFmtId="44" fontId="6" fillId="4" borderId="1" xfId="1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2" fontId="2" fillId="2" borderId="1" xfId="1" applyNumberFormat="1" applyFont="1" applyFill="1" applyBorder="1" applyAlignment="1">
      <alignment wrapText="1"/>
    </xf>
    <xf numFmtId="14" fontId="2" fillId="2" borderId="2" xfId="0" applyNumberFormat="1" applyFont="1" applyFill="1" applyBorder="1" applyAlignment="1">
      <alignment wrapText="1"/>
    </xf>
    <xf numFmtId="0" fontId="5" fillId="14" borderId="4" xfId="0" applyFont="1" applyFill="1" applyBorder="1" applyAlignment="1">
      <alignment horizontal="right" vertical="center" wrapText="1"/>
    </xf>
    <xf numFmtId="44" fontId="5" fillId="14" borderId="4" xfId="1" applyFont="1" applyFill="1" applyBorder="1" applyAlignment="1">
      <alignment vertical="center" wrapText="1"/>
    </xf>
    <xf numFmtId="0" fontId="2" fillId="0" borderId="0" xfId="0" applyFont="1" applyBorder="1" applyAlignment="1">
      <alignment wrapText="1"/>
    </xf>
    <xf numFmtId="164" fontId="2" fillId="4" borderId="4" xfId="1" applyNumberFormat="1" applyFont="1" applyFill="1" applyBorder="1" applyAlignment="1">
      <alignment wrapText="1"/>
    </xf>
    <xf numFmtId="2" fontId="2" fillId="2" borderId="4" xfId="0" applyNumberFormat="1" applyFont="1" applyFill="1" applyBorder="1" applyAlignment="1">
      <alignment wrapText="1"/>
    </xf>
    <xf numFmtId="0" fontId="5" fillId="1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vertical="center" wrapText="1"/>
    </xf>
    <xf numFmtId="14" fontId="6" fillId="2" borderId="7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right" vertical="center" wrapText="1"/>
    </xf>
    <xf numFmtId="9" fontId="17" fillId="2" borderId="1" xfId="2" applyFont="1" applyFill="1" applyBorder="1" applyAlignment="1">
      <alignment wrapText="1"/>
    </xf>
    <xf numFmtId="14" fontId="0" fillId="2" borderId="1" xfId="2" applyNumberFormat="1" applyFont="1" applyFill="1" applyBorder="1" applyAlignment="1">
      <alignment wrapText="1"/>
    </xf>
    <xf numFmtId="9" fontId="17" fillId="2" borderId="1" xfId="2" applyFont="1" applyFill="1" applyBorder="1" applyAlignment="1">
      <alignment horizontal="right" wrapText="1"/>
    </xf>
    <xf numFmtId="0" fontId="2" fillId="14" borderId="4" xfId="0" applyFont="1" applyFill="1" applyBorder="1" applyAlignment="1">
      <alignment horizontal="right" vertical="center" wrapText="1"/>
    </xf>
    <xf numFmtId="44" fontId="2" fillId="14" borderId="4" xfId="1" applyFont="1" applyFill="1" applyBorder="1" applyAlignment="1">
      <alignment vertical="center" wrapText="1"/>
    </xf>
    <xf numFmtId="44" fontId="11" fillId="14" borderId="4" xfId="1" applyFont="1" applyFill="1" applyBorder="1" applyAlignment="1">
      <alignment vertical="center" wrapText="1"/>
    </xf>
    <xf numFmtId="164" fontId="11" fillId="14" borderId="4" xfId="1" applyNumberFormat="1" applyFont="1" applyFill="1" applyBorder="1" applyAlignment="1">
      <alignment vertical="center" wrapText="1"/>
    </xf>
    <xf numFmtId="14" fontId="2" fillId="14" borderId="4" xfId="1" applyNumberFormat="1" applyFont="1" applyFill="1" applyBorder="1" applyAlignment="1">
      <alignment vertical="center" wrapText="1"/>
    </xf>
    <xf numFmtId="14" fontId="2" fillId="14" borderId="4" xfId="0" applyNumberFormat="1" applyFont="1" applyFill="1" applyBorder="1" applyAlignment="1">
      <alignment vertical="center" wrapText="1"/>
    </xf>
    <xf numFmtId="0" fontId="16" fillId="15" borderId="1" xfId="0" applyFont="1" applyFill="1" applyBorder="1" applyAlignment="1">
      <alignment horizontal="right" vertical="center" wrapText="1"/>
    </xf>
    <xf numFmtId="44" fontId="15" fillId="15" borderId="1" xfId="1" applyFont="1" applyFill="1" applyBorder="1" applyAlignment="1">
      <alignment vertical="center" wrapText="1"/>
    </xf>
    <xf numFmtId="44" fontId="15" fillId="15" borderId="1" xfId="1" applyFont="1" applyFill="1" applyBorder="1" applyAlignment="1">
      <alignment wrapText="1"/>
    </xf>
    <xf numFmtId="44" fontId="15" fillId="14" borderId="1" xfId="1" applyFont="1" applyFill="1" applyBorder="1" applyAlignment="1">
      <alignment wrapText="1"/>
    </xf>
    <xf numFmtId="0" fontId="16" fillId="14" borderId="1" xfId="0" applyFont="1" applyFill="1" applyBorder="1" applyAlignment="1">
      <alignment horizontal="right" vertical="center" wrapText="1"/>
    </xf>
    <xf numFmtId="44" fontId="15" fillId="14" borderId="1" xfId="1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center" wrapText="1"/>
    </xf>
    <xf numFmtId="14" fontId="3" fillId="3" borderId="2" xfId="0" applyNumberFormat="1" applyFont="1" applyFill="1" applyBorder="1" applyAlignment="1">
      <alignment horizontal="center" wrapText="1"/>
    </xf>
    <xf numFmtId="14" fontId="3" fillId="3" borderId="3" xfId="0" applyNumberFormat="1" applyFont="1" applyFill="1" applyBorder="1" applyAlignment="1">
      <alignment horizontal="center" wrapText="1"/>
    </xf>
    <xf numFmtId="14" fontId="3" fillId="7" borderId="3" xfId="0" applyNumberFormat="1" applyFont="1" applyFill="1" applyBorder="1" applyAlignment="1">
      <alignment horizontal="center" wrapText="1"/>
    </xf>
    <xf numFmtId="0" fontId="1" fillId="12" borderId="7" xfId="0" applyFont="1" applyFill="1" applyBorder="1" applyAlignment="1">
      <alignment horizontal="center" wrapText="1"/>
    </xf>
    <xf numFmtId="0" fontId="1" fillId="12" borderId="8" xfId="0" applyFont="1" applyFill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wrapText="1"/>
    </xf>
    <xf numFmtId="14" fontId="3" fillId="4" borderId="3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11" borderId="3" xfId="0" applyFont="1" applyFill="1" applyBorder="1" applyAlignment="1">
      <alignment horizontal="center" wrapText="1"/>
    </xf>
    <xf numFmtId="14" fontId="3" fillId="13" borderId="2" xfId="0" applyNumberFormat="1" applyFont="1" applyFill="1" applyBorder="1" applyAlignment="1">
      <alignment horizontal="center" wrapText="1"/>
    </xf>
    <xf numFmtId="14" fontId="3" fillId="13" borderId="3" xfId="0" applyNumberFormat="1" applyFont="1" applyFill="1" applyBorder="1" applyAlignment="1">
      <alignment horizontal="center" wrapText="1"/>
    </xf>
    <xf numFmtId="164" fontId="7" fillId="5" borderId="7" xfId="0" applyNumberFormat="1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3" fillId="8" borderId="10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44" fontId="0" fillId="10" borderId="0" xfId="1" applyFont="1" applyFill="1" applyAlignment="1">
      <alignment horizontal="center"/>
    </xf>
    <xf numFmtId="44" fontId="0" fillId="0" borderId="0" xfId="1" applyFont="1" applyAlignment="1">
      <alignment horizontal="center" wrapText="1"/>
    </xf>
    <xf numFmtId="14" fontId="3" fillId="7" borderId="2" xfId="0" applyNumberFormat="1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7">
    <dxf>
      <font>
        <color rgb="FF007A37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A37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88000"/>
      </font>
      <fill>
        <patternFill>
          <bgColor rgb="FFFFFF00"/>
        </patternFill>
      </fill>
    </dxf>
    <dxf>
      <font>
        <color rgb="FF007A37"/>
      </font>
      <fill>
        <patternFill>
          <bgColor theme="6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7A37"/>
      <color rgb="FFB7DEE8"/>
      <color rgb="FFA8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Groceries/Mo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'August 22'!$F$2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C31-4E83-91FB-F217C04B8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Groceries/Wk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cat>
          <c:val>
            <c:numRef>
              <c:f>'August 22'!$F$3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8-4F88-8003-27D20749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Gas/Wk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cat>
          <c:val>
            <c:numRef>
              <c:f>'August 22'!$H$3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F7B-96D2-0B9B71EF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T&amp;C/Wk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cat>
          <c:val>
            <c:numRef>
              <c:f>'August 22'!$K$3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9-4F5B-943D-70458477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Baby/Wk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083231726667493"/>
          <c:y val="0.21429110035591156"/>
          <c:w val="0.51250096039177306"/>
          <c:h val="0.61481916725057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cat>
          <c:val>
            <c:numRef>
              <c:f>'August 22'!$N$3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2-41C2-A08D-73BCEA6D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Brittany/Wk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cat>
          <c:val>
            <c:numRef>
              <c:f>'August 22'!$Q$3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6-41D8-B16E-85B37C1A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Matt/Wk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cat>
          <c:val>
            <c:numRef>
              <c:f>'August 22'!$T$3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8-4A7D-BDA9-DF1693F8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Supps/Wk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tx>
          <c:invertIfNegative val="0"/>
          <c:cat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cat>
          <c:val>
            <c:numRef>
              <c:f>'August 22'!$W$3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D-4B6D-8B72-131FFAA93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Dates/Wk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cat>
          <c:val>
            <c:numRef>
              <c:f>'August 22'!$Z$3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A-4485-9BA8-A2E711194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Auto/Other/Mo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22'!$E$3</c:f>
              <c:strCache>
                <c:ptCount val="1"/>
                <c:pt idx="0">
                  <c:v>% Spent/Wk</c:v>
                </c:pt>
              </c:strCache>
            </c:strRef>
          </c:cat>
          <c:val>
            <c:numRef>
              <c:f>'August 22'!$AC$3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D-4734-B3DC-26A114826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  <a:p>
            <a:pPr algn="l">
              <a:defRPr/>
            </a:pPr>
            <a:r>
              <a:rPr lang="en-US"/>
              <a:t>Expenditures</a:t>
            </a:r>
          </a:p>
        </c:rich>
      </c:tx>
      <c:layout>
        <c:manualLayout>
          <c:xMode val="edge"/>
          <c:yMode val="edge"/>
          <c:x val="2.4456025015226649E-2"/>
          <c:y val="0.88292474196109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345044369453819"/>
          <c:y val="4.6354965895491165E-2"/>
          <c:w val="0.48801987251593548"/>
          <c:h val="0.895896583308247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92-40EF-B63F-518CD8005A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92-40EF-B63F-518CD8005A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92-40EF-B63F-518CD8005A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92-40EF-B63F-518CD8005A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92-40EF-B63F-518CD8005A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92-40EF-B63F-518CD8005A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92-40EF-B63F-518CD8005A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92-40EF-B63F-518CD8005A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92-40EF-B63F-518CD8005A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92-40EF-B63F-518CD8005A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92-40EF-B63F-518CD8005A4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92-40EF-B63F-518CD8005A4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092-40EF-B63F-518CD8005A4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092-40EF-B63F-518CD8005A4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092-40EF-B63F-518CD8005A4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092-40EF-B63F-518CD8005A4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092-40EF-B63F-518CD8005A4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092-40EF-B63F-518CD8005A4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092-40EF-B63F-518CD8005A44}"/>
              </c:ext>
            </c:extLst>
          </c:dPt>
          <c:dLbls>
            <c:dLbl>
              <c:idx val="0"/>
              <c:layout>
                <c:manualLayout>
                  <c:x val="-1.7371685172837697E-2"/>
                  <c:y val="-6.372851500547267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92-40EF-B63F-518CD8005A44}"/>
                </c:ext>
              </c:extLst>
            </c:dLbl>
            <c:dLbl>
              <c:idx val="1"/>
              <c:layout>
                <c:manualLayout>
                  <c:x val="4.737732319864827E-3"/>
                  <c:y val="-8.883368758338612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92-40EF-B63F-518CD8005A44}"/>
                </c:ext>
              </c:extLst>
            </c:dLbl>
            <c:dLbl>
              <c:idx val="2"/>
              <c:layout>
                <c:manualLayout>
                  <c:x val="4.1060346772161832E-2"/>
                  <c:y val="-1.73805040924016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92-40EF-B63F-518CD8005A44}"/>
                </c:ext>
              </c:extLst>
            </c:dLbl>
            <c:dLbl>
              <c:idx val="3"/>
              <c:layout>
                <c:manualLayout>
                  <c:x val="5.2115055518512976E-2"/>
                  <c:y val="5.79350136413387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92-40EF-B63F-518CD8005A44}"/>
                </c:ext>
              </c:extLst>
            </c:dLbl>
            <c:dLbl>
              <c:idx val="5"/>
              <c:layout>
                <c:manualLayout>
                  <c:x val="6.1590520158242748E-2"/>
                  <c:y val="5.793501364133877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92-40EF-B63F-518CD8005A44}"/>
                </c:ext>
              </c:extLst>
            </c:dLbl>
            <c:dLbl>
              <c:idx val="6"/>
              <c:layout>
                <c:manualLayout>
                  <c:x val="2.5267905705945743E-2"/>
                  <c:y val="6.95220163696063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092-40EF-B63F-518CD8005A44}"/>
                </c:ext>
              </c:extLst>
            </c:dLbl>
            <c:dLbl>
              <c:idx val="7"/>
              <c:layout>
                <c:manualLayout>
                  <c:x val="6.3169764264864358E-3"/>
                  <c:y val="9.46271889475200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092-40EF-B63F-518CD8005A44}"/>
                </c:ext>
              </c:extLst>
            </c:dLbl>
            <c:dLbl>
              <c:idx val="8"/>
              <c:layout>
                <c:manualLayout>
                  <c:x val="9.4754646397296541E-3"/>
                  <c:y val="0.1042830245544096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092-40EF-B63F-518CD8005A44}"/>
                </c:ext>
              </c:extLst>
            </c:dLbl>
            <c:dLbl>
              <c:idx val="9"/>
              <c:layout>
                <c:manualLayout>
                  <c:x val="-5.527354373175631E-2"/>
                  <c:y val="7.724668485511837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092-40EF-B63F-518CD8005A44}"/>
                </c:ext>
              </c:extLst>
            </c:dLbl>
            <c:dLbl>
              <c:idx val="10"/>
              <c:layout>
                <c:manualLayout>
                  <c:x val="-9.9492378717161364E-2"/>
                  <c:y val="4.05545095489370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092-40EF-B63F-518CD8005A44}"/>
                </c:ext>
              </c:extLst>
            </c:dLbl>
            <c:dLbl>
              <c:idx val="11"/>
              <c:layout>
                <c:manualLayout>
                  <c:x val="-6.001127605162114E-2"/>
                  <c:y val="-1.4161728625940812E-1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092-40EF-B63F-518CD8005A44}"/>
                </c:ext>
              </c:extLst>
            </c:dLbl>
            <c:dLbl>
              <c:idx val="12"/>
              <c:layout>
                <c:manualLayout>
                  <c:x val="-1.8950929279459322E-2"/>
                  <c:y val="-1.931167121377959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092-40EF-B63F-518CD8005A44}"/>
                </c:ext>
              </c:extLst>
            </c:dLbl>
            <c:dLbl>
              <c:idx val="14"/>
              <c:layout>
                <c:manualLayout>
                  <c:x val="-1.1054708746351269E-2"/>
                  <c:y val="-2.31740054565355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092-40EF-B63F-518CD8005A44}"/>
                </c:ext>
              </c:extLst>
            </c:dLbl>
            <c:dLbl>
              <c:idx val="18"/>
              <c:layout>
                <c:manualLayout>
                  <c:x val="1.4213196959594479E-2"/>
                  <c:y val="-3.08986739420473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092-40EF-B63F-518CD8005A4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('August 22'!$A$15,'August 22'!$A$17:$A$23,'August 22'!$A$24,'August 22'!$A$26:$A$32,'August 22'!$A$34:$A$36)</c:f>
              <c:strCache>
                <c:ptCount val="19"/>
                <c:pt idx="0">
                  <c:v>Taxes</c:v>
                </c:pt>
                <c:pt idx="1">
                  <c:v>verizon cell</c:v>
                </c:pt>
                <c:pt idx="2">
                  <c:v>gym, couch</c:v>
                </c:pt>
                <c:pt idx="3">
                  <c:v>HBO, adb , NYT &amp;WP &amp; WSJ, spotify, HP instant ink</c:v>
                </c:pt>
                <c:pt idx="4">
                  <c:v>Rent</c:v>
                </c:pt>
                <c:pt idx="5">
                  <c:v>Insurance</c:v>
                </c:pt>
                <c:pt idx="6">
                  <c:v>Cable/Internet</c:v>
                </c:pt>
                <c:pt idx="7">
                  <c:v>Auto &amp; other shared</c:v>
                </c:pt>
                <c:pt idx="8">
                  <c:v>Power/Water/Trash</c:v>
                </c:pt>
                <c:pt idx="9">
                  <c:v>Dates</c:v>
                </c:pt>
                <c:pt idx="10">
                  <c:v>Supplements</c:v>
                </c:pt>
                <c:pt idx="11">
                  <c:v>Gas</c:v>
                </c:pt>
                <c:pt idx="12">
                  <c:v>Tithes</c:v>
                </c:pt>
                <c:pt idx="13">
                  <c:v>Baby Stuff</c:v>
                </c:pt>
                <c:pt idx="14">
                  <c:v>Toiletries &amp; Cleaning &amp; baby</c:v>
                </c:pt>
                <c:pt idx="15">
                  <c:v>Food</c:v>
                </c:pt>
                <c:pt idx="16">
                  <c:v>Investement</c:v>
                </c:pt>
                <c:pt idx="17">
                  <c:v>Savings</c:v>
                </c:pt>
                <c:pt idx="18">
                  <c:v>Leftover Spending</c:v>
                </c:pt>
              </c:strCache>
            </c:strRef>
          </c:cat>
          <c:val>
            <c:numRef>
              <c:f>('August 22'!$B$15,'August 22'!$B$17:$B$23,'August 22'!$B$24,'August 22'!$B$26:$B$32,'August 22'!$B$34:$B$36)</c:f>
              <c:numCache>
                <c:formatCode>"$"#,##0.00</c:formatCode>
                <c:ptCount val="19"/>
                <c:pt idx="0">
                  <c:v>1499.53</c:v>
                </c:pt>
                <c:pt idx="1">
                  <c:v>91</c:v>
                </c:pt>
                <c:pt idx="2">
                  <c:v>130</c:v>
                </c:pt>
                <c:pt idx="3">
                  <c:v>38.07</c:v>
                </c:pt>
                <c:pt idx="4">
                  <c:v>2795</c:v>
                </c:pt>
                <c:pt idx="5">
                  <c:v>119.68</c:v>
                </c:pt>
                <c:pt idx="6">
                  <c:v>120.95</c:v>
                </c:pt>
                <c:pt idx="7">
                  <c:v>700</c:v>
                </c:pt>
                <c:pt idx="8">
                  <c:v>345.34999999999997</c:v>
                </c:pt>
                <c:pt idx="9">
                  <c:v>120</c:v>
                </c:pt>
                <c:pt idx="10">
                  <c:v>166</c:v>
                </c:pt>
                <c:pt idx="11">
                  <c:v>350</c:v>
                </c:pt>
                <c:pt idx="12">
                  <c:v>0</c:v>
                </c:pt>
                <c:pt idx="13">
                  <c:v>200</c:v>
                </c:pt>
                <c:pt idx="14">
                  <c:v>300</c:v>
                </c:pt>
                <c:pt idx="15">
                  <c:v>800</c:v>
                </c:pt>
                <c:pt idx="16">
                  <c:v>1406.1</c:v>
                </c:pt>
                <c:pt idx="17">
                  <c:v>1000</c:v>
                </c:pt>
                <c:pt idx="18">
                  <c:v>573.61000000000013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092-40EF-B63F-518CD8005A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Gas/Mo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cat>
          <c:val>
            <c:numRef>
              <c:f>'August 22'!$H$2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1-4E77-855B-6ACF6E03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Baby/Mo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083231726667493"/>
          <c:y val="0.21429110035591156"/>
          <c:w val="0.51250096039177306"/>
          <c:h val="0.61481916725057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cat>
          <c:val>
            <c:numRef>
              <c:f>'August 22'!$N$2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B-4A0A-AFE6-559F2F65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Brittany/Mo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cat>
          <c:val>
            <c:numRef>
              <c:f>'August 22'!$Q$2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E-4308-B3AF-B98A9FA72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Matt/Mo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cat>
          <c:val>
            <c:numRef>
              <c:f>'August 22'!$T$2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7-4C2B-B1FD-D552E8607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Supps/Mo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tx>
          <c:invertIfNegative val="0"/>
          <c:cat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cat>
          <c:val>
            <c:numRef>
              <c:f>'August 22'!$W$2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C6A-BCAE-0E465A13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Dates/Mo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cat>
          <c:val>
            <c:numRef>
              <c:f>'August 22'!$Z$2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5-40B2-840A-365F01694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Auto/Other/Mo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cat>
          <c:val>
            <c:numRef>
              <c:f>'August 22'!$AC$2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8-421A-B68A-DB584B41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T&amp;C/Mo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'August 22'!$E$2</c:f>
              <c:strCache>
                <c:ptCount val="1"/>
                <c:pt idx="0">
                  <c:v>% Spent/Mo</c:v>
                </c:pt>
              </c:strCache>
            </c:strRef>
          </c:cat>
          <c:val>
            <c:numRef>
              <c:f>'August 22'!$K$2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C-4984-A571-C9828112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84736"/>
        <c:axId val="629785064"/>
      </c:barChart>
      <c:catAx>
        <c:axId val="6297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5064"/>
        <c:crosses val="autoZero"/>
        <c:auto val="1"/>
        <c:lblAlgn val="ctr"/>
        <c:lblOffset val="100"/>
        <c:noMultiLvlLbl val="0"/>
      </c:catAx>
      <c:valAx>
        <c:axId val="629785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265338</xdr:colOff>
      <xdr:row>0</xdr:row>
      <xdr:rowOff>0</xdr:rowOff>
    </xdr:from>
    <xdr:to>
      <xdr:col>4</xdr:col>
      <xdr:colOff>884464</xdr:colOff>
      <xdr:row>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C2238-5928-48D4-BFAB-D19C95DFE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857249</xdr:colOff>
      <xdr:row>0</xdr:row>
      <xdr:rowOff>0</xdr:rowOff>
    </xdr:from>
    <xdr:to>
      <xdr:col>7</xdr:col>
      <xdr:colOff>326571</xdr:colOff>
      <xdr:row>1</xdr:row>
      <xdr:rowOff>1360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79E6E-BB28-493E-B20F-DF751F0BC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530679</xdr:colOff>
      <xdr:row>0</xdr:row>
      <xdr:rowOff>0</xdr:rowOff>
    </xdr:from>
    <xdr:to>
      <xdr:col>12</xdr:col>
      <xdr:colOff>979714</xdr:colOff>
      <xdr:row>0</xdr:row>
      <xdr:rowOff>1724024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504DBB-60D3-43E4-8D67-549602DDF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0</xdr:row>
      <xdr:rowOff>0</xdr:rowOff>
    </xdr:from>
    <xdr:to>
      <xdr:col>15</xdr:col>
      <xdr:colOff>884464</xdr:colOff>
      <xdr:row>1</xdr:row>
      <xdr:rowOff>5443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3E4EE-5D59-4BE5-9F25-7F2EBCB23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176892</xdr:colOff>
      <xdr:row>0</xdr:row>
      <xdr:rowOff>0</xdr:rowOff>
    </xdr:from>
    <xdr:to>
      <xdr:col>18</xdr:col>
      <xdr:colOff>748393</xdr:colOff>
      <xdr:row>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06A261-98F7-4A37-8213-F796A9568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</xdr:colOff>
      <xdr:row>0</xdr:row>
      <xdr:rowOff>0</xdr:rowOff>
    </xdr:from>
    <xdr:to>
      <xdr:col>21</xdr:col>
      <xdr:colOff>680357</xdr:colOff>
      <xdr:row>1</xdr:row>
      <xdr:rowOff>5443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727F9A-16B1-40A1-A1F4-FBE598496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612322</xdr:colOff>
      <xdr:row>0</xdr:row>
      <xdr:rowOff>0</xdr:rowOff>
    </xdr:from>
    <xdr:to>
      <xdr:col>24</xdr:col>
      <xdr:colOff>326572</xdr:colOff>
      <xdr:row>1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0AA2A6-32DF-4F68-A20B-1E4CF9770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353786</xdr:colOff>
      <xdr:row>0</xdr:row>
      <xdr:rowOff>0</xdr:rowOff>
    </xdr:from>
    <xdr:to>
      <xdr:col>27</xdr:col>
      <xdr:colOff>1115786</xdr:colOff>
      <xdr:row>1</xdr:row>
      <xdr:rowOff>5443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A657F4-8E7A-4F2F-B40F-7696699FC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</xdr:colOff>
      <xdr:row>0</xdr:row>
      <xdr:rowOff>0</xdr:rowOff>
    </xdr:from>
    <xdr:to>
      <xdr:col>9</xdr:col>
      <xdr:colOff>1224643</xdr:colOff>
      <xdr:row>1</xdr:row>
      <xdr:rowOff>1360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3BBCB7-92CB-4C1D-9990-F4C033345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1088571</xdr:colOff>
      <xdr:row>0</xdr:row>
      <xdr:rowOff>0</xdr:rowOff>
    </xdr:from>
    <xdr:to>
      <xdr:col>5</xdr:col>
      <xdr:colOff>741590</xdr:colOff>
      <xdr:row>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43433B-6FC5-4D99-A4A6-8A39EA387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367393</xdr:colOff>
      <xdr:row>0</xdr:row>
      <xdr:rowOff>0</xdr:rowOff>
    </xdr:from>
    <xdr:to>
      <xdr:col>8</xdr:col>
      <xdr:colOff>693964</xdr:colOff>
      <xdr:row>1</xdr:row>
      <xdr:rowOff>1360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8ED0A6-5DCB-444F-8CA3-67898558D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1265465</xdr:colOff>
      <xdr:row>0</xdr:row>
      <xdr:rowOff>0</xdr:rowOff>
    </xdr:from>
    <xdr:to>
      <xdr:col>10</xdr:col>
      <xdr:colOff>884465</xdr:colOff>
      <xdr:row>1</xdr:row>
      <xdr:rowOff>1360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0C0A1A-3367-4652-A787-97A3053A3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1170221</xdr:colOff>
      <xdr:row>0</xdr:row>
      <xdr:rowOff>0</xdr:rowOff>
    </xdr:from>
    <xdr:to>
      <xdr:col>13</xdr:col>
      <xdr:colOff>612327</xdr:colOff>
      <xdr:row>0</xdr:row>
      <xdr:rowOff>1724024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97F4E4-9E68-442C-8553-59D8E8A45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966104</xdr:colOff>
      <xdr:row>0</xdr:row>
      <xdr:rowOff>0</xdr:rowOff>
    </xdr:from>
    <xdr:to>
      <xdr:col>16</xdr:col>
      <xdr:colOff>830032</xdr:colOff>
      <xdr:row>1</xdr:row>
      <xdr:rowOff>5443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1DB330C-A16B-4309-BEFF-03039319C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952506</xdr:colOff>
      <xdr:row>0</xdr:row>
      <xdr:rowOff>0</xdr:rowOff>
    </xdr:from>
    <xdr:to>
      <xdr:col>19</xdr:col>
      <xdr:colOff>707578</xdr:colOff>
      <xdr:row>1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E48CEA-508B-46D3-AAB2-00836BA8E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816438</xdr:colOff>
      <xdr:row>0</xdr:row>
      <xdr:rowOff>0</xdr:rowOff>
    </xdr:from>
    <xdr:to>
      <xdr:col>22</xdr:col>
      <xdr:colOff>163286</xdr:colOff>
      <xdr:row>1</xdr:row>
      <xdr:rowOff>5443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515F80-9E72-45DA-B948-0579587F2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435428</xdr:colOff>
      <xdr:row>0</xdr:row>
      <xdr:rowOff>0</xdr:rowOff>
    </xdr:from>
    <xdr:to>
      <xdr:col>26</xdr:col>
      <xdr:colOff>285750</xdr:colOff>
      <xdr:row>1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114AB44-75B1-4CA9-90D8-C05D13459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1170215</xdr:colOff>
      <xdr:row>0</xdr:row>
      <xdr:rowOff>0</xdr:rowOff>
    </xdr:from>
    <xdr:to>
      <xdr:col>29</xdr:col>
      <xdr:colOff>149679</xdr:colOff>
      <xdr:row>1</xdr:row>
      <xdr:rowOff>5443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B22F3D-34B4-44C3-ACA4-C7DDB8CF8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721179</xdr:colOff>
      <xdr:row>52</xdr:row>
      <xdr:rowOff>104774</xdr:rowOff>
    </xdr:from>
    <xdr:to>
      <xdr:col>9</xdr:col>
      <xdr:colOff>1564822</xdr:colOff>
      <xdr:row>92</xdr:row>
      <xdr:rowOff>122465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B7B596-4767-489D-9286-DE2B8FF3A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87E4-4E2E-422F-A023-6A496D2BDF4E}">
  <sheetPr codeName="Sheet108"/>
  <dimension ref="A1:AC90"/>
  <sheetViews>
    <sheetView tabSelected="1" zoomScale="70" zoomScaleNormal="70" workbookViewId="0">
      <selection activeCell="C31" sqref="C31"/>
    </sheetView>
  </sheetViews>
  <sheetFormatPr defaultColWidth="17.140625" defaultRowHeight="12.75" customHeight="1" x14ac:dyDescent="0.2"/>
  <cols>
    <col min="1" max="1" width="19.28515625" customWidth="1"/>
    <col min="2" max="2" width="12.42578125" style="50" customWidth="1"/>
    <col min="3" max="3" width="19.140625" customWidth="1"/>
    <col min="4" max="4" width="11.28515625" style="5" customWidth="1"/>
    <col min="5" max="5" width="25.7109375" customWidth="1"/>
    <col min="6" max="6" width="15" style="4" customWidth="1"/>
    <col min="7" max="7" width="11.7109375" style="5" customWidth="1"/>
    <col min="8" max="8" width="13.85546875" style="4" customWidth="1"/>
    <col min="9" max="9" width="11.28515625" style="5" customWidth="1"/>
    <col min="10" max="10" width="26.7109375" customWidth="1"/>
    <col min="11" max="11" width="13.85546875" style="50" customWidth="1"/>
    <col min="12" max="12" width="11.140625" style="50" customWidth="1"/>
    <col min="13" max="13" width="26.28515625" style="50" customWidth="1"/>
    <col min="14" max="14" width="15" style="50" customWidth="1"/>
    <col min="15" max="15" width="11.140625" style="86" customWidth="1"/>
    <col min="16" max="16" width="22.42578125" customWidth="1"/>
    <col min="17" max="17" width="14.140625" style="4" customWidth="1"/>
    <col min="18" max="18" width="10.42578125" style="86" customWidth="1"/>
    <col min="19" max="19" width="22.7109375" customWidth="1"/>
    <col min="20" max="20" width="14.42578125" customWidth="1"/>
    <col min="21" max="21" width="9" customWidth="1"/>
    <col min="22" max="22" width="28.7109375" customWidth="1"/>
    <col min="23" max="23" width="13.5703125" customWidth="1"/>
    <col min="24" max="24" width="10.140625" customWidth="1"/>
    <col min="25" max="25" width="9.140625" bestFit="1" customWidth="1"/>
    <col min="26" max="26" width="12.7109375" customWidth="1"/>
    <col min="27" max="27" width="13.140625" style="5" customWidth="1"/>
    <col min="28" max="28" width="25.5703125" customWidth="1"/>
    <col min="29" max="29" width="14.28515625" customWidth="1"/>
  </cols>
  <sheetData>
    <row r="1" spans="1:29" ht="136.5" customHeight="1" x14ac:dyDescent="0.2">
      <c r="A1" s="60"/>
    </row>
    <row r="2" spans="1:29" ht="6.75" customHeight="1" x14ac:dyDescent="0.2">
      <c r="E2" s="212" t="s">
        <v>61</v>
      </c>
      <c r="F2" s="211">
        <f>F10/F9</f>
        <v>0</v>
      </c>
      <c r="G2" s="211"/>
      <c r="H2" s="211">
        <f>H10/H9</f>
        <v>0</v>
      </c>
      <c r="I2" s="211"/>
      <c r="J2" s="211"/>
      <c r="K2" s="211">
        <f>K10/K9</f>
        <v>0</v>
      </c>
      <c r="L2" s="211"/>
      <c r="M2" s="211"/>
      <c r="N2" s="211">
        <f>N10/N9</f>
        <v>0</v>
      </c>
      <c r="O2" s="211"/>
      <c r="P2" s="211"/>
      <c r="Q2" s="211">
        <f>Q10/Q9</f>
        <v>0</v>
      </c>
      <c r="R2" s="211"/>
      <c r="S2" s="211"/>
      <c r="T2" s="211">
        <f>T10/T9</f>
        <v>0</v>
      </c>
      <c r="U2" s="211"/>
      <c r="V2" s="211"/>
      <c r="W2" s="211">
        <f>W10/W9</f>
        <v>0</v>
      </c>
      <c r="X2" s="211"/>
      <c r="Y2" s="211"/>
      <c r="Z2" s="211">
        <f>Z10/Z9</f>
        <v>0</v>
      </c>
      <c r="AA2" s="211"/>
      <c r="AB2" s="211"/>
      <c r="AC2" s="211">
        <f>AC10/AC9</f>
        <v>0</v>
      </c>
    </row>
    <row r="3" spans="1:29" ht="6.75" customHeight="1" x14ac:dyDescent="0.2">
      <c r="E3" s="212" t="s">
        <v>62</v>
      </c>
      <c r="F3" s="211">
        <f ca="1">IF($D$6&gt;=$B$5,IF(((F10-F4*($D$4-$B$6))/F8)&gt;0,((F10-F4*($D$4-$B$6))/F8),0),F10/(($B$5-$B$6)*F4))</f>
        <v>0</v>
      </c>
      <c r="H3" s="211">
        <f ca="1">IF($D$6&gt;=$B$5,IF(((H10-H4*($D$4-$B$6))/H8)&gt;0,((H10-H4*($D$4-$B$6))/H8),0),H10/(($B$5-$B$6)*H4))</f>
        <v>0</v>
      </c>
      <c r="K3" s="211">
        <f ca="1">IF($D$6&gt;=$B$5,IF(((K10-K4*($D$4-$B$6))/K8)&gt;0,((K10-K4*($D$4-$B$6))/K8),0),K10/(($B$5-$B$6)*K4))</f>
        <v>0</v>
      </c>
      <c r="N3" s="211">
        <f ca="1">IF($D$6&gt;=$B$5,IF(((N10-N4*($D$4-$B$6))/N8)&gt;0,((N10-N4*($D$4-$B$6))/N8),0),N10/(($B$5-$B$6)*N4))</f>
        <v>0</v>
      </c>
      <c r="Q3" s="211">
        <f ca="1">IF($D$6&gt;=$B$5,IF(((Q10-Q4*($D$4-$B$6))/Q8)&gt;0,((Q10-Q4*($D$4-$B$6))/Q8),0),Q10/(($B$5-$B$6)*Q4))</f>
        <v>0</v>
      </c>
      <c r="T3" s="211">
        <f ca="1">IF($D$6&gt;=$B$5,IF(((T10-T4*($D$4-$B$6))/T8)&gt;0,((T10-T4*($D$4-$B$6))/T8),0),T10/(($B$5-$B$6)*T4))</f>
        <v>0</v>
      </c>
      <c r="W3" s="211">
        <f ca="1">IF($D$6&gt;=$B$5,IF(((W10-W4*($D$4-$B$6))/W8)&gt;0,((W10-W4*($D$4-$B$6))/W8),0),W10/(($B$5-$B$6)*W4))</f>
        <v>0</v>
      </c>
      <c r="Z3" s="211">
        <f ca="1">IF($D$6&gt;=$B$5,IF(((Z10-Z4*($D$4-$B$6))/Z8)&gt;0,((Z10-Z4*($D$4-$B$6))/Z8),0),Z10/(($B$5-$B$6)*Z4))</f>
        <v>0</v>
      </c>
      <c r="AC3" s="211">
        <f ca="1">IF($D$6&gt;=$B$5,IF(((AC10-AC4*($D$4-$B$6))/AC8)&gt;0,((AC10-AC4*($D$4-$B$6))/AC8),0),AC10/(($B$5-$B$6)*AC4))</f>
        <v>0</v>
      </c>
    </row>
    <row r="4" spans="1:29" ht="8.25" customHeight="1" x14ac:dyDescent="0.2">
      <c r="C4" s="79" t="s">
        <v>60</v>
      </c>
      <c r="D4" s="5">
        <f ca="1">D5-7</f>
        <v>44710</v>
      </c>
      <c r="E4" s="79" t="s">
        <v>58</v>
      </c>
      <c r="F4" s="4">
        <f ca="1">F9/($D$7-$B$6+1)</f>
        <v>26.666666666666668</v>
      </c>
      <c r="G4" s="79" t="s">
        <v>58</v>
      </c>
      <c r="H4" s="4">
        <f ca="1">H9/($D$7-$B$6+1)</f>
        <v>11.666666666666666</v>
      </c>
      <c r="J4" s="79" t="s">
        <v>58</v>
      </c>
      <c r="K4" s="4">
        <f ca="1">K9/($D$7-$B$6+1)</f>
        <v>10</v>
      </c>
      <c r="M4" s="79" t="s">
        <v>58</v>
      </c>
      <c r="N4" s="4">
        <f ca="1">N9/($D$7-$B$6+1)</f>
        <v>6.666666666666667</v>
      </c>
      <c r="P4" s="79" t="s">
        <v>58</v>
      </c>
      <c r="Q4" s="4">
        <f ca="1">Q9/($D$7-$B$6+1)</f>
        <v>9.5601666666666691</v>
      </c>
      <c r="S4" s="79" t="s">
        <v>58</v>
      </c>
      <c r="T4" s="4">
        <f ca="1">T9/($D$7-$B$6+1)</f>
        <v>9.5601666666666691</v>
      </c>
      <c r="V4" s="79" t="s">
        <v>58</v>
      </c>
      <c r="W4" s="4">
        <f ca="1">W9/($D$7-$B$6+1)</f>
        <v>5.5333333333333332</v>
      </c>
      <c r="Y4" s="79" t="s">
        <v>58</v>
      </c>
      <c r="Z4" s="4">
        <f ca="1">Z9/($D$7-$B$6+1)</f>
        <v>4</v>
      </c>
      <c r="AB4" s="79" t="s">
        <v>58</v>
      </c>
      <c r="AC4" s="4">
        <f ca="1">AC9/($D$7-$B$6+1)</f>
        <v>23.333333333333332</v>
      </c>
    </row>
    <row r="5" spans="1:29" s="211" customFormat="1" ht="35.25" customHeight="1" x14ac:dyDescent="0.25">
      <c r="A5" s="236" t="s">
        <v>56</v>
      </c>
      <c r="B5" s="237">
        <f>IF(MOD(B6-1,7)&gt;7,B6+7-MOD(B6-1,7)+7,B6+7-MOD(B6-1,7))</f>
        <v>44717</v>
      </c>
      <c r="C5" s="238" t="s">
        <v>57</v>
      </c>
      <c r="D5" s="237">
        <f ca="1">IF(MOD(D6-1,7)&gt;7,D6+7-MOD(D6-1,7)+7,D6+7-MOD(D6-1,7))</f>
        <v>44717</v>
      </c>
      <c r="E5" s="245" t="s">
        <v>59</v>
      </c>
      <c r="F5" s="246">
        <f ca="1">IF($D$6&gt;=$B$5,(F8-(F10-F$4*($D$4-$B$6))),($B$5-$B$6)*F4-F10)</f>
        <v>106.66666666666667</v>
      </c>
      <c r="G5" s="247"/>
      <c r="H5" s="246">
        <f ca="1">IF($D$6&gt;=$B$5,(H8-(H10-H$4*($D$4-$B$6))),($B$5-$B$6)*H4-H10)</f>
        <v>46.666666666666664</v>
      </c>
      <c r="I5" s="248"/>
      <c r="J5" s="245" t="s">
        <v>59</v>
      </c>
      <c r="K5" s="246">
        <f ca="1">IF($D$6&gt;=$B$5,(K8-(K10-K$4*($D$4-$B$6))),($B$5-$B$6)*K4-K10)</f>
        <v>40</v>
      </c>
      <c r="L5" s="248"/>
      <c r="M5" s="245" t="s">
        <v>59</v>
      </c>
      <c r="N5" s="246">
        <f ca="1">IF($D$6&gt;=$B$5,(N8-(N10-N$4*($D$4-$B$6))),($B$5-$B$6)*N4-N10)</f>
        <v>26.666666666666668</v>
      </c>
      <c r="O5" s="248"/>
      <c r="P5" s="245" t="s">
        <v>59</v>
      </c>
      <c r="Q5" s="246">
        <f ca="1">IF($D$6&gt;=$B$5,(Q8-(Q10-Q$4*($D$4-$B$6))),($B$5-$B$6)*Q4-Q10)</f>
        <v>38.240666666666677</v>
      </c>
      <c r="R5" s="248"/>
      <c r="S5" s="245" t="s">
        <v>59</v>
      </c>
      <c r="T5" s="246">
        <f ca="1">IF($D$6&gt;=$B$5,(T8-(T10-T$4*($D$4-$B$6))),($B$5-$B$6)*T4-T10)</f>
        <v>38.240666666666677</v>
      </c>
      <c r="U5" s="248"/>
      <c r="V5" s="245" t="s">
        <v>59</v>
      </c>
      <c r="W5" s="246">
        <f ca="1">IF($D$6&gt;=$B$5,(W8-(W10-W$4*($D$4-$B$6))),($B$5-$B$6)*W4-W10)</f>
        <v>22.133333333333333</v>
      </c>
      <c r="X5" s="248"/>
      <c r="Y5" s="248"/>
      <c r="Z5" s="246">
        <f ca="1">IF($D$6&gt;=$B$5,(Z8-(Z10-Z$4*($D$4-$B$6))),($B$5-$B$6)*Z4-Z10)</f>
        <v>16</v>
      </c>
      <c r="AA5" s="248"/>
      <c r="AB5" s="245" t="s">
        <v>59</v>
      </c>
      <c r="AC5" s="246">
        <f ca="1">IF($D$6&gt;=$B$5,(AC8-(AC10-AC$4*($D$4-$B$6))),($B$5-$B$6)*AC4-AC10)</f>
        <v>93.333333333333329</v>
      </c>
    </row>
    <row r="6" spans="1:29" s="113" customFormat="1" ht="39" customHeight="1" x14ac:dyDescent="0.2">
      <c r="A6" s="233" t="s">
        <v>53</v>
      </c>
      <c r="B6" s="234">
        <v>44713</v>
      </c>
      <c r="C6" s="235" t="s">
        <v>40</v>
      </c>
      <c r="D6" s="234">
        <f ca="1">IF(6/1/2022&gt;B6,TODAY(),B6+A4)</f>
        <v>44713</v>
      </c>
      <c r="E6" s="249" t="s">
        <v>54</v>
      </c>
      <c r="F6" s="250">
        <f>F9-F10</f>
        <v>800</v>
      </c>
      <c r="G6" s="250"/>
      <c r="H6" s="250">
        <f>H9-H10</f>
        <v>350</v>
      </c>
      <c r="I6" s="250"/>
      <c r="J6" s="249" t="s">
        <v>54</v>
      </c>
      <c r="K6" s="250">
        <f>K9-K10</f>
        <v>300</v>
      </c>
      <c r="L6" s="250"/>
      <c r="M6" s="249" t="s">
        <v>54</v>
      </c>
      <c r="N6" s="250">
        <f>N9-N10</f>
        <v>200</v>
      </c>
      <c r="O6" s="250"/>
      <c r="P6" s="249" t="s">
        <v>54</v>
      </c>
      <c r="Q6" s="250">
        <f>Q9-Q10</f>
        <v>286.80500000000006</v>
      </c>
      <c r="R6" s="250"/>
      <c r="S6" s="249" t="s">
        <v>54</v>
      </c>
      <c r="T6" s="250">
        <f>T9-T10</f>
        <v>286.80500000000006</v>
      </c>
      <c r="U6" s="250"/>
      <c r="V6" s="249" t="s">
        <v>54</v>
      </c>
      <c r="W6" s="250">
        <f>W9-W10</f>
        <v>166</v>
      </c>
      <c r="X6" s="250"/>
      <c r="Y6" s="250"/>
      <c r="Z6" s="250">
        <f>Z9-Z10</f>
        <v>120</v>
      </c>
      <c r="AA6" s="250"/>
      <c r="AB6" s="249" t="s">
        <v>54</v>
      </c>
      <c r="AC6" s="250">
        <f>AC9-AC10</f>
        <v>700</v>
      </c>
    </row>
    <row r="7" spans="1:29" s="229" customFormat="1" ht="18" customHeight="1" x14ac:dyDescent="0.2">
      <c r="A7" s="117" t="s">
        <v>41</v>
      </c>
      <c r="B7" s="225">
        <f ca="1">(D7-B6)/7</f>
        <v>4.1428571428571432</v>
      </c>
      <c r="C7" s="117" t="s">
        <v>52</v>
      </c>
      <c r="D7" s="226">
        <f ca="1">EOMONTH(D6,0)</f>
        <v>44742</v>
      </c>
      <c r="E7" s="239" t="s">
        <v>43</v>
      </c>
      <c r="F7" s="240">
        <f ca="1">(F9-F10)/$D$8</f>
        <v>193.10344827586206</v>
      </c>
      <c r="G7" s="240"/>
      <c r="H7" s="240">
        <f ca="1">(H9-H10)/$D$8</f>
        <v>84.482758620689651</v>
      </c>
      <c r="I7" s="241"/>
      <c r="J7" s="239" t="s">
        <v>43</v>
      </c>
      <c r="K7" s="240">
        <f ca="1">(K9-K10)/$D$8</f>
        <v>72.41379310344827</v>
      </c>
      <c r="L7" s="242"/>
      <c r="M7" s="239" t="s">
        <v>43</v>
      </c>
      <c r="N7" s="240">
        <f ca="1">(N9-N10)/$D$8</f>
        <v>48.275862068965516</v>
      </c>
      <c r="O7" s="243"/>
      <c r="P7" s="239" t="s">
        <v>43</v>
      </c>
      <c r="Q7" s="240">
        <f ca="1">(Q9-Q10)/$D$8</f>
        <v>69.228793103448282</v>
      </c>
      <c r="R7" s="244"/>
      <c r="S7" s="239" t="s">
        <v>43</v>
      </c>
      <c r="T7" s="240">
        <f ca="1">(T9-T10)/$D$8</f>
        <v>69.228793103448282</v>
      </c>
      <c r="U7" s="240"/>
      <c r="V7" s="239" t="s">
        <v>43</v>
      </c>
      <c r="W7" s="240">
        <f ca="1">(W9-W10)/$D$8</f>
        <v>40.068965517241374</v>
      </c>
      <c r="X7" s="240"/>
      <c r="Y7" s="241"/>
      <c r="Z7" s="240">
        <f ca="1">(Z9-Z10)/$D$8</f>
        <v>28.965517241379306</v>
      </c>
      <c r="AA7" s="243"/>
      <c r="AB7" s="239" t="s">
        <v>43</v>
      </c>
      <c r="AC7" s="240">
        <f ca="1">(AC9-AC10)/$D$8</f>
        <v>168.9655172413793</v>
      </c>
    </row>
    <row r="8" spans="1:29" s="1" customFormat="1" ht="17.25" customHeight="1" x14ac:dyDescent="0.2">
      <c r="A8" s="207" t="s">
        <v>20</v>
      </c>
      <c r="B8" s="230"/>
      <c r="C8" s="224" t="s">
        <v>42</v>
      </c>
      <c r="D8" s="231">
        <f ca="1">(D7-D6)/7</f>
        <v>4.1428571428571432</v>
      </c>
      <c r="E8" s="227" t="s">
        <v>51</v>
      </c>
      <c r="F8" s="228">
        <f ca="1">(F9)/$B$7</f>
        <v>193.10344827586206</v>
      </c>
      <c r="G8" s="232"/>
      <c r="H8" s="228">
        <f ca="1">(H9)/$B$7</f>
        <v>84.482758620689651</v>
      </c>
      <c r="I8" s="232"/>
      <c r="J8" s="227" t="s">
        <v>51</v>
      </c>
      <c r="K8" s="228">
        <f ca="1">(K9)/$B$7</f>
        <v>72.41379310344827</v>
      </c>
      <c r="L8" s="232"/>
      <c r="M8" s="227" t="s">
        <v>51</v>
      </c>
      <c r="N8" s="228">
        <f ca="1">(N9)/$B$7</f>
        <v>48.275862068965516</v>
      </c>
      <c r="O8" s="232"/>
      <c r="P8" s="232"/>
      <c r="Q8" s="228">
        <f ca="1">(Q9)/$B$7</f>
        <v>69.228793103448282</v>
      </c>
      <c r="R8" s="232"/>
      <c r="S8" s="232"/>
      <c r="T8" s="228">
        <f ca="1">(T9)/$B$7</f>
        <v>69.228793103448282</v>
      </c>
      <c r="U8" s="232"/>
      <c r="V8" s="232"/>
      <c r="W8" s="228">
        <f ca="1">(W9)/$B$7</f>
        <v>40.068965517241374</v>
      </c>
      <c r="X8" s="232"/>
      <c r="Y8" s="232"/>
      <c r="Z8" s="228">
        <f ca="1">(Z9)/$B$7</f>
        <v>28.965517241379306</v>
      </c>
      <c r="AA8" s="232"/>
      <c r="AB8" s="232"/>
      <c r="AC8" s="228">
        <f ca="1">(AC9)/$B$7</f>
        <v>168.9655172413793</v>
      </c>
    </row>
    <row r="9" spans="1:29" ht="12.75" customHeight="1" x14ac:dyDescent="0.2">
      <c r="A9" s="22" t="s">
        <v>0</v>
      </c>
      <c r="B9" s="51"/>
      <c r="C9" s="224" t="s">
        <v>55</v>
      </c>
      <c r="D9" s="208">
        <f ca="1">ROUNDDOWN((D6-B6)/7,0)</f>
        <v>0</v>
      </c>
      <c r="E9" s="148" t="s">
        <v>20</v>
      </c>
      <c r="F9" s="33">
        <f>B32</f>
        <v>800</v>
      </c>
      <c r="G9" s="148" t="s">
        <v>20</v>
      </c>
      <c r="H9" s="63">
        <f>B28</f>
        <v>350</v>
      </c>
      <c r="I9" s="7"/>
      <c r="J9" s="148" t="s">
        <v>20</v>
      </c>
      <c r="K9" s="63">
        <f>B31</f>
        <v>300</v>
      </c>
      <c r="L9" s="185"/>
      <c r="M9" s="148" t="s">
        <v>20</v>
      </c>
      <c r="N9" s="63">
        <f>B30</f>
        <v>200</v>
      </c>
      <c r="O9" s="185"/>
      <c r="P9" s="148" t="s">
        <v>20</v>
      </c>
      <c r="Q9" s="63">
        <f>$B$36/2</f>
        <v>286.80500000000006</v>
      </c>
      <c r="R9" s="185"/>
      <c r="S9" s="148" t="s">
        <v>20</v>
      </c>
      <c r="T9" s="63">
        <f>$B$36/2</f>
        <v>286.80500000000006</v>
      </c>
      <c r="U9" s="7"/>
      <c r="V9" s="148" t="s">
        <v>20</v>
      </c>
      <c r="W9" s="63">
        <f>B27</f>
        <v>166</v>
      </c>
      <c r="X9" s="7"/>
      <c r="Y9" s="148" t="s">
        <v>20</v>
      </c>
      <c r="Z9" s="63">
        <f>B26</f>
        <v>120</v>
      </c>
      <c r="AA9" s="7"/>
      <c r="AB9" s="148" t="s">
        <v>20</v>
      </c>
      <c r="AC9" s="63">
        <f>B23</f>
        <v>700</v>
      </c>
    </row>
    <row r="10" spans="1:29" ht="12.75" customHeight="1" x14ac:dyDescent="0.2">
      <c r="A10" s="21" t="s">
        <v>1</v>
      </c>
      <c r="B10" s="72">
        <v>9500</v>
      </c>
      <c r="C10" s="38" t="s">
        <v>27</v>
      </c>
      <c r="D10" s="274" t="s">
        <v>12</v>
      </c>
      <c r="E10" s="255"/>
      <c r="F10" s="8">
        <f>SUM(F12:F52)</f>
        <v>0</v>
      </c>
      <c r="G10" s="12" t="s">
        <v>10</v>
      </c>
      <c r="H10" s="13">
        <f>SUM(H12:H44)</f>
        <v>0</v>
      </c>
      <c r="I10" s="253" t="s">
        <v>50</v>
      </c>
      <c r="J10" s="254"/>
      <c r="K10" s="65">
        <f>SUM(K12:K44)</f>
        <v>0</v>
      </c>
      <c r="L10" s="127"/>
      <c r="M10" s="24" t="s">
        <v>44</v>
      </c>
      <c r="N10" s="57">
        <f>SUM(N12:N44)</f>
        <v>0</v>
      </c>
      <c r="O10" s="269" t="s">
        <v>65</v>
      </c>
      <c r="P10" s="270"/>
      <c r="Q10" s="209">
        <f>SUM(Q12:Q61)</f>
        <v>0</v>
      </c>
      <c r="R10" s="264" t="s">
        <v>64</v>
      </c>
      <c r="S10" s="265"/>
      <c r="T10" s="210">
        <f>SUM(T12:T37)</f>
        <v>0</v>
      </c>
      <c r="U10" s="261" t="s">
        <v>34</v>
      </c>
      <c r="V10" s="262"/>
      <c r="W10" s="42">
        <f>SUM(W12:W23)</f>
        <v>0</v>
      </c>
      <c r="X10" s="266" t="s">
        <v>38</v>
      </c>
      <c r="Y10" s="267"/>
      <c r="Z10" s="94">
        <f>SUM(Z12:Z44)</f>
        <v>0</v>
      </c>
      <c r="AA10" s="271" t="s">
        <v>63</v>
      </c>
      <c r="AB10" s="271"/>
      <c r="AC10" s="137">
        <f>SUM(AC12:AC44)</f>
        <v>0</v>
      </c>
    </row>
    <row r="11" spans="1:29" ht="12.75" customHeight="1" x14ac:dyDescent="0.2">
      <c r="A11" s="23" t="s">
        <v>66</v>
      </c>
      <c r="B11" s="72">
        <f>280.29+B10*0.05</f>
        <v>755.29</v>
      </c>
      <c r="C11" s="39">
        <f>SUM(C16:C33)</f>
        <v>0</v>
      </c>
      <c r="D11" s="149" t="s">
        <v>8</v>
      </c>
      <c r="E11" s="150" t="s">
        <v>21</v>
      </c>
      <c r="F11" s="8" t="s">
        <v>22</v>
      </c>
      <c r="G11" s="29" t="s">
        <v>2</v>
      </c>
      <c r="H11" s="14" t="s">
        <v>22</v>
      </c>
      <c r="I11" s="151" t="s">
        <v>8</v>
      </c>
      <c r="J11" s="152" t="s">
        <v>21</v>
      </c>
      <c r="K11" s="65" t="s">
        <v>22</v>
      </c>
      <c r="L11" s="205" t="s">
        <v>8</v>
      </c>
      <c r="M11" s="206" t="s">
        <v>21</v>
      </c>
      <c r="N11" s="57" t="s">
        <v>22</v>
      </c>
      <c r="O11" s="136" t="s">
        <v>8</v>
      </c>
      <c r="P11" s="213" t="s">
        <v>21</v>
      </c>
      <c r="Q11" s="209" t="s">
        <v>22</v>
      </c>
      <c r="R11" s="153" t="s">
        <v>8</v>
      </c>
      <c r="S11" s="214" t="s">
        <v>21</v>
      </c>
      <c r="T11" s="34" t="s">
        <v>22</v>
      </c>
      <c r="U11" s="154" t="s">
        <v>8</v>
      </c>
      <c r="V11" s="155" t="s">
        <v>21</v>
      </c>
      <c r="W11" s="42" t="s">
        <v>22</v>
      </c>
      <c r="X11" s="156" t="s">
        <v>8</v>
      </c>
      <c r="Y11" s="157" t="s">
        <v>21</v>
      </c>
      <c r="Z11" s="94" t="s">
        <v>22</v>
      </c>
      <c r="AA11" s="158" t="s">
        <v>8</v>
      </c>
      <c r="AB11" s="159" t="s">
        <v>21</v>
      </c>
      <c r="AC11" s="137" t="s">
        <v>22</v>
      </c>
    </row>
    <row r="12" spans="1:29" ht="12.75" customHeight="1" x14ac:dyDescent="0.2">
      <c r="A12" s="73" t="s">
        <v>67</v>
      </c>
      <c r="B12" s="72">
        <v>500</v>
      </c>
      <c r="D12" s="82"/>
      <c r="E12" s="83"/>
      <c r="F12" s="76"/>
      <c r="G12" s="112"/>
      <c r="H12" s="77"/>
      <c r="I12" s="118"/>
      <c r="J12" s="118"/>
      <c r="K12" s="124"/>
      <c r="L12" s="186"/>
      <c r="M12" s="186"/>
      <c r="N12" s="186"/>
      <c r="O12" s="131"/>
      <c r="P12" s="131"/>
      <c r="Q12" s="62"/>
      <c r="R12" s="87"/>
      <c r="S12" s="93"/>
      <c r="T12" s="75"/>
      <c r="U12" s="92"/>
      <c r="V12" s="73"/>
      <c r="W12" s="85"/>
      <c r="X12" s="97"/>
      <c r="Y12" s="97"/>
      <c r="Z12" s="104"/>
      <c r="AA12" s="140"/>
      <c r="AB12" s="160"/>
      <c r="AC12" s="138"/>
    </row>
    <row r="13" spans="1:29" ht="12.75" customHeight="1" x14ac:dyDescent="0.2">
      <c r="A13" s="21" t="s">
        <v>6</v>
      </c>
      <c r="B13" s="72">
        <f>-(973.77+422.05+98.71+5)</f>
        <v>-1499.53</v>
      </c>
      <c r="C13" s="161" t="s">
        <v>28</v>
      </c>
      <c r="D13" s="82"/>
      <c r="E13" s="91"/>
      <c r="F13" s="116"/>
      <c r="G13" s="112"/>
      <c r="H13" s="77"/>
      <c r="I13" s="125"/>
      <c r="J13" s="119"/>
      <c r="K13" s="120"/>
      <c r="L13" s="128"/>
      <c r="M13" s="128"/>
      <c r="N13" s="128"/>
      <c r="O13" s="131"/>
      <c r="P13" s="131"/>
      <c r="Q13" s="62"/>
      <c r="R13" s="87"/>
      <c r="S13" s="93"/>
      <c r="T13" s="78"/>
      <c r="U13" s="92"/>
      <c r="V13" s="73"/>
      <c r="W13" s="85"/>
      <c r="X13" s="97"/>
      <c r="Y13" s="104"/>
      <c r="Z13" s="105"/>
      <c r="AA13" s="140"/>
      <c r="AB13" s="160"/>
      <c r="AC13" s="139"/>
    </row>
    <row r="14" spans="1:29" ht="12.75" customHeight="1" x14ac:dyDescent="0.2">
      <c r="A14" s="41" t="s">
        <v>3</v>
      </c>
      <c r="B14" s="52">
        <f>SUM(B10:B13)+C11</f>
        <v>9255.76</v>
      </c>
      <c r="C14" s="161" t="s">
        <v>29</v>
      </c>
      <c r="D14" s="82"/>
      <c r="E14" s="83"/>
      <c r="F14" s="76"/>
      <c r="G14" s="112"/>
      <c r="H14" s="77"/>
      <c r="I14" s="118"/>
      <c r="J14" s="126"/>
      <c r="K14" s="120"/>
      <c r="L14" s="128"/>
      <c r="M14" s="128"/>
      <c r="N14" s="128"/>
      <c r="O14" s="183"/>
      <c r="P14" s="184"/>
      <c r="Q14" s="184"/>
      <c r="R14" s="87"/>
      <c r="S14" s="93"/>
      <c r="T14" s="146"/>
      <c r="U14" s="92"/>
      <c r="V14" s="73"/>
      <c r="W14" s="85"/>
      <c r="X14" s="97"/>
      <c r="Y14" s="104"/>
      <c r="Z14" s="105"/>
      <c r="AA14" s="140"/>
      <c r="AB14" s="160"/>
      <c r="AC14" s="139"/>
    </row>
    <row r="15" spans="1:29" ht="12.75" customHeight="1" x14ac:dyDescent="0.2">
      <c r="A15" s="251" t="s">
        <v>6</v>
      </c>
      <c r="B15" s="51">
        <f>ABS(B13)</f>
        <v>1499.53</v>
      </c>
      <c r="D15" s="82"/>
      <c r="E15" s="121"/>
      <c r="F15" s="76"/>
      <c r="G15" s="112"/>
      <c r="H15" s="77"/>
      <c r="I15" s="118"/>
      <c r="J15" s="119"/>
      <c r="K15" s="120"/>
      <c r="L15" s="128"/>
      <c r="M15" s="128"/>
      <c r="N15" s="128"/>
      <c r="O15" s="131"/>
      <c r="P15" s="61"/>
      <c r="Q15" s="62"/>
      <c r="R15" s="88"/>
      <c r="S15" s="93"/>
      <c r="T15" s="78"/>
      <c r="U15" s="92"/>
      <c r="V15" s="73"/>
      <c r="W15" s="85"/>
      <c r="X15" s="97"/>
      <c r="Y15" s="95"/>
      <c r="Z15" s="96"/>
      <c r="AA15" s="140"/>
      <c r="AB15" s="160"/>
      <c r="AC15" s="139"/>
    </row>
    <row r="16" spans="1:29" ht="12.75" customHeight="1" x14ac:dyDescent="0.2">
      <c r="A16" s="22" t="s">
        <v>4</v>
      </c>
      <c r="B16" s="51"/>
      <c r="C16" s="36"/>
      <c r="D16" s="82"/>
      <c r="E16" s="121"/>
      <c r="F16" s="116"/>
      <c r="G16" s="112"/>
      <c r="H16" s="77"/>
      <c r="I16" s="118"/>
      <c r="J16" s="119"/>
      <c r="K16" s="120"/>
      <c r="L16" s="128"/>
      <c r="M16" s="128"/>
      <c r="N16" s="128"/>
      <c r="O16" s="131"/>
      <c r="P16" s="61"/>
      <c r="Q16" s="62"/>
      <c r="R16" s="88"/>
      <c r="S16" s="93"/>
      <c r="T16" s="75"/>
      <c r="U16" s="92"/>
      <c r="V16" s="73"/>
      <c r="W16" s="85"/>
      <c r="X16" s="98"/>
      <c r="Y16" s="95"/>
      <c r="Z16" s="96"/>
      <c r="AA16" s="141"/>
      <c r="AB16" s="138"/>
      <c r="AC16" s="139"/>
    </row>
    <row r="17" spans="1:29" ht="12.75" customHeight="1" x14ac:dyDescent="0.2">
      <c r="A17" s="21" t="s">
        <v>37</v>
      </c>
      <c r="B17" s="72">
        <v>91</v>
      </c>
      <c r="C17" s="162"/>
      <c r="D17" s="82"/>
      <c r="E17" s="121"/>
      <c r="F17" s="116"/>
      <c r="G17" s="112"/>
      <c r="H17" s="77"/>
      <c r="I17" s="118"/>
      <c r="J17" s="119"/>
      <c r="K17" s="120"/>
      <c r="L17" s="128"/>
      <c r="M17" s="128"/>
      <c r="N17" s="128"/>
      <c r="O17" s="131"/>
      <c r="P17" s="61"/>
      <c r="Q17" s="62"/>
      <c r="R17" s="88"/>
      <c r="S17" s="93"/>
      <c r="T17" s="75"/>
      <c r="U17" s="92"/>
      <c r="V17" s="73"/>
      <c r="W17" s="85"/>
      <c r="X17" s="98"/>
      <c r="Y17" s="95"/>
      <c r="Z17" s="96"/>
      <c r="AA17" s="141"/>
      <c r="AB17" s="138"/>
      <c r="AC17" s="139"/>
    </row>
    <row r="18" spans="1:29" ht="12.75" customHeight="1" x14ac:dyDescent="0.2">
      <c r="A18" s="21" t="s">
        <v>45</v>
      </c>
      <c r="B18" s="72">
        <f>30+100</f>
        <v>130</v>
      </c>
      <c r="C18" s="36"/>
      <c r="D18" s="82"/>
      <c r="E18" s="121"/>
      <c r="F18" s="76"/>
      <c r="G18" s="112"/>
      <c r="H18" s="77"/>
      <c r="I18" s="118"/>
      <c r="J18" s="119"/>
      <c r="K18" s="120"/>
      <c r="L18" s="128"/>
      <c r="M18" s="128"/>
      <c r="N18" s="128"/>
      <c r="O18" s="131"/>
      <c r="P18" s="61"/>
      <c r="Q18" s="62"/>
      <c r="R18" s="87"/>
      <c r="S18" s="93"/>
      <c r="T18" s="78"/>
      <c r="U18" s="92"/>
      <c r="V18" s="73"/>
      <c r="W18" s="85"/>
      <c r="X18" s="98"/>
      <c r="Y18" s="100"/>
      <c r="Z18" s="99"/>
      <c r="AA18" s="141"/>
      <c r="AB18" s="138"/>
      <c r="AC18" s="139"/>
    </row>
    <row r="19" spans="1:29" ht="12.75" customHeight="1" x14ac:dyDescent="0.2">
      <c r="A19" s="22" t="s">
        <v>47</v>
      </c>
      <c r="B19" s="72">
        <f>15+0+8+0+4+9.99+1.08</f>
        <v>38.07</v>
      </c>
      <c r="C19" s="162"/>
      <c r="D19" s="82"/>
      <c r="E19" s="121"/>
      <c r="F19" s="116"/>
      <c r="G19" s="112"/>
      <c r="H19" s="77"/>
      <c r="I19" s="118"/>
      <c r="J19" s="119"/>
      <c r="K19" s="120"/>
      <c r="L19" s="128"/>
      <c r="M19" s="128"/>
      <c r="N19" s="128"/>
      <c r="O19" s="131"/>
      <c r="P19" s="61"/>
      <c r="Q19" s="62"/>
      <c r="R19" s="87"/>
      <c r="S19" s="93"/>
      <c r="T19" s="78"/>
      <c r="U19" s="92"/>
      <c r="V19" s="73"/>
      <c r="W19" s="85"/>
      <c r="X19" s="98"/>
      <c r="Y19" s="100"/>
      <c r="Z19" s="99"/>
      <c r="AA19" s="141"/>
      <c r="AB19" s="138"/>
      <c r="AC19" s="139"/>
    </row>
    <row r="20" spans="1:29" ht="12.75" customHeight="1" x14ac:dyDescent="0.2">
      <c r="A20" s="73" t="s">
        <v>5</v>
      </c>
      <c r="B20" s="72">
        <v>2795</v>
      </c>
      <c r="C20" s="36"/>
      <c r="D20" s="82"/>
      <c r="E20" s="121"/>
      <c r="F20" s="116"/>
      <c r="G20" s="112"/>
      <c r="H20" s="77"/>
      <c r="I20" s="118"/>
      <c r="J20" s="119"/>
      <c r="K20" s="120"/>
      <c r="L20" s="128"/>
      <c r="M20" s="128"/>
      <c r="N20" s="128"/>
      <c r="O20" s="131"/>
      <c r="P20" s="61"/>
      <c r="Q20" s="62"/>
      <c r="R20" s="87"/>
      <c r="S20" s="93"/>
      <c r="T20" s="78"/>
      <c r="U20" s="92"/>
      <c r="V20" s="73"/>
      <c r="W20" s="85"/>
      <c r="X20" s="98"/>
      <c r="Y20" s="100"/>
      <c r="Z20" s="99"/>
      <c r="AA20" s="141"/>
      <c r="AB20" s="160"/>
      <c r="AC20" s="139"/>
    </row>
    <row r="21" spans="1:29" ht="12.75" customHeight="1" x14ac:dyDescent="0.2">
      <c r="A21" s="21" t="s">
        <v>48</v>
      </c>
      <c r="B21" s="72">
        <f>106.93+12.75</f>
        <v>119.68</v>
      </c>
      <c r="C21" s="162"/>
      <c r="D21" s="82"/>
      <c r="E21" s="121"/>
      <c r="F21" s="76"/>
      <c r="G21" s="112"/>
      <c r="H21" s="77"/>
      <c r="I21" s="118"/>
      <c r="J21" s="126"/>
      <c r="K21" s="120"/>
      <c r="L21" s="128"/>
      <c r="M21" s="128"/>
      <c r="N21" s="128"/>
      <c r="O21" s="131"/>
      <c r="P21" s="61"/>
      <c r="Q21" s="62"/>
      <c r="R21" s="87"/>
      <c r="S21" s="93"/>
      <c r="T21" s="78"/>
      <c r="U21" s="92"/>
      <c r="V21" s="73"/>
      <c r="W21" s="85"/>
      <c r="X21" s="98"/>
      <c r="Y21" s="100"/>
      <c r="Z21" s="99"/>
      <c r="AA21" s="141"/>
      <c r="AB21" s="138"/>
      <c r="AC21" s="139"/>
    </row>
    <row r="22" spans="1:29" ht="12.75" customHeight="1" x14ac:dyDescent="0.2">
      <c r="A22" s="21" t="s">
        <v>7</v>
      </c>
      <c r="B22" s="72">
        <v>120.95</v>
      </c>
      <c r="C22" s="36"/>
      <c r="D22" s="82"/>
      <c r="E22" s="121"/>
      <c r="F22" s="76"/>
      <c r="G22" s="112"/>
      <c r="H22" s="77"/>
      <c r="I22" s="118"/>
      <c r="J22" s="126"/>
      <c r="K22" s="120"/>
      <c r="L22" s="128"/>
      <c r="M22" s="128"/>
      <c r="N22" s="128"/>
      <c r="O22" s="131"/>
      <c r="P22" s="61"/>
      <c r="Q22" s="62"/>
      <c r="R22" s="87"/>
      <c r="S22" s="93"/>
      <c r="T22" s="78"/>
      <c r="U22" s="92"/>
      <c r="V22" s="73"/>
      <c r="W22" s="85"/>
      <c r="X22" s="98"/>
      <c r="Y22" s="100"/>
      <c r="Z22" s="99"/>
      <c r="AA22" s="141"/>
      <c r="AB22" s="138"/>
      <c r="AC22" s="139"/>
    </row>
    <row r="23" spans="1:29" ht="12.75" customHeight="1" x14ac:dyDescent="0.2">
      <c r="A23" s="23" t="s">
        <v>63</v>
      </c>
      <c r="B23" s="72">
        <v>700</v>
      </c>
      <c r="C23" s="162"/>
      <c r="D23" s="10"/>
      <c r="E23" s="11"/>
      <c r="F23" s="9"/>
      <c r="G23" s="15"/>
      <c r="H23" s="13"/>
      <c r="I23" s="16"/>
      <c r="J23" s="17"/>
      <c r="K23" s="67"/>
      <c r="L23" s="56"/>
      <c r="M23" s="56"/>
      <c r="N23" s="56"/>
      <c r="O23" s="132"/>
      <c r="P23" s="61"/>
      <c r="Q23" s="62"/>
      <c r="R23" s="87"/>
      <c r="S23" s="93"/>
      <c r="T23" s="78"/>
      <c r="U23" s="92"/>
      <c r="V23" s="73"/>
      <c r="W23" s="85"/>
      <c r="X23" s="98"/>
      <c r="Y23" s="100"/>
      <c r="Z23" s="99"/>
      <c r="AA23" s="141"/>
      <c r="AB23" s="138"/>
      <c r="AC23" s="139"/>
    </row>
    <row r="24" spans="1:29" ht="12.75" customHeight="1" x14ac:dyDescent="0.2">
      <c r="A24" s="21" t="s">
        <v>39</v>
      </c>
      <c r="B24" s="72">
        <f>229.14+116.21</f>
        <v>345.34999999999997</v>
      </c>
      <c r="C24" s="36"/>
      <c r="D24" s="35"/>
      <c r="E24" s="49"/>
      <c r="F24" s="130"/>
      <c r="G24" s="26"/>
      <c r="H24" s="27"/>
      <c r="I24" s="16"/>
      <c r="J24" s="17"/>
      <c r="K24" s="67"/>
      <c r="L24" s="187"/>
      <c r="M24" s="187"/>
      <c r="N24" s="187"/>
      <c r="O24" s="133"/>
      <c r="P24" s="61"/>
      <c r="Q24" s="18"/>
      <c r="R24" s="87"/>
      <c r="S24" s="78"/>
      <c r="T24" s="78"/>
      <c r="U24" s="92"/>
      <c r="V24" s="73"/>
      <c r="W24" s="85"/>
      <c r="X24" s="98"/>
      <c r="Y24" s="100"/>
      <c r="Z24" s="99"/>
      <c r="AA24" s="141"/>
      <c r="AB24" s="138"/>
      <c r="AC24" s="139"/>
    </row>
    <row r="25" spans="1:29" ht="12.75" customHeight="1" x14ac:dyDescent="0.2">
      <c r="A25" s="41" t="s">
        <v>3</v>
      </c>
      <c r="B25" s="52">
        <f>SUM(B16:B24)</f>
        <v>4340.05</v>
      </c>
      <c r="C25" s="163"/>
      <c r="D25" s="35"/>
      <c r="E25" s="49"/>
      <c r="F25" s="130"/>
      <c r="G25" s="28"/>
      <c r="H25" s="27"/>
      <c r="I25" s="16"/>
      <c r="J25" s="17"/>
      <c r="K25" s="67"/>
      <c r="L25" s="187"/>
      <c r="M25" s="187"/>
      <c r="N25" s="187"/>
      <c r="O25" s="133"/>
      <c r="P25" s="32"/>
      <c r="Q25" s="20"/>
      <c r="R25" s="108"/>
      <c r="S25" s="81"/>
      <c r="T25" s="75"/>
      <c r="U25" s="92"/>
      <c r="V25" s="73"/>
      <c r="W25" s="85"/>
      <c r="X25" s="98"/>
      <c r="Y25" s="100"/>
      <c r="Z25" s="99"/>
      <c r="AA25" s="141"/>
      <c r="AB25" s="138"/>
      <c r="AC25" s="139"/>
    </row>
    <row r="26" spans="1:29" ht="12.75" customHeight="1" x14ac:dyDescent="0.2">
      <c r="A26" s="21" t="s">
        <v>38</v>
      </c>
      <c r="B26" s="51">
        <v>120</v>
      </c>
      <c r="C26" s="36"/>
      <c r="D26" s="35"/>
      <c r="E26" s="49"/>
      <c r="F26" s="130"/>
      <c r="G26" s="26"/>
      <c r="H26" s="27"/>
      <c r="I26" s="16"/>
      <c r="J26" s="17"/>
      <c r="K26" s="67"/>
      <c r="L26" s="187"/>
      <c r="M26" s="187"/>
      <c r="N26" s="187"/>
      <c r="O26" s="133"/>
      <c r="P26" s="32"/>
      <c r="Q26" s="20"/>
      <c r="R26" s="108"/>
      <c r="S26" s="109"/>
      <c r="T26" s="75"/>
      <c r="U26" s="92"/>
      <c r="V26" s="73"/>
      <c r="W26" s="85"/>
      <c r="X26" s="98"/>
      <c r="Y26" s="100"/>
      <c r="Z26" s="99"/>
      <c r="AA26" s="141"/>
      <c r="AB26" s="138"/>
      <c r="AC26" s="139"/>
    </row>
    <row r="27" spans="1:29" s="5" customFormat="1" ht="12.75" customHeight="1" x14ac:dyDescent="0.2">
      <c r="A27" s="21" t="s">
        <v>34</v>
      </c>
      <c r="B27" s="51">
        <v>166</v>
      </c>
      <c r="C27" s="163"/>
      <c r="D27" s="10"/>
      <c r="E27" s="11"/>
      <c r="F27" s="9"/>
      <c r="G27" s="15"/>
      <c r="H27" s="13"/>
      <c r="I27" s="16"/>
      <c r="J27" s="17"/>
      <c r="K27" s="66"/>
      <c r="L27" s="129"/>
      <c r="M27" s="129"/>
      <c r="N27" s="129"/>
      <c r="O27" s="122"/>
      <c r="P27" s="61"/>
      <c r="Q27" s="62"/>
      <c r="R27" s="87"/>
      <c r="S27" s="93"/>
      <c r="T27" s="78"/>
      <c r="U27" s="92"/>
      <c r="V27" s="73"/>
      <c r="W27" s="73"/>
      <c r="X27" s="98"/>
      <c r="Y27" s="100"/>
      <c r="Z27" s="100"/>
      <c r="AA27" s="141"/>
      <c r="AB27" s="141"/>
      <c r="AC27" s="138"/>
    </row>
    <row r="28" spans="1:29" ht="12.75" customHeight="1" x14ac:dyDescent="0.2">
      <c r="A28" s="21" t="s">
        <v>10</v>
      </c>
      <c r="B28" s="80">
        <v>350</v>
      </c>
      <c r="C28" s="268"/>
      <c r="D28" s="10"/>
      <c r="E28" s="11"/>
      <c r="F28" s="9"/>
      <c r="G28" s="15"/>
      <c r="H28" s="13"/>
      <c r="I28" s="164"/>
      <c r="J28" s="17"/>
      <c r="K28" s="67"/>
      <c r="L28" s="56"/>
      <c r="M28" s="56"/>
      <c r="N28" s="56"/>
      <c r="O28" s="132"/>
      <c r="P28" s="61"/>
      <c r="Q28" s="62"/>
      <c r="R28" s="87"/>
      <c r="S28" s="93"/>
      <c r="T28" s="78"/>
      <c r="U28" s="220"/>
      <c r="V28" s="73"/>
      <c r="W28" s="85"/>
      <c r="X28" s="165"/>
      <c r="Y28" s="100"/>
      <c r="Z28" s="99"/>
      <c r="AA28" s="141"/>
      <c r="AB28" s="138"/>
      <c r="AC28" s="139"/>
    </row>
    <row r="29" spans="1:29" ht="12.75" customHeight="1" x14ac:dyDescent="0.2">
      <c r="A29" s="21" t="s">
        <v>25</v>
      </c>
      <c r="B29" s="80">
        <f>T38</f>
        <v>0</v>
      </c>
      <c r="C29" s="258"/>
      <c r="D29" s="10"/>
      <c r="E29" s="11"/>
      <c r="F29" s="9"/>
      <c r="G29" s="15"/>
      <c r="H29" s="13"/>
      <c r="I29" s="16"/>
      <c r="J29" s="166"/>
      <c r="K29" s="67"/>
      <c r="L29" s="56"/>
      <c r="M29" s="56"/>
      <c r="N29" s="56"/>
      <c r="O29" s="132"/>
      <c r="P29" s="147"/>
      <c r="Q29" s="62"/>
      <c r="R29" s="88"/>
      <c r="S29" s="93"/>
      <c r="T29" s="78"/>
      <c r="U29" s="92"/>
      <c r="V29" s="221"/>
      <c r="W29" s="85"/>
      <c r="X29" s="98"/>
      <c r="Y29" s="167"/>
      <c r="Z29" s="99"/>
      <c r="AA29" s="141"/>
      <c r="AB29" s="138"/>
      <c r="AC29" s="139"/>
    </row>
    <row r="30" spans="1:29" ht="12.75" customHeight="1" x14ac:dyDescent="0.2">
      <c r="A30" s="21" t="s">
        <v>49</v>
      </c>
      <c r="B30" s="80">
        <v>200</v>
      </c>
      <c r="C30" s="252"/>
      <c r="D30" s="10"/>
      <c r="E30" s="11"/>
      <c r="F30" s="9"/>
      <c r="G30" s="15"/>
      <c r="H30" s="13"/>
      <c r="I30" s="16"/>
      <c r="J30" s="166"/>
      <c r="K30" s="67"/>
      <c r="L30" s="56"/>
      <c r="M30" s="56"/>
      <c r="N30" s="56"/>
      <c r="O30" s="132"/>
      <c r="P30" s="147"/>
      <c r="Q30" s="62"/>
      <c r="R30" s="88"/>
      <c r="S30" s="93"/>
      <c r="T30" s="78"/>
      <c r="U30" s="92"/>
      <c r="V30" s="221"/>
      <c r="W30" s="85"/>
      <c r="X30" s="98"/>
      <c r="Y30" s="167"/>
      <c r="Z30" s="99"/>
      <c r="AA30" s="141"/>
      <c r="AB30" s="138"/>
      <c r="AC30" s="139"/>
    </row>
    <row r="31" spans="1:29" s="5" customFormat="1" ht="12.75" customHeight="1" x14ac:dyDescent="0.2">
      <c r="A31" s="21" t="s">
        <v>46</v>
      </c>
      <c r="B31" s="72">
        <v>300</v>
      </c>
      <c r="C31" s="84"/>
      <c r="D31" s="10"/>
      <c r="E31" s="11"/>
      <c r="F31" s="9"/>
      <c r="G31" s="15"/>
      <c r="H31" s="13"/>
      <c r="I31" s="16"/>
      <c r="J31" s="17"/>
      <c r="K31" s="67"/>
      <c r="L31" s="56"/>
      <c r="M31" s="56"/>
      <c r="N31" s="56"/>
      <c r="O31" s="132"/>
      <c r="P31" s="61"/>
      <c r="Q31" s="62"/>
      <c r="R31" s="88"/>
      <c r="S31" s="93"/>
      <c r="T31" s="78"/>
      <c r="U31" s="92"/>
      <c r="V31" s="73"/>
      <c r="W31" s="85"/>
      <c r="X31" s="98"/>
      <c r="Y31" s="100"/>
      <c r="Z31" s="99"/>
      <c r="AA31" s="141"/>
      <c r="AB31" s="141"/>
      <c r="AC31" s="139"/>
    </row>
    <row r="32" spans="1:29" ht="12.75" customHeight="1" x14ac:dyDescent="0.2">
      <c r="A32" s="21" t="s">
        <v>11</v>
      </c>
      <c r="B32" s="80">
        <v>800</v>
      </c>
      <c r="C32" s="36" t="s">
        <v>33</v>
      </c>
      <c r="D32" s="123"/>
      <c r="E32" s="121"/>
      <c r="F32" s="76"/>
      <c r="G32" s="28"/>
      <c r="H32" s="27"/>
      <c r="I32" s="16"/>
      <c r="J32" s="17"/>
      <c r="K32" s="68"/>
      <c r="L32" s="188"/>
      <c r="M32" s="188"/>
      <c r="N32" s="188"/>
      <c r="O32" s="134"/>
      <c r="P32" s="31"/>
      <c r="Q32" s="18"/>
      <c r="R32" s="110"/>
      <c r="S32" s="81"/>
      <c r="T32" s="78"/>
      <c r="U32" s="92"/>
      <c r="V32" s="73"/>
      <c r="W32" s="222"/>
      <c r="X32" s="98"/>
      <c r="Y32" s="100"/>
      <c r="Z32" s="101"/>
      <c r="AA32" s="141"/>
      <c r="AB32" s="138"/>
      <c r="AC32" s="142"/>
    </row>
    <row r="33" spans="1:29" ht="12.75" customHeight="1" x14ac:dyDescent="0.2">
      <c r="A33" s="41" t="s">
        <v>3</v>
      </c>
      <c r="B33" s="54">
        <f>SUM(B26:B32)</f>
        <v>1936</v>
      </c>
      <c r="C33" s="163"/>
      <c r="D33" s="82"/>
      <c r="E33" s="121"/>
      <c r="F33" s="76"/>
      <c r="G33" s="29"/>
      <c r="H33" s="30"/>
      <c r="I33" s="16"/>
      <c r="J33" s="17"/>
      <c r="K33" s="69"/>
      <c r="L33" s="189"/>
      <c r="M33" s="189"/>
      <c r="N33" s="189"/>
      <c r="O33" s="135"/>
      <c r="P33" s="31"/>
      <c r="Q33" s="18"/>
      <c r="R33" s="110"/>
      <c r="S33" s="81"/>
      <c r="T33" s="111"/>
      <c r="U33" s="92"/>
      <c r="V33" s="73"/>
      <c r="W33" s="223"/>
      <c r="X33" s="98"/>
      <c r="Y33" s="100"/>
      <c r="Z33" s="102"/>
      <c r="AA33" s="141"/>
      <c r="AB33" s="138"/>
      <c r="AC33" s="143"/>
    </row>
    <row r="34" spans="1:29" ht="12.75" customHeight="1" x14ac:dyDescent="0.2">
      <c r="A34" s="21" t="s">
        <v>35</v>
      </c>
      <c r="B34" s="53">
        <f>171.1+0.1*B10+75+210</f>
        <v>1406.1</v>
      </c>
      <c r="C34" s="163"/>
      <c r="D34" s="123"/>
      <c r="E34" s="121"/>
      <c r="F34" s="76"/>
      <c r="G34" s="29"/>
      <c r="H34" s="30"/>
      <c r="I34" s="16"/>
      <c r="J34" s="17"/>
      <c r="K34" s="69"/>
      <c r="L34" s="189"/>
      <c r="M34" s="189"/>
      <c r="N34" s="189"/>
      <c r="O34" s="135"/>
      <c r="P34" s="31"/>
      <c r="Q34" s="18"/>
      <c r="R34" s="110"/>
      <c r="S34" s="81"/>
      <c r="T34" s="111"/>
      <c r="U34" s="92"/>
      <c r="V34" s="73"/>
      <c r="W34" s="223"/>
      <c r="X34" s="98"/>
      <c r="Y34" s="100"/>
      <c r="Z34" s="102"/>
      <c r="AA34" s="141"/>
      <c r="AB34" s="138"/>
      <c r="AC34" s="143"/>
    </row>
    <row r="35" spans="1:29" ht="12.75" customHeight="1" x14ac:dyDescent="0.2">
      <c r="A35" s="73" t="s">
        <v>9</v>
      </c>
      <c r="B35" s="72">
        <v>1000</v>
      </c>
      <c r="C35" s="36" t="s">
        <v>26</v>
      </c>
      <c r="D35" s="123"/>
      <c r="E35" s="121"/>
      <c r="F35" s="76"/>
      <c r="G35" s="15"/>
      <c r="H35" s="13"/>
      <c r="I35" s="16"/>
      <c r="J35" s="17"/>
      <c r="K35" s="67"/>
      <c r="L35" s="187"/>
      <c r="M35" s="187"/>
      <c r="N35" s="187"/>
      <c r="O35" s="133"/>
      <c r="P35" s="31"/>
      <c r="Q35" s="18"/>
      <c r="R35" s="110"/>
      <c r="S35" s="81"/>
      <c r="T35" s="78"/>
      <c r="U35" s="92"/>
      <c r="V35" s="73"/>
      <c r="W35" s="85"/>
      <c r="X35" s="98"/>
      <c r="Y35" s="100"/>
      <c r="Z35" s="99"/>
      <c r="AA35" s="141"/>
      <c r="AB35" s="138"/>
      <c r="AC35" s="139"/>
    </row>
    <row r="36" spans="1:29" ht="12.75" customHeight="1" x14ac:dyDescent="0.2">
      <c r="A36" s="41" t="s">
        <v>13</v>
      </c>
      <c r="B36" s="54">
        <f>B14-B33-B25-B35-B34</f>
        <v>573.61000000000013</v>
      </c>
      <c r="C36" s="71">
        <f>B36-C39</f>
        <v>573.61000000000013</v>
      </c>
      <c r="D36" s="82"/>
      <c r="E36" s="121"/>
      <c r="F36" s="76"/>
      <c r="G36" s="15"/>
      <c r="H36" s="13"/>
      <c r="I36" s="16"/>
      <c r="J36" s="17"/>
      <c r="K36" s="67"/>
      <c r="L36" s="187"/>
      <c r="M36" s="187"/>
      <c r="N36" s="187"/>
      <c r="O36" s="133"/>
      <c r="P36" s="31"/>
      <c r="Q36" s="18"/>
      <c r="R36" s="110"/>
      <c r="S36" s="81"/>
      <c r="T36" s="78"/>
      <c r="U36" s="92"/>
      <c r="V36" s="73"/>
      <c r="W36" s="85"/>
      <c r="X36" s="98"/>
      <c r="Y36" s="100"/>
      <c r="Z36" s="99"/>
      <c r="AA36" s="141"/>
      <c r="AB36" s="138"/>
      <c r="AC36" s="139"/>
    </row>
    <row r="37" spans="1:29" ht="12.75" customHeight="1" x14ac:dyDescent="0.2">
      <c r="C37" s="168"/>
      <c r="D37" s="82"/>
      <c r="E37" s="121"/>
      <c r="F37" s="76"/>
      <c r="G37" s="15"/>
      <c r="H37" s="13"/>
      <c r="I37" s="16"/>
      <c r="J37" s="17"/>
      <c r="K37" s="67"/>
      <c r="L37" s="187"/>
      <c r="M37" s="187"/>
      <c r="N37" s="187"/>
      <c r="O37" s="133"/>
      <c r="P37" s="31"/>
      <c r="Q37" s="18"/>
      <c r="R37" s="110"/>
      <c r="S37" s="81"/>
      <c r="T37" s="78"/>
      <c r="U37" s="92"/>
      <c r="V37" s="73"/>
      <c r="W37" s="85"/>
      <c r="X37" s="98"/>
      <c r="Y37" s="100"/>
      <c r="Z37" s="99"/>
      <c r="AA37" s="141"/>
      <c r="AB37" s="138"/>
      <c r="AC37" s="139"/>
    </row>
    <row r="38" spans="1:29" ht="12.75" customHeight="1" x14ac:dyDescent="0.2">
      <c r="A38" s="24" t="s">
        <v>14</v>
      </c>
      <c r="B38" s="55"/>
      <c r="C38" s="40" t="s">
        <v>23</v>
      </c>
      <c r="D38" s="123"/>
      <c r="E38" s="121"/>
      <c r="F38" s="76"/>
      <c r="G38" s="15"/>
      <c r="H38" s="13"/>
      <c r="I38" s="16"/>
      <c r="J38" s="17"/>
      <c r="K38" s="67"/>
      <c r="L38" s="187"/>
      <c r="M38" s="187"/>
      <c r="N38" s="187"/>
      <c r="O38" s="133"/>
      <c r="P38" s="31"/>
      <c r="Q38" s="18"/>
      <c r="R38" s="89"/>
      <c r="S38" s="37" t="s">
        <v>25</v>
      </c>
      <c r="T38" s="34">
        <f>SUM(T39:T46)</f>
        <v>0</v>
      </c>
      <c r="U38" s="92"/>
      <c r="V38" s="73"/>
      <c r="W38" s="85"/>
      <c r="X38" s="98"/>
      <c r="Y38" s="100"/>
      <c r="Z38" s="99"/>
      <c r="AA38" s="141"/>
      <c r="AB38" s="138"/>
      <c r="AC38" s="139"/>
    </row>
    <row r="39" spans="1:29" ht="12.75" customHeight="1" x14ac:dyDescent="0.2">
      <c r="A39" s="25" t="s">
        <v>15</v>
      </c>
      <c r="B39" s="55">
        <f>SUM(F10+H10+K10+T10+W10+T38+Z10+AC10+N10+Q10)</f>
        <v>0</v>
      </c>
      <c r="C39" s="169">
        <f>T10+Q10</f>
        <v>0</v>
      </c>
      <c r="D39" s="123"/>
      <c r="E39" s="121"/>
      <c r="F39" s="76"/>
      <c r="G39" s="15"/>
      <c r="H39" s="13"/>
      <c r="I39" s="16"/>
      <c r="J39" s="17"/>
      <c r="K39" s="67"/>
      <c r="L39" s="187"/>
      <c r="M39" s="187"/>
      <c r="N39" s="187"/>
      <c r="O39" s="133"/>
      <c r="P39" s="31"/>
      <c r="Q39" s="18"/>
      <c r="R39" s="110"/>
      <c r="S39" s="114"/>
      <c r="T39" s="115"/>
      <c r="U39" s="92"/>
      <c r="V39" s="73"/>
      <c r="W39" s="85"/>
      <c r="X39" s="98"/>
      <c r="Y39" s="100"/>
      <c r="Z39" s="99"/>
      <c r="AA39" s="141"/>
      <c r="AB39" s="138"/>
      <c r="AC39" s="139"/>
    </row>
    <row r="40" spans="1:29" ht="12.75" customHeight="1" x14ac:dyDescent="0.2">
      <c r="A40" s="25" t="s">
        <v>16</v>
      </c>
      <c r="B40" s="55">
        <f>B25-B23</f>
        <v>3640.05</v>
      </c>
      <c r="C40" s="170"/>
      <c r="D40" s="82"/>
      <c r="E40" s="121"/>
      <c r="F40" s="76"/>
      <c r="G40" s="15"/>
      <c r="H40" s="13"/>
      <c r="I40" s="16"/>
      <c r="J40" s="17"/>
      <c r="K40" s="67"/>
      <c r="L40" s="56"/>
      <c r="M40" s="56"/>
      <c r="N40" s="56"/>
      <c r="O40" s="132"/>
      <c r="P40" s="19"/>
      <c r="Q40" s="18"/>
      <c r="R40" s="89"/>
      <c r="S40" s="114"/>
      <c r="T40" s="115"/>
      <c r="U40" s="92"/>
      <c r="V40" s="73"/>
      <c r="W40" s="85"/>
      <c r="X40" s="98"/>
      <c r="Y40" s="100"/>
      <c r="Z40" s="99"/>
      <c r="AA40" s="141"/>
      <c r="AB40" s="138"/>
      <c r="AC40" s="139"/>
    </row>
    <row r="41" spans="1:29" ht="12.75" customHeight="1" x14ac:dyDescent="0.2">
      <c r="A41" s="25" t="s">
        <v>17</v>
      </c>
      <c r="B41" s="56">
        <f>B39+B40</f>
        <v>3640.05</v>
      </c>
      <c r="C41" s="256" t="s">
        <v>30</v>
      </c>
      <c r="D41" s="10"/>
      <c r="E41" s="11"/>
      <c r="F41" s="9"/>
      <c r="G41" s="15"/>
      <c r="H41" s="13"/>
      <c r="I41" s="16"/>
      <c r="J41" s="17"/>
      <c r="K41" s="67"/>
      <c r="L41" s="56"/>
      <c r="M41" s="56"/>
      <c r="N41" s="56"/>
      <c r="O41" s="132"/>
      <c r="P41" s="19"/>
      <c r="Q41" s="18"/>
      <c r="R41" s="89"/>
      <c r="S41" s="114"/>
      <c r="T41" s="115"/>
      <c r="U41" s="92"/>
      <c r="V41" s="73"/>
      <c r="W41" s="85"/>
      <c r="X41" s="98"/>
      <c r="Y41" s="100"/>
      <c r="Z41" s="99"/>
      <c r="AA41" s="141"/>
      <c r="AB41" s="138"/>
      <c r="AC41" s="139"/>
    </row>
    <row r="42" spans="1:29" ht="12.75" customHeight="1" x14ac:dyDescent="0.2">
      <c r="A42" s="25" t="s">
        <v>18</v>
      </c>
      <c r="B42" s="56">
        <f>B14-B41</f>
        <v>5615.71</v>
      </c>
      <c r="C42" s="257"/>
      <c r="D42" s="10"/>
      <c r="E42" s="11"/>
      <c r="F42" s="9"/>
      <c r="G42" s="15"/>
      <c r="H42" s="13"/>
      <c r="I42" s="16"/>
      <c r="J42" s="17"/>
      <c r="K42" s="67"/>
      <c r="L42" s="56"/>
      <c r="M42" s="56"/>
      <c r="N42" s="56"/>
      <c r="O42" s="132"/>
      <c r="P42" s="19"/>
      <c r="Q42" s="18"/>
      <c r="R42" s="89"/>
      <c r="S42" s="114"/>
      <c r="T42" s="115"/>
      <c r="U42" s="92"/>
      <c r="V42" s="73"/>
      <c r="W42" s="85"/>
      <c r="X42" s="98"/>
      <c r="Y42" s="100"/>
      <c r="Z42" s="99"/>
      <c r="AA42" s="141"/>
      <c r="AB42" s="138"/>
      <c r="AC42" s="139"/>
    </row>
    <row r="43" spans="1:29" ht="12.75" customHeight="1" x14ac:dyDescent="0.2">
      <c r="A43" s="25" t="s">
        <v>36</v>
      </c>
      <c r="B43" s="56">
        <f>B35+B34</f>
        <v>2406.1</v>
      </c>
      <c r="C43" s="70">
        <f>F9-F10+H9-H10+K9-K10-T38+W9+B29-W10+Z9-Z10+AC9-AC10-N10+N9</f>
        <v>2636</v>
      </c>
      <c r="D43" s="10"/>
      <c r="E43" s="11"/>
      <c r="F43" s="9"/>
      <c r="G43" s="15"/>
      <c r="H43" s="13"/>
      <c r="I43" s="16"/>
      <c r="J43" s="17"/>
      <c r="K43" s="67"/>
      <c r="L43" s="56"/>
      <c r="M43" s="56"/>
      <c r="N43" s="55"/>
      <c r="O43" s="132"/>
      <c r="P43" s="19"/>
      <c r="Q43" s="18"/>
      <c r="R43" s="89"/>
      <c r="S43" s="114"/>
      <c r="T43" s="115"/>
      <c r="U43" s="92"/>
      <c r="V43" s="73"/>
      <c r="W43" s="85"/>
      <c r="X43" s="98"/>
      <c r="Y43" s="100"/>
      <c r="Z43" s="99"/>
      <c r="AA43" s="141"/>
      <c r="AB43" s="138"/>
      <c r="AC43" s="139"/>
    </row>
    <row r="44" spans="1:29" ht="12.75" customHeight="1" x14ac:dyDescent="0.2">
      <c r="A44" s="25" t="s">
        <v>24</v>
      </c>
      <c r="B44" s="56"/>
      <c r="C44" s="259" t="s">
        <v>31</v>
      </c>
      <c r="D44" s="10"/>
      <c r="E44" s="11"/>
      <c r="F44" s="9"/>
      <c r="G44" s="45"/>
      <c r="H44" s="13"/>
      <c r="I44" s="16"/>
      <c r="J44" s="17"/>
      <c r="K44" s="67"/>
      <c r="L44" s="56"/>
      <c r="M44" s="56"/>
      <c r="N44" s="55"/>
      <c r="O44" s="132"/>
      <c r="P44" s="19"/>
      <c r="Q44" s="18"/>
      <c r="R44" s="90"/>
      <c r="S44" s="114"/>
      <c r="T44" s="115"/>
      <c r="U44" s="92"/>
      <c r="V44" s="73"/>
      <c r="W44" s="85"/>
      <c r="X44" s="98"/>
      <c r="Y44" s="100"/>
      <c r="Z44" s="99"/>
      <c r="AA44" s="141"/>
      <c r="AB44" s="138"/>
      <c r="AC44" s="139"/>
    </row>
    <row r="45" spans="1:29" ht="12.75" customHeight="1" x14ac:dyDescent="0.2">
      <c r="A45" s="25" t="s">
        <v>19</v>
      </c>
      <c r="B45" s="57">
        <f>B42-B43-B44</f>
        <v>3209.61</v>
      </c>
      <c r="C45" s="260"/>
      <c r="D45" s="10"/>
      <c r="E45" s="11"/>
      <c r="F45" s="9"/>
      <c r="G45" s="74"/>
      <c r="H45" s="171"/>
      <c r="I45" s="190"/>
      <c r="J45" s="191"/>
      <c r="K45" s="192"/>
      <c r="L45" s="193"/>
      <c r="M45" s="193"/>
      <c r="N45" s="193"/>
      <c r="O45" s="132"/>
      <c r="P45" s="19"/>
      <c r="Q45" s="18"/>
      <c r="R45" s="90"/>
      <c r="S45" s="114"/>
      <c r="T45" s="115"/>
    </row>
    <row r="46" spans="1:29" ht="17.45" customHeight="1" x14ac:dyDescent="0.2">
      <c r="C46" s="144">
        <f>C36+C43-B45</f>
        <v>0</v>
      </c>
      <c r="D46" s="47"/>
      <c r="E46" s="11"/>
      <c r="F46" s="9"/>
      <c r="G46" s="6"/>
      <c r="H46" s="172"/>
      <c r="I46" s="190"/>
      <c r="J46" s="191"/>
      <c r="K46" s="192"/>
      <c r="L46" s="192"/>
      <c r="M46" s="192"/>
      <c r="N46" s="192"/>
      <c r="O46" s="132"/>
      <c r="P46" s="19"/>
      <c r="Q46" s="18"/>
      <c r="R46" s="90"/>
      <c r="S46" s="90"/>
      <c r="T46" s="90"/>
    </row>
    <row r="47" spans="1:29" ht="16.149999999999999" customHeight="1" x14ac:dyDescent="0.35">
      <c r="A47" s="44" t="s">
        <v>32</v>
      </c>
      <c r="B47" s="58">
        <f>SUM(B48:B82)</f>
        <v>0</v>
      </c>
      <c r="C47" s="173"/>
      <c r="D47" s="48"/>
      <c r="E47" s="46"/>
      <c r="F47" s="46"/>
      <c r="G47" s="174"/>
      <c r="H47" s="175"/>
      <c r="I47" s="145"/>
      <c r="J47" s="194"/>
      <c r="K47" s="195"/>
      <c r="L47" s="195"/>
      <c r="M47" s="195"/>
      <c r="N47" s="195"/>
      <c r="O47" s="132"/>
      <c r="P47" s="19"/>
      <c r="Q47" s="18"/>
      <c r="S47" s="4"/>
      <c r="T47" s="4"/>
    </row>
    <row r="48" spans="1:29" ht="16.149999999999999" customHeight="1" x14ac:dyDescent="0.2">
      <c r="A48" s="176"/>
      <c r="B48" s="177"/>
      <c r="C48" s="60"/>
      <c r="D48" s="48"/>
      <c r="E48" s="46"/>
      <c r="F48" s="46"/>
      <c r="G48" s="174"/>
      <c r="H48" s="174"/>
      <c r="I48" s="145"/>
      <c r="J48" s="194"/>
      <c r="K48" s="195"/>
      <c r="L48" s="195"/>
      <c r="M48" s="195"/>
      <c r="N48" s="195"/>
      <c r="O48" s="132"/>
      <c r="P48" s="19"/>
      <c r="Q48" s="18"/>
      <c r="S48" s="4"/>
      <c r="T48" s="4"/>
    </row>
    <row r="49" spans="1:27" ht="17.45" customHeight="1" x14ac:dyDescent="0.2">
      <c r="A49" s="176"/>
      <c r="B49" s="177"/>
      <c r="D49" s="48"/>
      <c r="E49" s="46"/>
      <c r="F49" s="46"/>
      <c r="G49" s="174"/>
      <c r="H49" s="175"/>
      <c r="I49" s="145"/>
      <c r="J49" s="194"/>
      <c r="K49" s="195"/>
      <c r="L49" s="195"/>
      <c r="M49" s="195"/>
      <c r="N49" s="195"/>
      <c r="O49" s="132"/>
      <c r="P49" s="19"/>
      <c r="Q49" s="18"/>
      <c r="V49" s="2"/>
      <c r="W49" s="3"/>
    </row>
    <row r="50" spans="1:27" ht="16.899999999999999" customHeight="1" x14ac:dyDescent="0.2">
      <c r="A50" s="176"/>
      <c r="B50" s="177"/>
      <c r="D50" s="48"/>
      <c r="E50" s="46"/>
      <c r="F50" s="46"/>
      <c r="G50" s="174"/>
      <c r="H50" s="175"/>
      <c r="I50" s="145"/>
      <c r="J50" s="194"/>
      <c r="K50" s="195"/>
      <c r="L50" s="195"/>
      <c r="M50" s="195"/>
      <c r="N50" s="195"/>
      <c r="O50" s="132"/>
      <c r="P50" s="19"/>
      <c r="Q50" s="18"/>
      <c r="R50" s="4"/>
      <c r="T50" s="175"/>
      <c r="U50" s="106"/>
    </row>
    <row r="51" spans="1:27" ht="19.149999999999999" customHeight="1" x14ac:dyDescent="0.2">
      <c r="A51" s="176"/>
      <c r="B51" s="177"/>
      <c r="D51" s="46"/>
      <c r="E51" s="46"/>
      <c r="F51" s="46"/>
      <c r="G51" s="174"/>
      <c r="H51" s="174"/>
      <c r="I51" s="145"/>
      <c r="J51" s="194"/>
      <c r="K51" s="195"/>
      <c r="L51" s="195"/>
      <c r="M51" s="195"/>
      <c r="N51" s="195"/>
      <c r="O51" s="132"/>
      <c r="P51" s="19"/>
      <c r="Q51" s="18"/>
      <c r="R51" s="4"/>
      <c r="S51" s="2"/>
      <c r="T51" s="175"/>
      <c r="U51" s="106"/>
    </row>
    <row r="52" spans="1:27" ht="12.75" customHeight="1" x14ac:dyDescent="0.2">
      <c r="A52" s="178"/>
      <c r="B52" s="177"/>
      <c r="D52" s="46"/>
      <c r="E52" s="46"/>
      <c r="F52" s="46"/>
      <c r="G52" s="174"/>
      <c r="H52" s="174"/>
      <c r="I52" s="145"/>
      <c r="J52" s="194"/>
      <c r="K52" s="195"/>
      <c r="L52" s="195"/>
      <c r="M52" s="195"/>
      <c r="N52" s="195"/>
      <c r="O52" s="132"/>
      <c r="P52" s="19"/>
      <c r="Q52" s="18"/>
      <c r="R52" s="179"/>
      <c r="T52" s="4"/>
      <c r="U52" s="106"/>
    </row>
    <row r="53" spans="1:27" ht="12.75" customHeight="1" x14ac:dyDescent="0.2">
      <c r="A53" s="178"/>
      <c r="B53" s="177"/>
      <c r="D53" s="174"/>
      <c r="E53" s="174"/>
      <c r="F53" s="174"/>
      <c r="G53" s="174"/>
      <c r="H53" s="174"/>
      <c r="I53" s="145"/>
      <c r="J53" s="194"/>
      <c r="K53" s="195"/>
      <c r="L53" s="195"/>
      <c r="M53" s="195"/>
      <c r="N53" s="195"/>
      <c r="O53" s="132"/>
      <c r="P53" s="19"/>
      <c r="Q53" s="18"/>
    </row>
    <row r="54" spans="1:27" ht="12.75" customHeight="1" x14ac:dyDescent="0.2">
      <c r="A54" s="176"/>
      <c r="B54" s="177"/>
      <c r="C54" s="263"/>
      <c r="D54" s="174"/>
      <c r="E54" s="174"/>
      <c r="F54" s="174"/>
      <c r="G54" s="174"/>
      <c r="H54" s="174"/>
      <c r="I54" s="145"/>
      <c r="J54" s="194"/>
      <c r="K54" s="195"/>
      <c r="L54" s="195"/>
      <c r="M54" s="195"/>
      <c r="N54" s="195"/>
      <c r="O54" s="132"/>
      <c r="P54" s="19"/>
      <c r="Q54" s="18"/>
      <c r="S54" s="103"/>
      <c r="T54" s="107"/>
    </row>
    <row r="55" spans="1:27" ht="15" customHeight="1" x14ac:dyDescent="0.35">
      <c r="A55" s="19"/>
      <c r="B55" s="59"/>
      <c r="C55" s="263"/>
      <c r="D55" s="180"/>
      <c r="E55" s="180"/>
      <c r="F55" s="174"/>
      <c r="G55" s="174"/>
      <c r="H55" s="174"/>
      <c r="I55" s="145"/>
      <c r="J55" s="194"/>
      <c r="K55" s="195"/>
      <c r="L55" s="195"/>
      <c r="M55" s="195"/>
      <c r="N55" s="195"/>
      <c r="O55" s="132"/>
      <c r="P55" s="19"/>
      <c r="Q55" s="18"/>
      <c r="R55" s="181"/>
      <c r="S55" s="43"/>
      <c r="T55" s="182"/>
      <c r="U55" s="64"/>
    </row>
    <row r="56" spans="1:27" s="4" customFormat="1" ht="12.75" customHeight="1" x14ac:dyDescent="0.2">
      <c r="A56" s="19"/>
      <c r="B56" s="59"/>
      <c r="C56"/>
      <c r="D56" s="272"/>
      <c r="E56" s="272"/>
      <c r="F56" s="174"/>
      <c r="G56" s="174"/>
      <c r="H56" s="174"/>
      <c r="I56" s="145"/>
      <c r="J56" s="194"/>
      <c r="K56" s="195"/>
      <c r="L56" s="195"/>
      <c r="M56" s="195"/>
      <c r="N56" s="195"/>
      <c r="O56" s="132"/>
      <c r="P56" s="19"/>
      <c r="Q56" s="18"/>
      <c r="S56"/>
      <c r="T56"/>
      <c r="U56"/>
      <c r="V56"/>
      <c r="W56"/>
      <c r="AA56" s="86"/>
    </row>
    <row r="57" spans="1:27" s="4" customFormat="1" ht="12.75" customHeight="1" x14ac:dyDescent="0.2">
      <c r="A57" s="19"/>
      <c r="B57" s="59"/>
      <c r="C57"/>
      <c r="D57" s="272"/>
      <c r="E57" s="272"/>
      <c r="F57" s="174"/>
      <c r="G57" s="174"/>
      <c r="H57" s="174"/>
      <c r="I57" s="145"/>
      <c r="J57" s="194"/>
      <c r="K57" s="195"/>
      <c r="L57" s="195"/>
      <c r="M57" s="195"/>
      <c r="N57" s="195"/>
      <c r="O57" s="132"/>
      <c r="P57" s="19"/>
      <c r="Q57" s="18"/>
      <c r="R57" s="86"/>
      <c r="S57" s="3"/>
      <c r="T57" s="107"/>
      <c r="U57"/>
      <c r="V57"/>
      <c r="W57"/>
      <c r="AA57" s="86"/>
    </row>
    <row r="58" spans="1:27" s="4" customFormat="1" ht="12.75" customHeight="1" x14ac:dyDescent="0.2">
      <c r="A58" s="19"/>
      <c r="B58" s="59"/>
      <c r="C58"/>
      <c r="D58" s="272"/>
      <c r="E58" s="272"/>
      <c r="F58" s="175"/>
      <c r="G58" s="174"/>
      <c r="H58" s="174"/>
      <c r="I58" s="145"/>
      <c r="J58" s="194"/>
      <c r="K58" s="195"/>
      <c r="L58" s="195"/>
      <c r="M58" s="195"/>
      <c r="N58" s="195"/>
      <c r="O58" s="132"/>
      <c r="P58" s="19"/>
      <c r="Q58" s="18"/>
      <c r="R58" s="86"/>
      <c r="S58"/>
      <c r="T58" s="60"/>
      <c r="U58"/>
      <c r="V58"/>
      <c r="W58"/>
      <c r="AA58" s="86"/>
    </row>
    <row r="59" spans="1:27" s="4" customFormat="1" ht="12.75" customHeight="1" x14ac:dyDescent="0.2">
      <c r="A59" s="19"/>
      <c r="B59" s="59"/>
      <c r="F59" s="174"/>
      <c r="G59" s="174"/>
      <c r="H59" s="174"/>
      <c r="I59" s="145"/>
      <c r="J59" s="194"/>
      <c r="K59" s="195"/>
      <c r="L59" s="195"/>
      <c r="M59" s="195"/>
      <c r="N59" s="195"/>
      <c r="O59" s="132"/>
      <c r="P59" s="19"/>
      <c r="Q59" s="18"/>
      <c r="R59" s="86"/>
      <c r="S59"/>
      <c r="T59"/>
      <c r="U59"/>
      <c r="V59"/>
      <c r="W59"/>
      <c r="AA59" s="86"/>
    </row>
    <row r="60" spans="1:27" s="4" customFormat="1" ht="12.75" customHeight="1" x14ac:dyDescent="0.2">
      <c r="A60" s="19"/>
      <c r="B60" s="59"/>
      <c r="D60" s="273"/>
      <c r="E60" s="273"/>
      <c r="F60" s="174"/>
      <c r="G60" s="174"/>
      <c r="H60" s="174"/>
      <c r="I60" s="145"/>
      <c r="J60" s="194"/>
      <c r="K60" s="195"/>
      <c r="L60" s="195"/>
      <c r="M60" s="195"/>
      <c r="N60" s="195"/>
      <c r="O60" s="132"/>
      <c r="P60" s="19"/>
      <c r="Q60" s="18"/>
      <c r="R60" s="86"/>
      <c r="S60"/>
      <c r="T60"/>
      <c r="U60"/>
      <c r="V60"/>
      <c r="W60"/>
      <c r="AA60" s="86"/>
    </row>
    <row r="61" spans="1:27" s="4" customFormat="1" ht="12.75" customHeight="1" x14ac:dyDescent="0.2">
      <c r="A61" s="19"/>
      <c r="B61" s="59"/>
      <c r="C61" s="3"/>
      <c r="D61" s="273"/>
      <c r="E61" s="273"/>
      <c r="F61" s="174"/>
      <c r="G61" s="174"/>
      <c r="H61" s="174"/>
      <c r="I61" s="145"/>
      <c r="J61" s="194"/>
      <c r="K61" s="195"/>
      <c r="L61" s="195"/>
      <c r="M61" s="195"/>
      <c r="N61" s="195"/>
      <c r="O61" s="132"/>
      <c r="P61" s="19"/>
      <c r="Q61" s="18"/>
      <c r="R61" s="86"/>
      <c r="S61"/>
      <c r="T61"/>
      <c r="U61"/>
      <c r="V61"/>
      <c r="W61"/>
      <c r="AA61" s="86"/>
    </row>
    <row r="62" spans="1:27" s="4" customFormat="1" ht="12.75" customHeight="1" x14ac:dyDescent="0.2">
      <c r="A62" s="19"/>
      <c r="B62" s="59"/>
      <c r="C62"/>
      <c r="D62" s="273"/>
      <c r="E62" s="273"/>
      <c r="F62" s="174"/>
      <c r="G62" s="174"/>
      <c r="H62" s="174"/>
      <c r="I62" s="145"/>
      <c r="J62" s="194"/>
      <c r="K62" s="195"/>
      <c r="L62" s="195"/>
      <c r="M62" s="195"/>
      <c r="N62" s="195"/>
      <c r="O62" s="179"/>
      <c r="P62"/>
      <c r="R62" s="86"/>
      <c r="S62"/>
      <c r="T62"/>
      <c r="U62"/>
      <c r="V62"/>
      <c r="W62"/>
      <c r="AA62" s="86"/>
    </row>
    <row r="63" spans="1:27" s="4" customFormat="1" ht="12.75" customHeight="1" x14ac:dyDescent="0.2">
      <c r="A63" s="19"/>
      <c r="B63" s="59"/>
      <c r="C63"/>
      <c r="D63" s="272"/>
      <c r="E63" s="272"/>
      <c r="F63" s="174"/>
      <c r="G63" s="174"/>
      <c r="H63" s="174"/>
      <c r="I63" s="145"/>
      <c r="J63" s="194"/>
      <c r="K63" s="195"/>
      <c r="L63" s="195"/>
      <c r="M63" s="195"/>
      <c r="N63" s="195"/>
      <c r="O63" s="215"/>
      <c r="P63"/>
      <c r="R63" s="86"/>
      <c r="S63"/>
      <c r="T63"/>
      <c r="U63"/>
      <c r="V63"/>
      <c r="W63"/>
      <c r="AA63" s="86"/>
    </row>
    <row r="64" spans="1:27" s="4" customFormat="1" ht="12.75" customHeight="1" x14ac:dyDescent="0.2">
      <c r="A64" s="19"/>
      <c r="B64" s="59"/>
      <c r="C64"/>
      <c r="D64" s="272"/>
      <c r="E64" s="272"/>
      <c r="G64" s="5"/>
      <c r="I64" s="145"/>
      <c r="J64" s="191"/>
      <c r="K64" s="196"/>
      <c r="L64" s="196"/>
      <c r="M64" s="196"/>
      <c r="N64" s="196"/>
      <c r="O64" s="216"/>
      <c r="P64"/>
      <c r="R64" s="86"/>
      <c r="S64"/>
      <c r="T64"/>
      <c r="U64"/>
      <c r="V64"/>
      <c r="W64"/>
      <c r="AA64" s="86"/>
    </row>
    <row r="65" spans="1:27" s="4" customFormat="1" ht="12.75" customHeight="1" x14ac:dyDescent="0.2">
      <c r="A65" s="19"/>
      <c r="B65" s="59"/>
      <c r="C65"/>
      <c r="D65" s="272"/>
      <c r="E65" s="272"/>
      <c r="G65" s="5"/>
      <c r="I65" s="145"/>
      <c r="J65" s="196"/>
      <c r="K65" s="196"/>
      <c r="L65" s="196"/>
      <c r="M65" s="196"/>
      <c r="N65" s="196"/>
      <c r="O65" s="216"/>
      <c r="P65"/>
      <c r="R65" s="86"/>
      <c r="S65"/>
      <c r="T65"/>
      <c r="U65"/>
      <c r="V65"/>
      <c r="W65"/>
      <c r="AA65" s="86"/>
    </row>
    <row r="66" spans="1:27" s="4" customFormat="1" ht="12.75" customHeight="1" x14ac:dyDescent="0.2">
      <c r="A66" s="19"/>
      <c r="B66" s="59"/>
      <c r="C66"/>
      <c r="D66" s="272"/>
      <c r="E66" s="272"/>
      <c r="G66" s="5"/>
      <c r="I66" s="145"/>
      <c r="J66" s="197"/>
      <c r="K66" s="198"/>
      <c r="L66" s="198"/>
      <c r="M66" s="198"/>
      <c r="N66" s="198"/>
      <c r="O66" s="217"/>
      <c r="P66"/>
      <c r="R66" s="86"/>
      <c r="S66"/>
      <c r="T66"/>
      <c r="U66"/>
      <c r="V66"/>
      <c r="W66"/>
      <c r="AA66" s="86"/>
    </row>
    <row r="67" spans="1:27" s="4" customFormat="1" ht="12.75" customHeight="1" x14ac:dyDescent="0.2">
      <c r="A67" s="19"/>
      <c r="B67" s="59"/>
      <c r="C67"/>
      <c r="D67" s="272"/>
      <c r="E67" s="272"/>
      <c r="G67" s="5"/>
      <c r="I67" s="145"/>
      <c r="J67" s="197"/>
      <c r="K67" s="198"/>
      <c r="L67" s="198"/>
      <c r="M67" s="198"/>
      <c r="N67" s="198"/>
      <c r="O67" s="217"/>
      <c r="P67"/>
      <c r="R67" s="86"/>
      <c r="S67"/>
      <c r="T67"/>
      <c r="U67"/>
      <c r="V67"/>
      <c r="W67"/>
      <c r="AA67" s="86"/>
    </row>
    <row r="68" spans="1:27" s="4" customFormat="1" ht="12.75" customHeight="1" x14ac:dyDescent="0.2">
      <c r="A68" s="19"/>
      <c r="B68" s="59"/>
      <c r="C68"/>
      <c r="D68" s="272"/>
      <c r="E68" s="272"/>
      <c r="G68" s="5"/>
      <c r="I68" s="145"/>
      <c r="J68" s="194"/>
      <c r="K68" s="195"/>
      <c r="L68" s="195"/>
      <c r="M68" s="195"/>
      <c r="N68" s="195"/>
      <c r="O68" s="215"/>
      <c r="P68"/>
      <c r="R68" s="86"/>
      <c r="S68"/>
      <c r="T68"/>
      <c r="U68"/>
      <c r="V68"/>
      <c r="W68"/>
      <c r="AA68" s="86"/>
    </row>
    <row r="69" spans="1:27" s="4" customFormat="1" ht="12.75" customHeight="1" x14ac:dyDescent="0.2">
      <c r="A69" s="19"/>
      <c r="B69" s="59"/>
      <c r="C69"/>
      <c r="D69" s="272"/>
      <c r="E69" s="272"/>
      <c r="G69" s="5"/>
      <c r="I69" s="199"/>
      <c r="J69" s="200"/>
      <c r="K69" s="201"/>
      <c r="L69" s="201"/>
      <c r="M69" s="201"/>
      <c r="N69" s="201"/>
      <c r="O69" s="218"/>
      <c r="P69"/>
      <c r="R69" s="86"/>
      <c r="S69"/>
      <c r="T69"/>
      <c r="U69"/>
      <c r="V69"/>
      <c r="W69"/>
      <c r="AA69" s="86"/>
    </row>
    <row r="70" spans="1:27" s="4" customFormat="1" ht="12.75" customHeight="1" x14ac:dyDescent="0.2">
      <c r="A70" s="19"/>
      <c r="B70" s="59"/>
      <c r="C70"/>
      <c r="D70" s="272"/>
      <c r="E70" s="272"/>
      <c r="G70" s="5"/>
      <c r="I70" s="199"/>
      <c r="J70" s="200"/>
      <c r="K70" s="201"/>
      <c r="L70" s="201"/>
      <c r="M70" s="201"/>
      <c r="N70" s="201"/>
      <c r="O70" s="218"/>
      <c r="P70"/>
      <c r="R70" s="86"/>
      <c r="S70"/>
      <c r="T70"/>
      <c r="U70"/>
      <c r="V70"/>
      <c r="W70"/>
      <c r="AA70" s="86"/>
    </row>
    <row r="71" spans="1:27" s="4" customFormat="1" ht="12.75" customHeight="1" x14ac:dyDescent="0.2">
      <c r="A71" s="19"/>
      <c r="B71" s="59"/>
      <c r="C71"/>
      <c r="D71" s="272"/>
      <c r="E71" s="272"/>
      <c r="G71" s="5"/>
      <c r="I71" s="199"/>
      <c r="J71" s="200"/>
      <c r="K71" s="201"/>
      <c r="L71" s="201"/>
      <c r="M71" s="201"/>
      <c r="N71" s="201"/>
      <c r="O71" s="218"/>
      <c r="P71"/>
      <c r="R71" s="86"/>
      <c r="S71"/>
      <c r="T71"/>
      <c r="U71"/>
      <c r="V71"/>
      <c r="W71"/>
      <c r="AA71" s="86"/>
    </row>
    <row r="72" spans="1:27" s="4" customFormat="1" ht="12.75" customHeight="1" x14ac:dyDescent="0.2">
      <c r="A72" s="19"/>
      <c r="B72" s="59"/>
      <c r="C72"/>
      <c r="E72"/>
      <c r="G72" s="5"/>
      <c r="I72" s="145"/>
      <c r="J72" s="194"/>
      <c r="K72" s="195"/>
      <c r="L72" s="195"/>
      <c r="M72" s="195"/>
      <c r="N72" s="195"/>
      <c r="O72" s="215"/>
      <c r="P72"/>
      <c r="R72" s="86"/>
      <c r="S72"/>
      <c r="T72"/>
      <c r="U72"/>
      <c r="V72"/>
      <c r="W72"/>
      <c r="AA72" s="86"/>
    </row>
    <row r="73" spans="1:27" ht="12.75" customHeight="1" x14ac:dyDescent="0.2">
      <c r="A73" s="19"/>
      <c r="B73" s="59"/>
      <c r="D73" s="4"/>
      <c r="I73" s="145"/>
      <c r="J73" s="194"/>
      <c r="K73" s="195"/>
      <c r="L73" s="195"/>
      <c r="M73" s="195"/>
      <c r="N73" s="195"/>
      <c r="O73" s="215"/>
    </row>
    <row r="74" spans="1:27" ht="12.75" customHeight="1" x14ac:dyDescent="0.2">
      <c r="A74" s="19"/>
      <c r="B74" s="59"/>
      <c r="D74" s="4"/>
      <c r="I74" s="202"/>
      <c r="J74" s="203"/>
      <c r="K74" s="204"/>
      <c r="L74" s="204"/>
      <c r="M74" s="204"/>
      <c r="N74" s="204"/>
      <c r="O74" s="219"/>
    </row>
    <row r="75" spans="1:27" ht="12.75" customHeight="1" x14ac:dyDescent="0.2">
      <c r="A75" s="19"/>
      <c r="B75" s="59"/>
      <c r="D75" s="4"/>
      <c r="I75" s="202"/>
      <c r="J75" s="203"/>
      <c r="K75" s="204"/>
      <c r="L75" s="204"/>
      <c r="M75" s="204"/>
      <c r="N75" s="204"/>
      <c r="O75" s="219"/>
    </row>
    <row r="76" spans="1:27" ht="12.75" customHeight="1" x14ac:dyDescent="0.2">
      <c r="A76" s="19"/>
      <c r="B76" s="59"/>
      <c r="D76" s="4"/>
      <c r="I76" s="202"/>
      <c r="J76" s="203"/>
      <c r="K76" s="204"/>
      <c r="L76" s="204"/>
      <c r="M76" s="204"/>
      <c r="N76" s="204"/>
      <c r="O76" s="219"/>
    </row>
    <row r="77" spans="1:27" ht="12.75" customHeight="1" x14ac:dyDescent="0.2">
      <c r="A77" s="19"/>
      <c r="B77" s="59"/>
      <c r="D77" s="4"/>
      <c r="I77" s="202"/>
      <c r="J77" s="203"/>
      <c r="K77" s="204"/>
      <c r="L77" s="204"/>
      <c r="M77" s="204"/>
      <c r="N77" s="204"/>
      <c r="O77" s="219"/>
    </row>
    <row r="78" spans="1:27" ht="12.75" customHeight="1" x14ac:dyDescent="0.2">
      <c r="A78" s="19"/>
      <c r="B78" s="59"/>
      <c r="D78" s="4"/>
      <c r="I78" s="202"/>
      <c r="J78" s="203"/>
      <c r="K78" s="204"/>
      <c r="L78" s="204"/>
      <c r="M78" s="204"/>
      <c r="N78" s="204"/>
      <c r="O78" s="219"/>
    </row>
    <row r="79" spans="1:27" ht="12.75" customHeight="1" x14ac:dyDescent="0.2">
      <c r="A79" s="19"/>
      <c r="B79" s="59"/>
      <c r="D79" s="4"/>
      <c r="I79" s="202"/>
      <c r="J79" s="203"/>
      <c r="K79" s="204"/>
      <c r="L79" s="204"/>
      <c r="M79" s="204"/>
      <c r="N79" s="204"/>
      <c r="O79" s="219"/>
    </row>
    <row r="80" spans="1:27" ht="12.75" customHeight="1" x14ac:dyDescent="0.2">
      <c r="A80" s="19"/>
      <c r="B80" s="59"/>
      <c r="I80" s="202"/>
      <c r="J80" s="203"/>
      <c r="K80" s="204"/>
      <c r="L80" s="204"/>
      <c r="M80" s="204"/>
      <c r="N80" s="204"/>
      <c r="O80" s="219"/>
    </row>
    <row r="81" spans="1:18" ht="12.75" customHeight="1" x14ac:dyDescent="0.2">
      <c r="A81" s="19"/>
      <c r="B81" s="59"/>
      <c r="I81" s="202"/>
      <c r="J81" s="203"/>
      <c r="K81" s="204"/>
      <c r="L81" s="204"/>
      <c r="M81" s="204"/>
      <c r="N81" s="204"/>
      <c r="O81" s="219"/>
    </row>
    <row r="82" spans="1:18" ht="12.75" customHeight="1" x14ac:dyDescent="0.2">
      <c r="A82" s="19"/>
      <c r="B82" s="59"/>
      <c r="I82" s="202"/>
      <c r="J82" s="203"/>
      <c r="K82" s="204"/>
      <c r="L82" s="204"/>
      <c r="M82" s="204"/>
      <c r="N82" s="204"/>
      <c r="O82" s="219"/>
    </row>
    <row r="83" spans="1:18" ht="12.75" customHeight="1" x14ac:dyDescent="0.2">
      <c r="I83" s="202"/>
      <c r="J83" s="203"/>
      <c r="K83" s="204"/>
      <c r="L83" s="204"/>
      <c r="M83" s="204"/>
      <c r="N83" s="204"/>
      <c r="O83" s="219"/>
    </row>
    <row r="84" spans="1:18" ht="12.75" customHeight="1" x14ac:dyDescent="0.2">
      <c r="I84" s="202"/>
      <c r="J84" s="203"/>
      <c r="K84" s="204"/>
      <c r="L84" s="204"/>
      <c r="M84" s="204"/>
      <c r="N84" s="204"/>
      <c r="O84" s="219"/>
    </row>
    <row r="85" spans="1:18" ht="12.75" customHeight="1" x14ac:dyDescent="0.2">
      <c r="I85" s="202"/>
      <c r="J85" s="203"/>
      <c r="K85" s="204"/>
      <c r="L85" s="204"/>
      <c r="M85" s="204"/>
      <c r="N85" s="204"/>
      <c r="O85" s="219"/>
    </row>
    <row r="86" spans="1:18" ht="12.75" customHeight="1" x14ac:dyDescent="0.2">
      <c r="I86" s="202"/>
      <c r="J86" s="203"/>
      <c r="K86" s="204"/>
      <c r="L86" s="204"/>
      <c r="M86" s="204"/>
      <c r="N86" s="204"/>
      <c r="O86" s="219"/>
    </row>
    <row r="87" spans="1:18" ht="12.75" customHeight="1" x14ac:dyDescent="0.2">
      <c r="K87" s="86"/>
      <c r="L87" s="86"/>
      <c r="M87" s="86"/>
      <c r="N87" s="86"/>
      <c r="Q87"/>
      <c r="R87"/>
    </row>
    <row r="88" spans="1:18" ht="12.75" customHeight="1" x14ac:dyDescent="0.2">
      <c r="K88" s="86"/>
      <c r="L88" s="86"/>
      <c r="M88" s="86"/>
      <c r="N88" s="86"/>
      <c r="Q88"/>
      <c r="R88"/>
    </row>
    <row r="89" spans="1:18" ht="12.75" customHeight="1" x14ac:dyDescent="0.2">
      <c r="K89" s="86"/>
      <c r="L89" s="86"/>
      <c r="M89" s="86"/>
      <c r="N89" s="86"/>
      <c r="Q89"/>
      <c r="R89"/>
    </row>
    <row r="90" spans="1:18" ht="12.75" customHeight="1" x14ac:dyDescent="0.2">
      <c r="K90" s="86"/>
      <c r="L90" s="86"/>
      <c r="M90" s="86"/>
      <c r="N90" s="86"/>
      <c r="Q90"/>
      <c r="R90"/>
    </row>
  </sheetData>
  <mergeCells count="26">
    <mergeCell ref="D70:E70"/>
    <mergeCell ref="D71:E71"/>
    <mergeCell ref="D64:E64"/>
    <mergeCell ref="D65:E65"/>
    <mergeCell ref="D66:E66"/>
    <mergeCell ref="D67:E67"/>
    <mergeCell ref="D68:E68"/>
    <mergeCell ref="D69:E69"/>
    <mergeCell ref="D57:E57"/>
    <mergeCell ref="D58:E58"/>
    <mergeCell ref="D60:E60"/>
    <mergeCell ref="D61:E61"/>
    <mergeCell ref="D62:E62"/>
    <mergeCell ref="D63:E63"/>
    <mergeCell ref="AA10:AB10"/>
    <mergeCell ref="C28:C29"/>
    <mergeCell ref="C41:C42"/>
    <mergeCell ref="C44:C45"/>
    <mergeCell ref="C54:C55"/>
    <mergeCell ref="D56:E56"/>
    <mergeCell ref="D10:E10"/>
    <mergeCell ref="I10:J10"/>
    <mergeCell ref="O10:P10"/>
    <mergeCell ref="R10:S10"/>
    <mergeCell ref="U10:V10"/>
    <mergeCell ref="X10:Y10"/>
  </mergeCells>
  <conditionalFormatting sqref="F7 AC7 Z7 W7 T7 Q7 N7 K7 H7">
    <cfRule type="expression" dxfId="6" priority="5">
      <formula>(F7&lt;F8*0.75)</formula>
    </cfRule>
    <cfRule type="expression" dxfId="5" priority="7">
      <formula>(F7&gt;=F8)</formula>
    </cfRule>
  </conditionalFormatting>
  <conditionalFormatting sqref="F7 H7 K7 N7 Q7 T7 W7 Z7 AC7">
    <cfRule type="expression" dxfId="4" priority="6">
      <formula>(F7&lt;F8)</formula>
    </cfRule>
  </conditionalFormatting>
  <conditionalFormatting sqref="F6 H6 K6 N6 Q6 T6 W6 Z6 AC6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AC5 Z5 W5 T5 Q5 N5 K5 H5 F5">
    <cfRule type="cellIs" dxfId="1" priority="2" operator="lessThan">
      <formula>0</formula>
    </cfRule>
  </conditionalFormatting>
  <conditionalFormatting sqref="F5 H5 K5 N5 Q5 T5 W5 Z5 AC5">
    <cfRule type="expression" dxfId="0" priority="1">
      <formula>F5&gt;=0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 22</vt:lpstr>
      <vt:lpstr>'August 22'!Expenditures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</dc:creator>
  <cp:keywords/>
  <dc:description/>
  <cp:lastModifiedBy>Matt</cp:lastModifiedBy>
  <cp:revision/>
  <dcterms:created xsi:type="dcterms:W3CDTF">2013-09-04T03:55:59Z</dcterms:created>
  <dcterms:modified xsi:type="dcterms:W3CDTF">2022-07-02T08:41:21Z</dcterms:modified>
  <cp:category/>
  <cp:contentStatus/>
</cp:coreProperties>
</file>