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M14" i="4"/>
  <c r="O13"/>
  <c r="O5"/>
  <c r="O6"/>
  <c r="O7"/>
  <c r="O8"/>
  <c r="O9"/>
  <c r="O10"/>
  <c r="O11"/>
  <c r="O12"/>
  <c r="O4"/>
  <c r="L14"/>
  <c r="K14"/>
  <c r="L13"/>
  <c r="N13"/>
  <c r="K13"/>
  <c r="N5"/>
  <c r="N6"/>
  <c r="N7"/>
  <c r="N8"/>
  <c r="N9"/>
  <c r="N10"/>
  <c r="N11"/>
  <c r="N12"/>
  <c r="N4"/>
  <c r="M5"/>
  <c r="M6"/>
  <c r="M7"/>
  <c r="M8"/>
  <c r="M9"/>
  <c r="M10"/>
  <c r="M11"/>
  <c r="M12"/>
  <c r="M4"/>
  <c r="P4"/>
  <c r="L5"/>
  <c r="L6"/>
  <c r="L7"/>
  <c r="L8"/>
  <c r="L9"/>
  <c r="L10"/>
  <c r="L11"/>
  <c r="L12"/>
  <c r="L4"/>
  <c r="K5"/>
  <c r="K6"/>
  <c r="K7"/>
  <c r="K8"/>
  <c r="K9"/>
  <c r="K10"/>
  <c r="K11"/>
  <c r="K12"/>
  <c r="K4"/>
  <c r="N13" i="3"/>
  <c r="N13" i="1"/>
  <c r="N13" i="2"/>
  <c r="N5"/>
  <c r="N6"/>
  <c r="N7"/>
  <c r="N8"/>
  <c r="N9"/>
  <c r="N10"/>
  <c r="N11"/>
  <c r="N12"/>
  <c r="N5" i="3"/>
  <c r="N6"/>
  <c r="N7"/>
  <c r="N8"/>
  <c r="N9"/>
  <c r="N10"/>
  <c r="N11"/>
  <c r="N12"/>
  <c r="N4"/>
  <c r="N4" i="2"/>
  <c r="N5" i="1"/>
  <c r="N6"/>
  <c r="N7"/>
  <c r="N8"/>
  <c r="N9"/>
  <c r="N10"/>
  <c r="N11"/>
  <c r="N12"/>
  <c r="N4"/>
  <c r="L14" i="3" l="1"/>
  <c r="L13"/>
  <c r="K13"/>
  <c r="K14"/>
  <c r="L14" i="2"/>
  <c r="K14"/>
  <c r="L13"/>
  <c r="K13"/>
  <c r="M5" i="3"/>
  <c r="M6"/>
  <c r="M7"/>
  <c r="M8"/>
  <c r="M9"/>
  <c r="M10"/>
  <c r="M11"/>
  <c r="M12"/>
  <c r="L5"/>
  <c r="L6"/>
  <c r="L7"/>
  <c r="L8"/>
  <c r="L9"/>
  <c r="L10"/>
  <c r="L11"/>
  <c r="L12"/>
  <c r="K5"/>
  <c r="K6"/>
  <c r="K7"/>
  <c r="K8"/>
  <c r="K9"/>
  <c r="K10"/>
  <c r="K11"/>
  <c r="K12"/>
  <c r="M4"/>
  <c r="L4"/>
  <c r="K4"/>
  <c r="M5" i="2"/>
  <c r="M6"/>
  <c r="M7"/>
  <c r="M8"/>
  <c r="M9"/>
  <c r="M10"/>
  <c r="M11"/>
  <c r="M12"/>
  <c r="L5"/>
  <c r="L6"/>
  <c r="L7"/>
  <c r="L8"/>
  <c r="L9"/>
  <c r="L10"/>
  <c r="L11"/>
  <c r="L12"/>
  <c r="K5"/>
  <c r="K6"/>
  <c r="K7"/>
  <c r="K8"/>
  <c r="K9"/>
  <c r="K10"/>
  <c r="K11"/>
  <c r="K12"/>
  <c r="M4"/>
  <c r="L4"/>
  <c r="K4"/>
  <c r="K4" i="1"/>
  <c r="L14"/>
  <c r="L13"/>
  <c r="K14"/>
  <c r="K13"/>
  <c r="M5"/>
  <c r="M6"/>
  <c r="M7"/>
  <c r="M8"/>
  <c r="M9"/>
  <c r="M10"/>
  <c r="M11"/>
  <c r="M12"/>
  <c r="M4"/>
  <c r="L5"/>
  <c r="L6"/>
  <c r="L7"/>
  <c r="L8"/>
  <c r="L9"/>
  <c r="L10"/>
  <c r="L11"/>
  <c r="L12"/>
  <c r="L4"/>
  <c r="K5"/>
  <c r="K6"/>
  <c r="K7"/>
  <c r="K8"/>
  <c r="K9"/>
  <c r="K10"/>
  <c r="K11"/>
  <c r="K12"/>
  <c r="E5"/>
  <c r="E6"/>
  <c r="E7"/>
  <c r="E8"/>
  <c r="E9"/>
  <c r="E10"/>
  <c r="E11"/>
  <c r="E12"/>
  <c r="E13"/>
  <c r="E14"/>
  <c r="E15"/>
  <c r="E16"/>
  <c r="E17"/>
  <c r="E18"/>
  <c r="E19"/>
  <c r="E20"/>
  <c r="E4"/>
  <c r="E5" i="3"/>
  <c r="E6"/>
  <c r="E7"/>
  <c r="E8"/>
  <c r="E9"/>
  <c r="E10"/>
  <c r="E11"/>
  <c r="E12"/>
  <c r="E13"/>
  <c r="E4"/>
  <c r="E4" i="2"/>
  <c r="E5"/>
  <c r="E6"/>
  <c r="E7"/>
  <c r="E8"/>
  <c r="E9"/>
  <c r="E10"/>
  <c r="E11"/>
  <c r="E12"/>
  <c r="E13"/>
  <c r="E14"/>
  <c r="E15"/>
  <c r="E16"/>
  <c r="E17"/>
  <c r="E18"/>
  <c r="E19"/>
  <c r="E20"/>
</calcChain>
</file>

<file path=xl/comments1.xml><?xml version="1.0" encoding="utf-8"?>
<comments xmlns="http://schemas.openxmlformats.org/spreadsheetml/2006/main">
  <authors>
    <author>Matthew Martin</author>
  </authors>
  <commentList>
    <comment ref="K13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failure instances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failures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failure type was used (If it was used at all). (A measure of variability).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failure type.</t>
        </r>
      </text>
    </comment>
  </commentList>
</comments>
</file>

<file path=xl/comments2.xml><?xml version="1.0" encoding="utf-8"?>
<comments xmlns="http://schemas.openxmlformats.org/spreadsheetml/2006/main">
  <authors>
    <author>Matthew Martin</author>
  </authors>
  <commentList>
    <comment ref="K13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failure instances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failures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failure type was used (If it was used at all). (A measure of variability).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failure.</t>
        </r>
      </text>
    </comment>
  </commentList>
</comments>
</file>

<file path=xl/comments3.xml><?xml version="1.0" encoding="utf-8"?>
<comments xmlns="http://schemas.openxmlformats.org/spreadsheetml/2006/main">
  <authors>
    <author>Matthew Martin</author>
  </authors>
  <commentList>
    <comment ref="K13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number of failure instances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total amount of time covered by failures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failure type was used (If it was used at all). (A measure of variability).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amount of time spent on any given failure type.</t>
        </r>
      </text>
    </comment>
  </commentList>
</comments>
</file>

<file path=xl/comments4.xml><?xml version="1.0" encoding="utf-8"?>
<comments xmlns="http://schemas.openxmlformats.org/spreadsheetml/2006/main">
  <authors>
    <author>Matthew Martin</author>
  </authors>
  <commentList>
    <comment ref="K14" authorId="0">
      <text>
        <r>
          <rPr>
            <b/>
            <sz val="9"/>
            <color indexed="81"/>
            <rFont val="Tahoma"/>
            <family val="2"/>
          </rPr>
          <t>Matthew Martin:</t>
        </r>
        <r>
          <rPr>
            <sz val="9"/>
            <color indexed="81"/>
            <rFont val="Tahoma"/>
            <family val="2"/>
          </rPr>
          <t xml:space="preserve">
This cell represents the average number of times a failure type was used (If it was used at all). (A measure of variability).</t>
        </r>
      </text>
    </comment>
  </commentList>
</comments>
</file>

<file path=xl/sharedStrings.xml><?xml version="1.0" encoding="utf-8"?>
<sst xmlns="http://schemas.openxmlformats.org/spreadsheetml/2006/main" count="138" uniqueCount="28">
  <si>
    <t>Annotation File:</t>
  </si>
  <si>
    <t>Summaries</t>
  </si>
  <si>
    <t>ID</t>
  </si>
  <si>
    <t>Start Time</t>
  </si>
  <si>
    <t>End Time</t>
  </si>
  <si>
    <t>Duration</t>
  </si>
  <si>
    <t>CountNewFormula</t>
  </si>
  <si>
    <t>Total Duration</t>
  </si>
  <si>
    <t>Average Duration</t>
  </si>
  <si>
    <t>Failure Type</t>
  </si>
  <si>
    <t>Planning Unit: Implausible</t>
  </si>
  <si>
    <t>Planning Unit: Does Not Exist</t>
  </si>
  <si>
    <t>Planning Unit: Not Predicted</t>
  </si>
  <si>
    <t>Unit Task: Implausible</t>
  </si>
  <si>
    <t>Unit Task: Does Not Exist</t>
  </si>
  <si>
    <t>Unit Task: Not Predicted</t>
  </si>
  <si>
    <t>Unit Task: Not In Order</t>
  </si>
  <si>
    <t>none</t>
  </si>
  <si>
    <t>Miscellaneous</t>
  </si>
  <si>
    <t>Total Sum</t>
  </si>
  <si>
    <t>Total Average</t>
  </si>
  <si>
    <t>Annotation_K,Mercy,Wave5 - MVI_0387</t>
  </si>
  <si>
    <t>Annotation_K,Checkout,Wave5 - MVI_0383</t>
  </si>
  <si>
    <t>Annotation_G,Checkout,Wave5 - MVI_0398</t>
  </si>
  <si>
    <t>Video Time</t>
  </si>
  <si>
    <t>Percentage of Video</t>
  </si>
  <si>
    <t>Grand Means</t>
  </si>
  <si>
    <t>Percent of Occurences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</si>
</sst>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0</xdr:rowOff>
    </xdr:from>
    <xdr:to>
      <xdr:col>8</xdr:col>
      <xdr:colOff>419100</xdr:colOff>
      <xdr:row>8</xdr:row>
      <xdr:rowOff>276225</xdr:rowOff>
    </xdr:to>
    <xdr:sp macro="" textlink="">
      <xdr:nvSpPr>
        <xdr:cNvPr id="2" name="TextBox 1"/>
        <xdr:cNvSpPr txBox="1"/>
      </xdr:nvSpPr>
      <xdr:spPr>
        <a:xfrm>
          <a:off x="4762500" y="381000"/>
          <a:ext cx="1581150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>
              <a:solidFill>
                <a:schemeClr val="dk1"/>
              </a:solidFill>
              <a:latin typeface="+mn-lt"/>
              <a:ea typeface="+mn-ea"/>
              <a:cs typeface="+mn-cs"/>
            </a:rPr>
            <a:t>This file represents the failure track </a:t>
          </a:r>
          <a:r>
            <a:rPr lang="en-CA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data from our annotations using model 7. Only three out of six videos were annotated with  the failure track. Each sheet has a different  video's statistics.</a:t>
          </a:r>
          <a:endParaRPr lang="en-CA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38100</xdr:rowOff>
    </xdr:from>
    <xdr:to>
      <xdr:col>8</xdr:col>
      <xdr:colOff>495300</xdr:colOff>
      <xdr:row>12</xdr:row>
      <xdr:rowOff>352425</xdr:rowOff>
    </xdr:to>
    <xdr:sp macro="" textlink="">
      <xdr:nvSpPr>
        <xdr:cNvPr id="2" name="TextBox 1"/>
        <xdr:cNvSpPr txBox="1"/>
      </xdr:nvSpPr>
      <xdr:spPr>
        <a:xfrm>
          <a:off x="4410075" y="228600"/>
          <a:ext cx="1562100" cy="412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/>
            <a:t>This file represents the Failure </a:t>
          </a:r>
          <a:r>
            <a:rPr lang="en-CA" sz="1100" baseline="0"/>
            <a:t>data from our annotations using model 7. Each sheet has a different  video's statistics. Only 3 videos used the failure track as of 2015.03.24</a:t>
          </a:r>
        </a:p>
        <a:p>
          <a:endParaRPr lang="en-CA" sz="1100" baseline="0"/>
        </a:p>
        <a:p>
          <a:r>
            <a:rPr lang="en-CA" sz="1100" baseline="0"/>
            <a:t>Marty - 2015.03.24</a:t>
          </a:r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142875</xdr:rowOff>
    </xdr:from>
    <xdr:to>
      <xdr:col>7</xdr:col>
      <xdr:colOff>314325</xdr:colOff>
      <xdr:row>10</xdr:row>
      <xdr:rowOff>276225</xdr:rowOff>
    </xdr:to>
    <xdr:sp macro="" textlink="">
      <xdr:nvSpPr>
        <xdr:cNvPr id="2" name="TextBox 1"/>
        <xdr:cNvSpPr txBox="1"/>
      </xdr:nvSpPr>
      <xdr:spPr>
        <a:xfrm>
          <a:off x="2581275" y="523875"/>
          <a:ext cx="2000250" cy="260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>
              <a:solidFill>
                <a:schemeClr val="dk1"/>
              </a:solidFill>
              <a:latin typeface="+mn-lt"/>
              <a:ea typeface="+mn-ea"/>
              <a:cs typeface="+mn-cs"/>
            </a:rPr>
            <a:t>This table is the final failure tally for</a:t>
          </a:r>
          <a:r>
            <a:rPr lang="en-CA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three annotated videos.</a:t>
          </a:r>
          <a:endParaRPr lang="en-CA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N14" sqref="N14"/>
    </sheetView>
  </sheetViews>
  <sheetFormatPr defaultRowHeight="15"/>
  <cols>
    <col min="3" max="3" width="12" customWidth="1"/>
    <col min="4" max="4" width="10.28515625" customWidth="1"/>
    <col min="5" max="5" width="12.7109375" customWidth="1"/>
    <col min="6" max="6" width="17.28515625" customWidth="1"/>
    <col min="10" max="10" width="16.42578125" customWidth="1"/>
    <col min="11" max="11" width="19" customWidth="1"/>
    <col min="12" max="12" width="15.42578125" customWidth="1"/>
    <col min="13" max="13" width="17.28515625" customWidth="1"/>
    <col min="14" max="14" width="19.28515625" customWidth="1"/>
    <col min="15" max="15" width="7.140625" customWidth="1"/>
    <col min="16" max="16" width="12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>
      <c r="A2" s="1" t="s">
        <v>23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</row>
    <row r="3" spans="1:16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2" t="s">
        <v>9</v>
      </c>
      <c r="K3" s="1" t="s">
        <v>6</v>
      </c>
      <c r="L3" s="1" t="s">
        <v>7</v>
      </c>
      <c r="M3" s="1" t="s">
        <v>8</v>
      </c>
      <c r="N3" s="1" t="s">
        <v>25</v>
      </c>
      <c r="P3" t="s">
        <v>24</v>
      </c>
    </row>
    <row r="4" spans="1:16" ht="30">
      <c r="B4" s="2">
        <v>242</v>
      </c>
      <c r="C4" s="2">
        <v>5</v>
      </c>
      <c r="D4" s="2">
        <v>6</v>
      </c>
      <c r="E4" s="2">
        <f>D4-C4</f>
        <v>1</v>
      </c>
      <c r="F4" s="2" t="s">
        <v>10</v>
      </c>
      <c r="J4" t="s">
        <v>18</v>
      </c>
      <c r="K4">
        <f>SUMPRODUCT(--($F$4:$F$101=J4))</f>
        <v>4</v>
      </c>
      <c r="L4">
        <f>SUMIF($F$4:$F$200,J4,$E$4:$E$200)</f>
        <v>4</v>
      </c>
      <c r="M4">
        <f>IF(K4=0,0,L4/K4)</f>
        <v>1</v>
      </c>
      <c r="N4">
        <f>(L4/$P$4)*100</f>
        <v>1.680672268907563</v>
      </c>
      <c r="P4">
        <v>238</v>
      </c>
    </row>
    <row r="5" spans="1:16" ht="30">
      <c r="B5" s="2">
        <v>243</v>
      </c>
      <c r="C5" s="2">
        <v>8</v>
      </c>
      <c r="D5" s="2">
        <v>18</v>
      </c>
      <c r="E5" s="2">
        <f t="shared" ref="E5:E20" si="0">D5-C5</f>
        <v>10</v>
      </c>
      <c r="F5" s="2" t="s">
        <v>14</v>
      </c>
      <c r="J5" s="2" t="s">
        <v>17</v>
      </c>
      <c r="K5">
        <f t="shared" ref="K5:K12" si="1">SUMPRODUCT(--($F$4:$F$101=J5))</f>
        <v>0</v>
      </c>
      <c r="L5">
        <f t="shared" ref="L5:L12" si="2">SUMIF($F$4:$F$200,J5,$E$4:$E$200)</f>
        <v>0</v>
      </c>
      <c r="M5">
        <f t="shared" ref="M5:M12" si="3">IF(K5=0,0,L5/K5)</f>
        <v>0</v>
      </c>
      <c r="N5">
        <f t="shared" ref="N5:N12" si="4">(L5/$P$4)*100</f>
        <v>0</v>
      </c>
    </row>
    <row r="6" spans="1:16" ht="30">
      <c r="B6" s="2">
        <v>244</v>
      </c>
      <c r="C6" s="2">
        <v>20</v>
      </c>
      <c r="D6" s="2">
        <v>26</v>
      </c>
      <c r="E6" s="2">
        <f t="shared" si="0"/>
        <v>6</v>
      </c>
      <c r="F6" s="2" t="s">
        <v>14</v>
      </c>
      <c r="J6" s="2" t="s">
        <v>11</v>
      </c>
      <c r="K6">
        <f t="shared" si="1"/>
        <v>2</v>
      </c>
      <c r="L6">
        <f t="shared" si="2"/>
        <v>7</v>
      </c>
      <c r="M6">
        <f t="shared" si="3"/>
        <v>3.5</v>
      </c>
      <c r="N6">
        <f t="shared" si="4"/>
        <v>2.9411764705882351</v>
      </c>
    </row>
    <row r="7" spans="1:16" ht="30">
      <c r="B7" s="2">
        <v>245</v>
      </c>
      <c r="C7" s="2">
        <v>26</v>
      </c>
      <c r="D7" s="2">
        <v>28</v>
      </c>
      <c r="E7" s="2">
        <f t="shared" si="0"/>
        <v>2</v>
      </c>
      <c r="F7" s="2" t="s">
        <v>10</v>
      </c>
      <c r="J7" s="2" t="s">
        <v>10</v>
      </c>
      <c r="K7">
        <f t="shared" si="1"/>
        <v>3</v>
      </c>
      <c r="L7">
        <f t="shared" si="2"/>
        <v>5</v>
      </c>
      <c r="M7">
        <f t="shared" si="3"/>
        <v>1.6666666666666667</v>
      </c>
      <c r="N7">
        <f t="shared" si="4"/>
        <v>2.1008403361344539</v>
      </c>
    </row>
    <row r="8" spans="1:16" ht="30">
      <c r="B8" s="2">
        <v>246</v>
      </c>
      <c r="C8" s="2">
        <v>54</v>
      </c>
      <c r="D8" s="2">
        <v>54</v>
      </c>
      <c r="E8" s="2">
        <f t="shared" si="0"/>
        <v>0</v>
      </c>
      <c r="F8" t="s">
        <v>18</v>
      </c>
      <c r="J8" s="2" t="s">
        <v>12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2">
        <v>247</v>
      </c>
      <c r="C9" s="2">
        <v>66</v>
      </c>
      <c r="D9" s="2">
        <v>66</v>
      </c>
      <c r="E9" s="2">
        <f t="shared" si="0"/>
        <v>0</v>
      </c>
      <c r="F9" t="s">
        <v>18</v>
      </c>
      <c r="J9" s="2" t="s">
        <v>14</v>
      </c>
      <c r="K9">
        <f t="shared" si="1"/>
        <v>2</v>
      </c>
      <c r="L9">
        <f t="shared" si="2"/>
        <v>16</v>
      </c>
      <c r="M9">
        <f t="shared" si="3"/>
        <v>8</v>
      </c>
      <c r="N9">
        <f t="shared" si="4"/>
        <v>6.7226890756302522</v>
      </c>
    </row>
    <row r="10" spans="1:16" ht="30">
      <c r="B10" s="2">
        <v>248</v>
      </c>
      <c r="C10" s="2">
        <v>91</v>
      </c>
      <c r="D10" s="2">
        <v>92</v>
      </c>
      <c r="E10" s="2">
        <f t="shared" si="0"/>
        <v>1</v>
      </c>
      <c r="F10" s="2" t="s">
        <v>13</v>
      </c>
      <c r="J10" s="2" t="s">
        <v>13</v>
      </c>
      <c r="K10">
        <f t="shared" si="1"/>
        <v>6</v>
      </c>
      <c r="L10">
        <f t="shared" si="2"/>
        <v>9</v>
      </c>
      <c r="M10">
        <f t="shared" si="3"/>
        <v>1.5</v>
      </c>
      <c r="N10">
        <f t="shared" si="4"/>
        <v>3.7815126050420167</v>
      </c>
    </row>
    <row r="11" spans="1:16" ht="30">
      <c r="B11" s="2">
        <v>249</v>
      </c>
      <c r="C11" s="2">
        <v>93</v>
      </c>
      <c r="D11" s="2">
        <v>94</v>
      </c>
      <c r="E11" s="2">
        <f t="shared" si="0"/>
        <v>1</v>
      </c>
      <c r="F11" t="s">
        <v>18</v>
      </c>
      <c r="J11" s="2" t="s">
        <v>16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6" ht="30">
      <c r="B12" s="2">
        <v>250</v>
      </c>
      <c r="C12" s="2">
        <v>102</v>
      </c>
      <c r="D12" s="2">
        <v>105</v>
      </c>
      <c r="E12" s="2">
        <f t="shared" si="0"/>
        <v>3</v>
      </c>
      <c r="F12" t="s">
        <v>18</v>
      </c>
      <c r="J12" s="2" t="s">
        <v>15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 ht="30">
      <c r="B13" s="2">
        <v>251</v>
      </c>
      <c r="C13" s="2">
        <v>115</v>
      </c>
      <c r="D13" s="2">
        <v>116</v>
      </c>
      <c r="E13" s="2">
        <f t="shared" si="0"/>
        <v>1</v>
      </c>
      <c r="F13" s="2" t="s">
        <v>13</v>
      </c>
      <c r="J13" s="3" t="s">
        <v>19</v>
      </c>
      <c r="K13" s="2">
        <f>SUM(K4:K12)</f>
        <v>17</v>
      </c>
      <c r="L13" s="2">
        <f>SUM(E4:E200)</f>
        <v>41</v>
      </c>
      <c r="N13">
        <f>SUM(N4:N12)</f>
        <v>17.22689075630252</v>
      </c>
    </row>
    <row r="14" spans="1:16" ht="30">
      <c r="B14" s="2">
        <v>252</v>
      </c>
      <c r="C14" s="2">
        <v>117</v>
      </c>
      <c r="D14" s="2">
        <v>121</v>
      </c>
      <c r="E14" s="2">
        <f t="shared" si="0"/>
        <v>4</v>
      </c>
      <c r="F14" s="2" t="s">
        <v>11</v>
      </c>
      <c r="J14" s="3" t="s">
        <v>20</v>
      </c>
      <c r="K14" s="2">
        <f>AVERAGEIF(K4:K12,"&gt;0")</f>
        <v>3.4</v>
      </c>
      <c r="L14" s="2">
        <f>AVERAGE(E4:E200)</f>
        <v>2.4117647058823528</v>
      </c>
    </row>
    <row r="15" spans="1:16" ht="30">
      <c r="B15" s="2">
        <v>253</v>
      </c>
      <c r="C15" s="2">
        <v>132</v>
      </c>
      <c r="D15" s="2">
        <v>135</v>
      </c>
      <c r="E15" s="2">
        <f t="shared" si="0"/>
        <v>3</v>
      </c>
      <c r="F15" s="2" t="s">
        <v>11</v>
      </c>
    </row>
    <row r="16" spans="1:16" ht="30">
      <c r="B16" s="2">
        <v>254</v>
      </c>
      <c r="C16" s="2">
        <v>135</v>
      </c>
      <c r="D16" s="2">
        <v>137</v>
      </c>
      <c r="E16" s="2">
        <f t="shared" si="0"/>
        <v>2</v>
      </c>
      <c r="F16" s="2" t="s">
        <v>13</v>
      </c>
    </row>
    <row r="17" spans="2:6" ht="30">
      <c r="B17" s="2">
        <v>255</v>
      </c>
      <c r="C17" s="2">
        <v>146</v>
      </c>
      <c r="D17" s="2">
        <v>148</v>
      </c>
      <c r="E17" s="2">
        <f t="shared" si="0"/>
        <v>2</v>
      </c>
      <c r="F17" s="2" t="s">
        <v>10</v>
      </c>
    </row>
    <row r="18" spans="2:6" ht="30">
      <c r="B18" s="2">
        <v>256</v>
      </c>
      <c r="C18" s="2">
        <v>170</v>
      </c>
      <c r="D18" s="2">
        <v>174</v>
      </c>
      <c r="E18" s="2">
        <f t="shared" si="0"/>
        <v>4</v>
      </c>
      <c r="F18" s="2" t="s">
        <v>13</v>
      </c>
    </row>
    <row r="19" spans="2:6" ht="30">
      <c r="B19" s="2">
        <v>257</v>
      </c>
      <c r="C19" s="2">
        <v>217</v>
      </c>
      <c r="D19" s="2">
        <v>217</v>
      </c>
      <c r="E19" s="2">
        <f t="shared" si="0"/>
        <v>0</v>
      </c>
      <c r="F19" s="2" t="s">
        <v>13</v>
      </c>
    </row>
    <row r="20" spans="2:6" ht="30">
      <c r="B20" s="2">
        <v>258</v>
      </c>
      <c r="C20" s="2">
        <v>227</v>
      </c>
      <c r="D20" s="2">
        <v>228</v>
      </c>
      <c r="E20" s="2">
        <f t="shared" si="0"/>
        <v>1</v>
      </c>
      <c r="F20" s="2" t="s">
        <v>13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N15" sqref="N15"/>
    </sheetView>
  </sheetViews>
  <sheetFormatPr defaultRowHeight="15"/>
  <cols>
    <col min="3" max="3" width="11.42578125" customWidth="1"/>
    <col min="6" max="6" width="14.85546875" customWidth="1"/>
    <col min="10" max="10" width="14.5703125" customWidth="1"/>
    <col min="11" max="11" width="18.5703125" customWidth="1"/>
    <col min="12" max="12" width="14.140625" customWidth="1"/>
    <col min="13" max="13" width="18" customWidth="1"/>
    <col min="14" max="14" width="19.42578125" customWidth="1"/>
    <col min="16" max="16" width="11.7109375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>
      <c r="A2" s="1" t="s">
        <v>22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</row>
    <row r="3" spans="1:16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2" t="s">
        <v>9</v>
      </c>
      <c r="K3" s="1" t="s">
        <v>6</v>
      </c>
      <c r="L3" s="1" t="s">
        <v>7</v>
      </c>
      <c r="M3" s="1" t="s">
        <v>8</v>
      </c>
      <c r="N3" s="1" t="s">
        <v>25</v>
      </c>
      <c r="P3" t="s">
        <v>24</v>
      </c>
    </row>
    <row r="4" spans="1:16" ht="30">
      <c r="B4" s="2">
        <v>215</v>
      </c>
      <c r="C4" s="2">
        <v>8</v>
      </c>
      <c r="D4" s="2">
        <v>11</v>
      </c>
      <c r="E4" s="2">
        <f t="shared" ref="E4:E20" si="0">D4-C4</f>
        <v>3</v>
      </c>
      <c r="F4" s="2" t="s">
        <v>10</v>
      </c>
      <c r="G4" s="2"/>
      <c r="H4" s="2"/>
      <c r="I4" s="2"/>
      <c r="J4" t="s">
        <v>18</v>
      </c>
      <c r="K4">
        <f>SUMPRODUCT(--($F$4:$F$101=J4))</f>
        <v>0</v>
      </c>
      <c r="L4">
        <f>SUMIF($F$4:$F$200,J4,$E$4:$E$200)</f>
        <v>0</v>
      </c>
      <c r="M4">
        <f>IF(K4=0,0,L4/K4)</f>
        <v>0</v>
      </c>
      <c r="N4">
        <f>(L4/$P$4)*100</f>
        <v>0</v>
      </c>
      <c r="P4">
        <v>260</v>
      </c>
    </row>
    <row r="5" spans="1:16" ht="30">
      <c r="B5" s="2">
        <v>216</v>
      </c>
      <c r="C5" s="2">
        <v>11</v>
      </c>
      <c r="D5" s="2">
        <v>13</v>
      </c>
      <c r="E5" s="2">
        <f t="shared" si="0"/>
        <v>2</v>
      </c>
      <c r="F5" s="2" t="s">
        <v>13</v>
      </c>
      <c r="G5" s="2"/>
      <c r="H5" s="2"/>
      <c r="I5" s="2"/>
      <c r="J5" s="2" t="s">
        <v>17</v>
      </c>
      <c r="K5">
        <f t="shared" ref="K5:K12" si="1">SUMPRODUCT(--($F$4:$F$101=J5))</f>
        <v>0</v>
      </c>
      <c r="L5">
        <f t="shared" ref="L5:L12" si="2">SUMIF($F$4:$F$200,J5,$E$4:$E$200)</f>
        <v>0</v>
      </c>
      <c r="M5">
        <f t="shared" ref="M5:M12" si="3">IF(K5=0,0,L5/K5)</f>
        <v>0</v>
      </c>
      <c r="N5">
        <f t="shared" ref="N5:N12" si="4">(L5/$P$4)*100</f>
        <v>0</v>
      </c>
    </row>
    <row r="6" spans="1:16" ht="30">
      <c r="B6" s="2">
        <v>217</v>
      </c>
      <c r="C6" s="2">
        <v>13</v>
      </c>
      <c r="D6" s="2">
        <v>16</v>
      </c>
      <c r="E6" s="2">
        <f t="shared" si="0"/>
        <v>3</v>
      </c>
      <c r="F6" s="2" t="s">
        <v>13</v>
      </c>
      <c r="G6" s="2"/>
      <c r="H6" s="2"/>
      <c r="I6" s="2"/>
      <c r="J6" s="2" t="s">
        <v>11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6" ht="30">
      <c r="B7" s="2">
        <v>218</v>
      </c>
      <c r="C7" s="2">
        <v>51</v>
      </c>
      <c r="D7" s="2">
        <v>52</v>
      </c>
      <c r="E7" s="2">
        <f t="shared" si="0"/>
        <v>1</v>
      </c>
      <c r="F7" s="2" t="s">
        <v>13</v>
      </c>
      <c r="G7" s="2"/>
      <c r="H7" s="2"/>
      <c r="I7" s="2"/>
      <c r="J7" s="2" t="s">
        <v>10</v>
      </c>
      <c r="K7">
        <f t="shared" si="1"/>
        <v>1</v>
      </c>
      <c r="L7">
        <f t="shared" si="2"/>
        <v>3</v>
      </c>
      <c r="M7">
        <f t="shared" si="3"/>
        <v>3</v>
      </c>
      <c r="N7">
        <f t="shared" si="4"/>
        <v>1.153846153846154</v>
      </c>
    </row>
    <row r="8" spans="1:16" ht="30">
      <c r="B8" s="2">
        <v>219</v>
      </c>
      <c r="C8" s="2">
        <v>79</v>
      </c>
      <c r="D8" s="2">
        <v>81</v>
      </c>
      <c r="E8" s="2">
        <f t="shared" si="0"/>
        <v>2</v>
      </c>
      <c r="F8" s="2" t="s">
        <v>16</v>
      </c>
      <c r="G8" s="2"/>
      <c r="H8" s="2"/>
      <c r="I8" s="2"/>
      <c r="J8" s="2" t="s">
        <v>12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2">
        <v>220</v>
      </c>
      <c r="C9" s="2">
        <v>95</v>
      </c>
      <c r="D9" s="2">
        <v>97</v>
      </c>
      <c r="E9" s="2">
        <f t="shared" si="0"/>
        <v>2</v>
      </c>
      <c r="F9" s="2" t="s">
        <v>14</v>
      </c>
      <c r="G9" s="2"/>
      <c r="H9" s="2"/>
      <c r="I9" s="2"/>
      <c r="J9" s="2" t="s">
        <v>14</v>
      </c>
      <c r="K9">
        <f t="shared" si="1"/>
        <v>4</v>
      </c>
      <c r="L9">
        <f t="shared" si="2"/>
        <v>9</v>
      </c>
      <c r="M9">
        <f t="shared" si="3"/>
        <v>2.25</v>
      </c>
      <c r="N9">
        <f t="shared" si="4"/>
        <v>3.4615384615384617</v>
      </c>
    </row>
    <row r="10" spans="1:16" ht="30">
      <c r="B10" s="2">
        <v>221</v>
      </c>
      <c r="C10" s="2">
        <v>130</v>
      </c>
      <c r="D10" s="2">
        <v>132</v>
      </c>
      <c r="E10" s="2">
        <f t="shared" si="0"/>
        <v>2</v>
      </c>
      <c r="F10" s="2" t="s">
        <v>14</v>
      </c>
      <c r="G10" s="2"/>
      <c r="H10" s="2"/>
      <c r="I10" s="2"/>
      <c r="J10" s="2" t="s">
        <v>13</v>
      </c>
      <c r="K10">
        <f t="shared" si="1"/>
        <v>8</v>
      </c>
      <c r="L10">
        <f t="shared" si="2"/>
        <v>15</v>
      </c>
      <c r="M10">
        <f t="shared" si="3"/>
        <v>1.875</v>
      </c>
      <c r="N10">
        <f t="shared" si="4"/>
        <v>5.7692307692307692</v>
      </c>
    </row>
    <row r="11" spans="1:16" ht="30">
      <c r="B11" s="2">
        <v>222</v>
      </c>
      <c r="C11" s="2">
        <v>134</v>
      </c>
      <c r="D11" s="2">
        <v>135</v>
      </c>
      <c r="E11" s="2">
        <f t="shared" si="0"/>
        <v>1</v>
      </c>
      <c r="F11" s="2" t="s">
        <v>14</v>
      </c>
      <c r="G11" s="2"/>
      <c r="H11" s="2"/>
      <c r="I11" s="2"/>
      <c r="J11" s="2" t="s">
        <v>16</v>
      </c>
      <c r="K11">
        <f t="shared" si="1"/>
        <v>4</v>
      </c>
      <c r="L11">
        <f t="shared" si="2"/>
        <v>11</v>
      </c>
      <c r="M11">
        <f t="shared" si="3"/>
        <v>2.75</v>
      </c>
      <c r="N11">
        <f t="shared" si="4"/>
        <v>4.2307692307692308</v>
      </c>
    </row>
    <row r="12" spans="1:16" ht="30">
      <c r="B12" s="2">
        <v>223</v>
      </c>
      <c r="C12" s="2">
        <v>146</v>
      </c>
      <c r="D12" s="2">
        <v>148</v>
      </c>
      <c r="E12" s="2">
        <f t="shared" si="0"/>
        <v>2</v>
      </c>
      <c r="F12" s="2" t="s">
        <v>13</v>
      </c>
      <c r="G12" s="2"/>
      <c r="H12" s="2"/>
      <c r="I12" s="2"/>
      <c r="J12" s="2" t="s">
        <v>15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 ht="30">
      <c r="B13" s="2">
        <v>224</v>
      </c>
      <c r="C13" s="2">
        <v>151</v>
      </c>
      <c r="D13" s="2">
        <v>153</v>
      </c>
      <c r="E13" s="2">
        <f t="shared" si="0"/>
        <v>2</v>
      </c>
      <c r="F13" s="2" t="s">
        <v>13</v>
      </c>
      <c r="G13" s="2"/>
      <c r="H13" s="2"/>
      <c r="I13" s="2"/>
      <c r="J13" s="3" t="s">
        <v>19</v>
      </c>
      <c r="K13" s="2">
        <f>SUM(K4:K12)</f>
        <v>17</v>
      </c>
      <c r="L13" s="2">
        <f>SUM(E4:E200)</f>
        <v>38</v>
      </c>
      <c r="M13" s="2"/>
      <c r="N13">
        <f>SUM(N4:N12)</f>
        <v>14.615384615384617</v>
      </c>
    </row>
    <row r="14" spans="1:16" ht="30">
      <c r="B14" s="2">
        <v>225</v>
      </c>
      <c r="C14" s="2">
        <v>161</v>
      </c>
      <c r="D14" s="2">
        <v>165</v>
      </c>
      <c r="E14" s="2">
        <f t="shared" si="0"/>
        <v>4</v>
      </c>
      <c r="F14" s="2" t="s">
        <v>14</v>
      </c>
      <c r="G14" s="2"/>
      <c r="H14" s="2"/>
      <c r="I14" s="2"/>
      <c r="J14" s="3" t="s">
        <v>20</v>
      </c>
      <c r="K14" s="2">
        <f>AVERAGEIF(K4:K12,"&gt;0")</f>
        <v>4.25</v>
      </c>
      <c r="L14" s="2">
        <f>AVERAGE(E4:E200)</f>
        <v>2.2352941176470589</v>
      </c>
      <c r="M14" s="2"/>
    </row>
    <row r="15" spans="1:16" ht="30">
      <c r="B15" s="2">
        <v>226</v>
      </c>
      <c r="C15" s="2">
        <v>168</v>
      </c>
      <c r="D15" s="2">
        <v>170</v>
      </c>
      <c r="E15" s="2">
        <f t="shared" si="0"/>
        <v>2</v>
      </c>
      <c r="F15" s="2" t="s">
        <v>13</v>
      </c>
      <c r="G15" s="2"/>
      <c r="H15" s="2"/>
      <c r="I15" s="2"/>
      <c r="J15" s="2"/>
      <c r="K15" s="2"/>
      <c r="L15" s="2"/>
      <c r="M15" s="2"/>
    </row>
    <row r="16" spans="1:16" ht="30">
      <c r="B16" s="2">
        <v>227</v>
      </c>
      <c r="C16" s="2">
        <v>174</v>
      </c>
      <c r="D16" s="2">
        <v>175</v>
      </c>
      <c r="E16" s="2">
        <f t="shared" si="0"/>
        <v>1</v>
      </c>
      <c r="F16" s="2" t="s">
        <v>13</v>
      </c>
      <c r="G16" s="2"/>
      <c r="H16" s="2"/>
      <c r="I16" s="2"/>
      <c r="J16" s="2"/>
      <c r="K16" s="2"/>
      <c r="L16" s="2"/>
      <c r="M16" s="2"/>
    </row>
    <row r="17" spans="2:13" ht="30">
      <c r="B17" s="2">
        <v>228</v>
      </c>
      <c r="C17" s="2">
        <v>182</v>
      </c>
      <c r="D17" s="2">
        <v>183</v>
      </c>
      <c r="E17" s="2">
        <f t="shared" si="0"/>
        <v>1</v>
      </c>
      <c r="F17" s="2" t="s">
        <v>16</v>
      </c>
      <c r="G17" s="2"/>
      <c r="H17" s="2"/>
      <c r="I17" s="2"/>
      <c r="J17" s="2"/>
      <c r="K17" s="2"/>
      <c r="L17" s="2"/>
      <c r="M17" s="2"/>
    </row>
    <row r="18" spans="2:13" ht="30">
      <c r="B18" s="2">
        <v>229</v>
      </c>
      <c r="C18" s="2">
        <v>208</v>
      </c>
      <c r="D18" s="2">
        <v>210</v>
      </c>
      <c r="E18" s="2">
        <f t="shared" si="0"/>
        <v>2</v>
      </c>
      <c r="F18" s="2" t="s">
        <v>13</v>
      </c>
      <c r="G18" s="2"/>
      <c r="H18" s="2"/>
      <c r="I18" s="2"/>
      <c r="J18" s="2"/>
      <c r="K18" s="2"/>
      <c r="L18" s="2"/>
      <c r="M18" s="2"/>
    </row>
    <row r="19" spans="2:13" ht="30">
      <c r="B19" s="2">
        <v>230</v>
      </c>
      <c r="C19" s="2">
        <v>237</v>
      </c>
      <c r="D19" s="2">
        <v>242</v>
      </c>
      <c r="E19" s="2">
        <f t="shared" si="0"/>
        <v>5</v>
      </c>
      <c r="F19" s="2" t="s">
        <v>16</v>
      </c>
      <c r="G19" s="2"/>
      <c r="H19" s="2"/>
      <c r="I19" s="2"/>
      <c r="J19" s="2"/>
      <c r="K19" s="2"/>
      <c r="L19" s="2"/>
      <c r="M19" s="2"/>
    </row>
    <row r="20" spans="2:13" ht="30">
      <c r="B20" s="2">
        <v>231</v>
      </c>
      <c r="C20" s="2">
        <v>245</v>
      </c>
      <c r="D20" s="2">
        <v>248</v>
      </c>
      <c r="E20" s="2">
        <f t="shared" si="0"/>
        <v>3</v>
      </c>
      <c r="F20" s="2" t="s">
        <v>16</v>
      </c>
      <c r="G20" s="2"/>
      <c r="H20" s="2"/>
      <c r="I20" s="2"/>
      <c r="J20" s="2"/>
      <c r="K20" s="2"/>
      <c r="L20" s="2"/>
      <c r="M2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topLeftCell="C1" workbookViewId="0">
      <selection activeCell="L14" sqref="L14"/>
    </sheetView>
  </sheetViews>
  <sheetFormatPr defaultRowHeight="15"/>
  <cols>
    <col min="3" max="3" width="12.140625" customWidth="1"/>
    <col min="6" max="6" width="15.140625" customWidth="1"/>
    <col min="10" max="10" width="15.42578125" customWidth="1"/>
    <col min="11" max="11" width="19.7109375" customWidth="1"/>
    <col min="12" max="12" width="15.7109375" customWidth="1"/>
    <col min="13" max="13" width="17.7109375" customWidth="1"/>
    <col min="14" max="14" width="20.85546875" customWidth="1"/>
    <col min="16" max="16" width="11.85546875" customWidth="1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>
      <c r="A2" s="1" t="s">
        <v>21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</row>
    <row r="3" spans="1:16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9</v>
      </c>
      <c r="G3" s="1"/>
      <c r="H3" s="1"/>
      <c r="I3" s="1"/>
      <c r="J3" s="2" t="s">
        <v>9</v>
      </c>
      <c r="K3" s="1" t="s">
        <v>6</v>
      </c>
      <c r="L3" s="1" t="s">
        <v>7</v>
      </c>
      <c r="M3" s="1" t="s">
        <v>8</v>
      </c>
      <c r="N3" s="1" t="s">
        <v>25</v>
      </c>
      <c r="P3" t="s">
        <v>24</v>
      </c>
    </row>
    <row r="4" spans="1:16" ht="30">
      <c r="B4" s="2">
        <v>198</v>
      </c>
      <c r="C4" s="2">
        <v>21</v>
      </c>
      <c r="D4" s="2">
        <v>23</v>
      </c>
      <c r="E4">
        <f>D4-C4</f>
        <v>2</v>
      </c>
      <c r="F4" s="2" t="s">
        <v>13</v>
      </c>
      <c r="J4" t="s">
        <v>18</v>
      </c>
      <c r="K4">
        <f>SUMPRODUCT(--($F$4:$F$101=J4))</f>
        <v>0</v>
      </c>
      <c r="L4">
        <f>SUMIF($F$4:$F$200,J4,$E$4:$E$200)</f>
        <v>0</v>
      </c>
      <c r="M4">
        <f>IF(K4=0,0,L4/K4)</f>
        <v>0</v>
      </c>
      <c r="N4">
        <f>(L4/$P$4)*100</f>
        <v>0</v>
      </c>
      <c r="P4">
        <v>242</v>
      </c>
    </row>
    <row r="5" spans="1:16" ht="30">
      <c r="B5" s="2">
        <v>199</v>
      </c>
      <c r="C5" s="2">
        <v>31</v>
      </c>
      <c r="D5" s="2">
        <v>32</v>
      </c>
      <c r="E5">
        <f t="shared" ref="E5:E13" si="0">D5-C5</f>
        <v>1</v>
      </c>
      <c r="F5" s="2" t="s">
        <v>13</v>
      </c>
      <c r="J5" s="2" t="s">
        <v>17</v>
      </c>
      <c r="K5">
        <f t="shared" ref="K5:K12" si="1">SUMPRODUCT(--($F$4:$F$101=J5))</f>
        <v>0</v>
      </c>
      <c r="L5">
        <f t="shared" ref="L5:L12" si="2">SUMIF($F$4:$F$200,J5,$E$4:$E$200)</f>
        <v>0</v>
      </c>
      <c r="M5">
        <f t="shared" ref="M5:M12" si="3">IF(K5=0,0,L5/K5)</f>
        <v>0</v>
      </c>
      <c r="N5">
        <f t="shared" ref="N5:N12" si="4">(L5/$P$4)*100</f>
        <v>0</v>
      </c>
    </row>
    <row r="6" spans="1:16" ht="30">
      <c r="B6" s="2">
        <v>200</v>
      </c>
      <c r="C6" s="2">
        <v>38</v>
      </c>
      <c r="D6" s="2">
        <v>41</v>
      </c>
      <c r="E6">
        <f t="shared" si="0"/>
        <v>3</v>
      </c>
      <c r="F6" s="2" t="s">
        <v>14</v>
      </c>
      <c r="J6" s="2" t="s">
        <v>11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6" ht="30">
      <c r="B7" s="2">
        <v>201</v>
      </c>
      <c r="C7" s="2">
        <v>125</v>
      </c>
      <c r="D7" s="2">
        <v>127</v>
      </c>
      <c r="E7">
        <f t="shared" si="0"/>
        <v>2</v>
      </c>
      <c r="F7" s="2" t="s">
        <v>16</v>
      </c>
      <c r="J7" s="2" t="s">
        <v>10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1:16" ht="30">
      <c r="B8" s="2">
        <v>202</v>
      </c>
      <c r="C8" s="2">
        <v>151</v>
      </c>
      <c r="D8" s="2">
        <v>154</v>
      </c>
      <c r="E8">
        <f t="shared" si="0"/>
        <v>3</v>
      </c>
      <c r="F8" s="2" t="s">
        <v>16</v>
      </c>
      <c r="J8" s="2" t="s">
        <v>12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6" ht="30">
      <c r="B9" s="2">
        <v>203</v>
      </c>
      <c r="C9" s="2">
        <v>161</v>
      </c>
      <c r="D9" s="2">
        <v>163</v>
      </c>
      <c r="E9">
        <f t="shared" si="0"/>
        <v>2</v>
      </c>
      <c r="F9" s="2" t="s">
        <v>14</v>
      </c>
      <c r="J9" s="2" t="s">
        <v>14</v>
      </c>
      <c r="K9">
        <f t="shared" si="1"/>
        <v>3</v>
      </c>
      <c r="L9">
        <f t="shared" si="2"/>
        <v>11</v>
      </c>
      <c r="M9">
        <f t="shared" si="3"/>
        <v>3.6666666666666665</v>
      </c>
      <c r="N9">
        <f t="shared" si="4"/>
        <v>4.5454545454545459</v>
      </c>
    </row>
    <row r="10" spans="1:16" ht="30">
      <c r="B10" s="2">
        <v>204</v>
      </c>
      <c r="C10" s="2">
        <v>166</v>
      </c>
      <c r="D10" s="2">
        <v>172</v>
      </c>
      <c r="E10">
        <f t="shared" si="0"/>
        <v>6</v>
      </c>
      <c r="F10" s="2" t="s">
        <v>14</v>
      </c>
      <c r="J10" s="2" t="s">
        <v>13</v>
      </c>
      <c r="K10">
        <f t="shared" si="1"/>
        <v>3</v>
      </c>
      <c r="L10">
        <f t="shared" si="2"/>
        <v>5</v>
      </c>
      <c r="M10">
        <f t="shared" si="3"/>
        <v>1.6666666666666667</v>
      </c>
      <c r="N10">
        <f t="shared" si="4"/>
        <v>2.0661157024793391</v>
      </c>
    </row>
    <row r="11" spans="1:16" ht="30">
      <c r="B11" s="2">
        <v>205</v>
      </c>
      <c r="C11" s="2">
        <v>188</v>
      </c>
      <c r="D11" s="2">
        <v>190</v>
      </c>
      <c r="E11">
        <f t="shared" si="0"/>
        <v>2</v>
      </c>
      <c r="F11" s="2" t="s">
        <v>13</v>
      </c>
      <c r="J11" s="2" t="s">
        <v>16</v>
      </c>
      <c r="K11">
        <f t="shared" si="1"/>
        <v>4</v>
      </c>
      <c r="L11">
        <f t="shared" si="2"/>
        <v>11</v>
      </c>
      <c r="M11">
        <f t="shared" si="3"/>
        <v>2.75</v>
      </c>
      <c r="N11">
        <f t="shared" si="4"/>
        <v>4.5454545454545459</v>
      </c>
    </row>
    <row r="12" spans="1:16" ht="30">
      <c r="B12" s="2">
        <v>206</v>
      </c>
      <c r="C12" s="2">
        <v>203</v>
      </c>
      <c r="D12" s="2">
        <v>206</v>
      </c>
      <c r="E12">
        <f t="shared" si="0"/>
        <v>3</v>
      </c>
      <c r="F12" s="2" t="s">
        <v>16</v>
      </c>
      <c r="J12" s="2" t="s">
        <v>15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6" ht="30">
      <c r="B13" s="2">
        <v>207</v>
      </c>
      <c r="C13" s="2">
        <v>222</v>
      </c>
      <c r="D13" s="2">
        <v>225</v>
      </c>
      <c r="E13">
        <f t="shared" si="0"/>
        <v>3</v>
      </c>
      <c r="F13" s="2" t="s">
        <v>16</v>
      </c>
      <c r="J13" s="3" t="s">
        <v>19</v>
      </c>
      <c r="K13" s="2">
        <f>SUM(K4:K12)</f>
        <v>10</v>
      </c>
      <c r="L13" s="2">
        <f>SUM(E4:E200)</f>
        <v>27</v>
      </c>
      <c r="N13">
        <f>SUM(N4:N11)</f>
        <v>11.15702479338843</v>
      </c>
    </row>
    <row r="14" spans="1:16">
      <c r="J14" s="3" t="s">
        <v>20</v>
      </c>
      <c r="K14" s="2">
        <f>AVERAGEIF(K4:K12,"&gt;0")</f>
        <v>3.3333333333333335</v>
      </c>
      <c r="L14" s="2">
        <f>AVERAGE(E4:E200)</f>
        <v>2.7</v>
      </c>
    </row>
  </sheetData>
  <sortState ref="J5:J12">
    <sortCondition ref="J4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J2:P15"/>
  <sheetViews>
    <sheetView tabSelected="1" topLeftCell="C1" workbookViewId="0">
      <selection activeCell="I7" sqref="I7"/>
    </sheetView>
  </sheetViews>
  <sheetFormatPr defaultRowHeight="15"/>
  <cols>
    <col min="10" max="10" width="13.85546875" customWidth="1"/>
    <col min="11" max="11" width="17.7109375" customWidth="1"/>
    <col min="12" max="12" width="15.42578125" customWidth="1"/>
    <col min="13" max="13" width="18" customWidth="1"/>
    <col min="14" max="14" width="19.5703125" customWidth="1"/>
    <col min="15" max="15" width="21" customWidth="1"/>
    <col min="16" max="16" width="11.5703125" customWidth="1"/>
  </cols>
  <sheetData>
    <row r="2" spans="10:16">
      <c r="J2" t="s">
        <v>26</v>
      </c>
    </row>
    <row r="3" spans="10:16">
      <c r="J3" s="2" t="s">
        <v>9</v>
      </c>
      <c r="K3" s="1" t="s">
        <v>6</v>
      </c>
      <c r="L3" s="1" t="s">
        <v>7</v>
      </c>
      <c r="M3" s="1" t="s">
        <v>8</v>
      </c>
      <c r="N3" s="1" t="s">
        <v>25</v>
      </c>
      <c r="O3" s="1" t="s">
        <v>27</v>
      </c>
      <c r="P3" t="s">
        <v>24</v>
      </c>
    </row>
    <row r="4" spans="10:16">
      <c r="J4" t="s">
        <v>18</v>
      </c>
      <c r="K4">
        <f>SUM(Sheet1!K4,Sheet2!K4,Sheet3!K4)</f>
        <v>4</v>
      </c>
      <c r="L4">
        <f>SUM(Sheet1!L4,Sheet2!L4,Sheet3!L4)</f>
        <v>4</v>
      </c>
      <c r="M4" s="4">
        <f>IF(K4=0,0,L4/K4)</f>
        <v>1</v>
      </c>
      <c r="N4" s="4">
        <f>(L4/$P$4)*100</f>
        <v>0.54054054054054057</v>
      </c>
      <c r="O4" s="4">
        <f>(K4/$K$13)*100</f>
        <v>9.0909090909090917</v>
      </c>
      <c r="P4">
        <f>SUM(Sheet1!P4,Sheet2!P4,Sheet3!P4)</f>
        <v>740</v>
      </c>
    </row>
    <row r="5" spans="10:16">
      <c r="J5" s="2" t="s">
        <v>17</v>
      </c>
      <c r="K5">
        <f>SUM(Sheet1!K5,Sheet2!K5,Sheet3!K5)</f>
        <v>0</v>
      </c>
      <c r="L5">
        <f>SUM(Sheet1!L5,Sheet2!L5,Sheet3!L5)</f>
        <v>0</v>
      </c>
      <c r="M5" s="4">
        <f t="shared" ref="M5:M12" si="0">IF(K5=0,0,L5/K5)</f>
        <v>0</v>
      </c>
      <c r="N5" s="4">
        <f t="shared" ref="N5:N12" si="1">(L5/$P$4)*100</f>
        <v>0</v>
      </c>
      <c r="O5" s="4">
        <f t="shared" ref="O5:O12" si="2">(K5/$K$13)*100</f>
        <v>0</v>
      </c>
    </row>
    <row r="6" spans="10:16" ht="30">
      <c r="J6" s="2" t="s">
        <v>11</v>
      </c>
      <c r="K6">
        <f>SUM(Sheet1!K6,Sheet2!K6,Sheet3!K6)</f>
        <v>2</v>
      </c>
      <c r="L6">
        <f>SUM(Sheet1!L6,Sheet2!L6,Sheet3!L6)</f>
        <v>7</v>
      </c>
      <c r="M6" s="4">
        <f t="shared" si="0"/>
        <v>3.5</v>
      </c>
      <c r="N6" s="4">
        <f t="shared" si="1"/>
        <v>0.94594594594594605</v>
      </c>
      <c r="O6" s="4">
        <f t="shared" si="2"/>
        <v>4.5454545454545459</v>
      </c>
    </row>
    <row r="7" spans="10:16" ht="30">
      <c r="J7" s="2" t="s">
        <v>10</v>
      </c>
      <c r="K7">
        <f>SUM(Sheet1!K7,Sheet2!K7,Sheet3!K7)</f>
        <v>4</v>
      </c>
      <c r="L7">
        <f>SUM(Sheet1!L7,Sheet2!L7,Sheet3!L7)</f>
        <v>8</v>
      </c>
      <c r="M7" s="4">
        <f t="shared" si="0"/>
        <v>2</v>
      </c>
      <c r="N7" s="4">
        <f t="shared" si="1"/>
        <v>1.0810810810810811</v>
      </c>
      <c r="O7" s="4">
        <f t="shared" si="2"/>
        <v>9.0909090909090917</v>
      </c>
    </row>
    <row r="8" spans="10:16" ht="30">
      <c r="J8" s="2" t="s">
        <v>12</v>
      </c>
      <c r="K8">
        <f>SUM(Sheet1!K8,Sheet2!K8,Sheet3!K8)</f>
        <v>0</v>
      </c>
      <c r="L8">
        <f>SUM(Sheet1!L8,Sheet2!L8,Sheet3!L8)</f>
        <v>0</v>
      </c>
      <c r="M8" s="4">
        <f t="shared" si="0"/>
        <v>0</v>
      </c>
      <c r="N8" s="4">
        <f t="shared" si="1"/>
        <v>0</v>
      </c>
      <c r="O8" s="4">
        <f t="shared" si="2"/>
        <v>0</v>
      </c>
    </row>
    <row r="9" spans="10:16" ht="30">
      <c r="J9" s="2" t="s">
        <v>14</v>
      </c>
      <c r="K9">
        <f>SUM(Sheet1!K9,Sheet2!K9,Sheet3!K9)</f>
        <v>9</v>
      </c>
      <c r="L9">
        <f>SUM(Sheet1!L9,Sheet2!L9,Sheet3!L9)</f>
        <v>36</v>
      </c>
      <c r="M9" s="4">
        <f t="shared" si="0"/>
        <v>4</v>
      </c>
      <c r="N9" s="4">
        <f t="shared" si="1"/>
        <v>4.8648648648648649</v>
      </c>
      <c r="O9" s="4">
        <f t="shared" si="2"/>
        <v>20.454545454545457</v>
      </c>
    </row>
    <row r="10" spans="10:16" ht="30">
      <c r="J10" s="2" t="s">
        <v>13</v>
      </c>
      <c r="K10">
        <f>SUM(Sheet1!K10,Sheet2!K10,Sheet3!K10)</f>
        <v>17</v>
      </c>
      <c r="L10">
        <f>SUM(Sheet1!L10,Sheet2!L10,Sheet3!L10)</f>
        <v>29</v>
      </c>
      <c r="M10" s="4">
        <f t="shared" si="0"/>
        <v>1.7058823529411764</v>
      </c>
      <c r="N10" s="4">
        <f t="shared" si="1"/>
        <v>3.9189189189189193</v>
      </c>
      <c r="O10" s="4">
        <f t="shared" si="2"/>
        <v>38.636363636363633</v>
      </c>
    </row>
    <row r="11" spans="10:16" ht="30">
      <c r="J11" s="2" t="s">
        <v>16</v>
      </c>
      <c r="K11">
        <f>SUM(Sheet1!K11,Sheet2!K11,Sheet3!K11)</f>
        <v>8</v>
      </c>
      <c r="L11">
        <f>SUM(Sheet1!L11,Sheet2!L11,Sheet3!L11)</f>
        <v>22</v>
      </c>
      <c r="M11" s="4">
        <f t="shared" si="0"/>
        <v>2.75</v>
      </c>
      <c r="N11" s="4">
        <f t="shared" si="1"/>
        <v>2.9729729729729732</v>
      </c>
      <c r="O11" s="4">
        <f t="shared" si="2"/>
        <v>18.181818181818183</v>
      </c>
    </row>
    <row r="12" spans="10:16" ht="30">
      <c r="J12" s="2" t="s">
        <v>15</v>
      </c>
      <c r="K12">
        <f>SUM(Sheet1!K12,Sheet2!K12,Sheet3!K12)</f>
        <v>0</v>
      </c>
      <c r="L12">
        <f>SUM(Sheet1!L12,Sheet2!L12,Sheet3!L12)</f>
        <v>0</v>
      </c>
      <c r="M12" s="4">
        <f t="shared" si="0"/>
        <v>0</v>
      </c>
      <c r="N12" s="4">
        <f t="shared" si="1"/>
        <v>0</v>
      </c>
      <c r="O12" s="4">
        <f t="shared" si="2"/>
        <v>0</v>
      </c>
    </row>
    <row r="13" spans="10:16">
      <c r="J13" s="3" t="s">
        <v>19</v>
      </c>
      <c r="K13">
        <f>SUM(K4:K12)</f>
        <v>44</v>
      </c>
      <c r="L13">
        <f t="shared" ref="L13:N13" si="3">SUM(L4:L12)</f>
        <v>106</v>
      </c>
      <c r="M13" s="4"/>
      <c r="N13" s="4">
        <f t="shared" si="3"/>
        <v>14.324324324324325</v>
      </c>
      <c r="O13" s="4">
        <f>SUM(O4:O12)</f>
        <v>100</v>
      </c>
    </row>
    <row r="14" spans="10:16">
      <c r="J14" s="3" t="s">
        <v>20</v>
      </c>
      <c r="K14" s="2">
        <f>AVERAGEIF(K4:K12,"&gt;0")</f>
        <v>7.333333333333333</v>
      </c>
      <c r="L14" s="2">
        <f>AVERAGEIF(L4:L12,"&gt;0")</f>
        <v>17.666666666666668</v>
      </c>
      <c r="M14" s="2">
        <f>AVERAGEIF(M4:M12,"&gt;0")</f>
        <v>2.4926470588235294</v>
      </c>
      <c r="N14" s="2"/>
    </row>
    <row r="15" spans="10:16">
      <c r="M15" s="4"/>
    </row>
  </sheetData>
  <pageMargins left="0.7" right="0.7" top="0.75" bottom="0.75" header="0.3" footer="0.3"/>
  <pageSetup orientation="portrait" horizontalDpi="4294967294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Martin</dc:creator>
  <cp:lastModifiedBy>Matthew Martin</cp:lastModifiedBy>
  <dcterms:created xsi:type="dcterms:W3CDTF">2015-03-24T23:42:08Z</dcterms:created>
  <dcterms:modified xsi:type="dcterms:W3CDTF">2015-05-04T15:01:08Z</dcterms:modified>
</cp:coreProperties>
</file>