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7" sheetId="7" r:id="rId8"/>
  </sheets>
  <calcPr calcId="125725"/>
</workbook>
</file>

<file path=xl/calcChain.xml><?xml version="1.0" encoding="utf-8"?>
<calcChain xmlns="http://schemas.openxmlformats.org/spreadsheetml/2006/main">
  <c r="O5" i="6"/>
  <c r="O6"/>
  <c r="O7"/>
  <c r="O8"/>
  <c r="O9"/>
  <c r="O10"/>
  <c r="O11"/>
  <c r="O12"/>
  <c r="O13"/>
  <c r="O14"/>
  <c r="O15"/>
  <c r="O16"/>
  <c r="O17"/>
  <c r="O4"/>
  <c r="O5" i="5"/>
  <c r="O6"/>
  <c r="O7"/>
  <c r="O8"/>
  <c r="O9"/>
  <c r="O10"/>
  <c r="O11"/>
  <c r="O12"/>
  <c r="O13"/>
  <c r="O14"/>
  <c r="O15"/>
  <c r="O16"/>
  <c r="O17"/>
  <c r="O4"/>
  <c r="O5" i="4"/>
  <c r="O6"/>
  <c r="O7"/>
  <c r="O8"/>
  <c r="O9"/>
  <c r="O10"/>
  <c r="O11"/>
  <c r="O12"/>
  <c r="O13"/>
  <c r="O14"/>
  <c r="O15"/>
  <c r="O16"/>
  <c r="O17"/>
  <c r="O4"/>
  <c r="O5" i="2"/>
  <c r="O6"/>
  <c r="O7"/>
  <c r="O8"/>
  <c r="O9"/>
  <c r="O10"/>
  <c r="O11"/>
  <c r="O12"/>
  <c r="O13"/>
  <c r="O14"/>
  <c r="O15"/>
  <c r="O16"/>
  <c r="O17"/>
  <c r="O4"/>
  <c r="O5" i="3"/>
  <c r="O6"/>
  <c r="O7"/>
  <c r="O8"/>
  <c r="O9"/>
  <c r="O10"/>
  <c r="O11"/>
  <c r="O12"/>
  <c r="O13"/>
  <c r="O14"/>
  <c r="O15"/>
  <c r="O16"/>
  <c r="O17"/>
  <c r="O4"/>
  <c r="O5" i="1"/>
  <c r="O6"/>
  <c r="O7"/>
  <c r="O8"/>
  <c r="O9"/>
  <c r="O10"/>
  <c r="O11"/>
  <c r="O12"/>
  <c r="O13"/>
  <c r="O14"/>
  <c r="O15"/>
  <c r="O16"/>
  <c r="O17"/>
  <c r="O4"/>
  <c r="M19" i="8" l="1"/>
  <c r="M18" l="1"/>
  <c r="P5"/>
  <c r="P4"/>
  <c r="N13"/>
  <c r="L19"/>
  <c r="O4"/>
  <c r="O18"/>
  <c r="O5"/>
  <c r="O6"/>
  <c r="O7"/>
  <c r="O8"/>
  <c r="O9"/>
  <c r="O10"/>
  <c r="O11"/>
  <c r="O12"/>
  <c r="O13"/>
  <c r="O14"/>
  <c r="O15"/>
  <c r="O16"/>
  <c r="O17"/>
  <c r="L19" i="6"/>
  <c r="K19"/>
  <c r="L18" i="8"/>
  <c r="K18"/>
  <c r="L18" i="1"/>
  <c r="K18"/>
  <c r="N5" i="8" l="1"/>
  <c r="N6"/>
  <c r="N7"/>
  <c r="N8"/>
  <c r="N9"/>
  <c r="N10"/>
  <c r="N11"/>
  <c r="N12"/>
  <c r="N14"/>
  <c r="N15"/>
  <c r="N16"/>
  <c r="N17"/>
  <c r="N4"/>
  <c r="N18" s="1"/>
  <c r="N6" i="6"/>
  <c r="N4"/>
  <c r="N5"/>
  <c r="M5" i="8"/>
  <c r="M6"/>
  <c r="M7"/>
  <c r="M8"/>
  <c r="M9"/>
  <c r="M10"/>
  <c r="M11"/>
  <c r="M12"/>
  <c r="M13"/>
  <c r="M14"/>
  <c r="M15"/>
  <c r="M16"/>
  <c r="M17"/>
  <c r="M4"/>
  <c r="L5"/>
  <c r="L6"/>
  <c r="L7"/>
  <c r="L8"/>
  <c r="L9"/>
  <c r="L10"/>
  <c r="L11"/>
  <c r="L12"/>
  <c r="L13"/>
  <c r="L14"/>
  <c r="L15"/>
  <c r="L16"/>
  <c r="L17"/>
  <c r="L4"/>
  <c r="K5"/>
  <c r="K6"/>
  <c r="K7"/>
  <c r="K8"/>
  <c r="K9"/>
  <c r="K10"/>
  <c r="K11"/>
  <c r="K12"/>
  <c r="K13"/>
  <c r="K14"/>
  <c r="K15"/>
  <c r="K16"/>
  <c r="K17"/>
  <c r="K4"/>
  <c r="N5" i="3"/>
  <c r="N6"/>
  <c r="N7"/>
  <c r="N8"/>
  <c r="N9"/>
  <c r="N10"/>
  <c r="N11"/>
  <c r="N12"/>
  <c r="N13"/>
  <c r="N14"/>
  <c r="N15"/>
  <c r="N16"/>
  <c r="N17"/>
  <c r="N5" i="2"/>
  <c r="N6"/>
  <c r="N7"/>
  <c r="N8"/>
  <c r="N9"/>
  <c r="N10"/>
  <c r="N11"/>
  <c r="N12"/>
  <c r="N13"/>
  <c r="N14"/>
  <c r="N15"/>
  <c r="N16"/>
  <c r="N17"/>
  <c r="N5" i="1"/>
  <c r="N6"/>
  <c r="N7"/>
  <c r="N8"/>
  <c r="N9"/>
  <c r="N10"/>
  <c r="N11"/>
  <c r="N12"/>
  <c r="N13"/>
  <c r="N14"/>
  <c r="N15"/>
  <c r="N16"/>
  <c r="N17"/>
  <c r="N4"/>
  <c r="N4" i="2"/>
  <c r="N4" i="3"/>
  <c r="N5" i="4"/>
  <c r="N6"/>
  <c r="N7"/>
  <c r="N8"/>
  <c r="N9"/>
  <c r="N10"/>
  <c r="N11"/>
  <c r="N12"/>
  <c r="N13"/>
  <c r="N14"/>
  <c r="N15"/>
  <c r="N16"/>
  <c r="N17"/>
  <c r="N4"/>
  <c r="N4" i="5"/>
  <c r="N5"/>
  <c r="N6"/>
  <c r="N7"/>
  <c r="N8"/>
  <c r="N9"/>
  <c r="N10"/>
  <c r="N11"/>
  <c r="N12"/>
  <c r="N13"/>
  <c r="N14"/>
  <c r="N15"/>
  <c r="N16"/>
  <c r="N17"/>
  <c r="P4" i="1"/>
  <c r="P4" i="2"/>
  <c r="P4" i="3"/>
  <c r="P4" i="4"/>
  <c r="P4" i="5"/>
  <c r="N7" i="6"/>
  <c r="N8"/>
  <c r="N9"/>
  <c r="N10"/>
  <c r="N11"/>
  <c r="N12"/>
  <c r="N13"/>
  <c r="N14"/>
  <c r="N15"/>
  <c r="N16"/>
  <c r="N17"/>
  <c r="P4"/>
  <c r="K19" i="5"/>
  <c r="L19"/>
  <c r="M4" i="6"/>
  <c r="L19" i="3"/>
  <c r="L18"/>
  <c r="K18"/>
  <c r="K19"/>
  <c r="M5"/>
  <c r="M6"/>
  <c r="M7"/>
  <c r="M8"/>
  <c r="M9"/>
  <c r="M10"/>
  <c r="M11"/>
  <c r="M12"/>
  <c r="M13"/>
  <c r="M14"/>
  <c r="M15"/>
  <c r="M16"/>
  <c r="M17"/>
  <c r="M4"/>
  <c r="L5"/>
  <c r="L6"/>
  <c r="L7"/>
  <c r="L8"/>
  <c r="L9"/>
  <c r="L10"/>
  <c r="L11"/>
  <c r="L12"/>
  <c r="L13"/>
  <c r="L14"/>
  <c r="L15"/>
  <c r="L16"/>
  <c r="L17"/>
  <c r="L4"/>
  <c r="K5"/>
  <c r="K6"/>
  <c r="K7"/>
  <c r="K8"/>
  <c r="K9"/>
  <c r="K10"/>
  <c r="K11"/>
  <c r="K12"/>
  <c r="K13"/>
  <c r="K14"/>
  <c r="K15"/>
  <c r="K16"/>
  <c r="K17"/>
  <c r="K4"/>
  <c r="L5" i="2"/>
  <c r="L6"/>
  <c r="L7"/>
  <c r="L8"/>
  <c r="L9"/>
  <c r="L10"/>
  <c r="L11"/>
  <c r="L12"/>
  <c r="L13"/>
  <c r="L14"/>
  <c r="L15"/>
  <c r="L16"/>
  <c r="L17"/>
  <c r="L4"/>
  <c r="K5"/>
  <c r="K6"/>
  <c r="K7"/>
  <c r="K8"/>
  <c r="K9"/>
  <c r="M9" s="1"/>
  <c r="K10"/>
  <c r="K11"/>
  <c r="K12"/>
  <c r="K13"/>
  <c r="M13" s="1"/>
  <c r="K14"/>
  <c r="K15"/>
  <c r="K16"/>
  <c r="K17"/>
  <c r="K4"/>
  <c r="E5" i="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4"/>
  <c r="L18" i="6"/>
  <c r="K18"/>
  <c r="M5"/>
  <c r="M6"/>
  <c r="M7"/>
  <c r="M8"/>
  <c r="M9"/>
  <c r="M10"/>
  <c r="M11"/>
  <c r="M12"/>
  <c r="M13"/>
  <c r="M14"/>
  <c r="M15"/>
  <c r="M16"/>
  <c r="M17"/>
  <c r="L5"/>
  <c r="L6"/>
  <c r="L7"/>
  <c r="L8"/>
  <c r="L9"/>
  <c r="L10"/>
  <c r="L11"/>
  <c r="L12"/>
  <c r="L13"/>
  <c r="L14"/>
  <c r="L15"/>
  <c r="L16"/>
  <c r="L17"/>
  <c r="L4"/>
  <c r="K5"/>
  <c r="K6"/>
  <c r="K7"/>
  <c r="K8"/>
  <c r="K9"/>
  <c r="K10"/>
  <c r="K11"/>
  <c r="K12"/>
  <c r="K13"/>
  <c r="K14"/>
  <c r="K15"/>
  <c r="K16"/>
  <c r="K17"/>
  <c r="K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4"/>
  <c r="K18" i="5"/>
  <c r="L18"/>
  <c r="M5"/>
  <c r="M6"/>
  <c r="M7"/>
  <c r="M8"/>
  <c r="M9"/>
  <c r="M10"/>
  <c r="M11"/>
  <c r="M12"/>
  <c r="M13"/>
  <c r="M14"/>
  <c r="M15"/>
  <c r="M16"/>
  <c r="M17"/>
  <c r="M4"/>
  <c r="L5"/>
  <c r="L6"/>
  <c r="L7"/>
  <c r="L8"/>
  <c r="L9"/>
  <c r="L10"/>
  <c r="L11"/>
  <c r="L12"/>
  <c r="L13"/>
  <c r="L14"/>
  <c r="L15"/>
  <c r="L16"/>
  <c r="L17"/>
  <c r="L4"/>
  <c r="L4" i="4"/>
  <c r="K5" i="5"/>
  <c r="K6"/>
  <c r="K7"/>
  <c r="K8"/>
  <c r="K9"/>
  <c r="K10"/>
  <c r="K11"/>
  <c r="K12"/>
  <c r="K13"/>
  <c r="K14"/>
  <c r="K15"/>
  <c r="K16"/>
  <c r="K17"/>
  <c r="K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4"/>
  <c r="E4" i="4"/>
  <c r="L18"/>
  <c r="L19"/>
  <c r="K19"/>
  <c r="K18"/>
  <c r="M17"/>
  <c r="M5"/>
  <c r="M6"/>
  <c r="M7"/>
  <c r="M8"/>
  <c r="M9"/>
  <c r="M10"/>
  <c r="M11"/>
  <c r="M12"/>
  <c r="M13"/>
  <c r="M14"/>
  <c r="M15"/>
  <c r="M16"/>
  <c r="L5"/>
  <c r="L6"/>
  <c r="L7"/>
  <c r="L8"/>
  <c r="L9"/>
  <c r="L10"/>
  <c r="L11"/>
  <c r="L12"/>
  <c r="L13"/>
  <c r="L14"/>
  <c r="L15"/>
  <c r="L16"/>
  <c r="L17"/>
  <c r="K5"/>
  <c r="K6"/>
  <c r="K7"/>
  <c r="K8"/>
  <c r="K9"/>
  <c r="K10"/>
  <c r="K11"/>
  <c r="K12"/>
  <c r="K13"/>
  <c r="K14"/>
  <c r="K15"/>
  <c r="K16"/>
  <c r="K17"/>
  <c r="K4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4" i="1"/>
  <c r="M12" i="2"/>
  <c r="M15"/>
  <c r="M16"/>
  <c r="M17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9" s="1"/>
  <c r="E4"/>
  <c r="L18" s="1"/>
  <c r="M6" l="1"/>
  <c r="M5"/>
  <c r="M14"/>
  <c r="M10"/>
  <c r="M8"/>
  <c r="K18"/>
  <c r="M11"/>
  <c r="M7"/>
  <c r="M4"/>
  <c r="K19"/>
  <c r="M4" i="4"/>
  <c r="E5" i="1"/>
  <c r="L19" s="1"/>
  <c r="E6"/>
  <c r="E7"/>
  <c r="L11" s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K19"/>
  <c r="K12"/>
  <c r="L12"/>
  <c r="L13"/>
  <c r="L15"/>
  <c r="L16"/>
  <c r="L17"/>
  <c r="K5"/>
  <c r="K6"/>
  <c r="K7"/>
  <c r="K8"/>
  <c r="K9"/>
  <c r="K10"/>
  <c r="K11"/>
  <c r="K13"/>
  <c r="M13" s="1"/>
  <c r="K14"/>
  <c r="K15"/>
  <c r="M15" s="1"/>
  <c r="K16"/>
  <c r="M16" s="1"/>
  <c r="K17"/>
  <c r="M17" s="1"/>
  <c r="K4"/>
  <c r="M4" s="1"/>
  <c r="L7"/>
  <c r="L14"/>
  <c r="L9"/>
  <c r="E4"/>
  <c r="L6" s="1"/>
  <c r="M9" l="1"/>
  <c r="M12"/>
  <c r="L10"/>
  <c r="M10" s="1"/>
  <c r="L5"/>
  <c r="M5" s="1"/>
  <c r="L8"/>
  <c r="M8" s="1"/>
  <c r="M14"/>
  <c r="M6"/>
  <c r="M11"/>
  <c r="M7"/>
</calcChain>
</file>

<file path=xl/comments1.xml><?xml version="1.0" encoding="utf-8"?>
<comments xmlns="http://schemas.openxmlformats.org/spreadsheetml/2006/main">
  <authors>
    <author>Matthew Martin</author>
  </authors>
  <commentList>
    <comment ref="K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planning unit instances</t>
        </r>
      </text>
    </comment>
    <comment ref="L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planning units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planning unit was used (If it was used at all). (A measure of variability).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planning unit.</t>
        </r>
      </text>
    </comment>
  </commentList>
</comments>
</file>

<file path=xl/comments2.xml><?xml version="1.0" encoding="utf-8"?>
<comments xmlns="http://schemas.openxmlformats.org/spreadsheetml/2006/main">
  <authors>
    <author>Matthew Martin</author>
  </authors>
  <commentList>
    <comment ref="K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planning unit instances</t>
        </r>
      </text>
    </comment>
    <comment ref="L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planning units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planning unit was used (If it was used at all). (A measure of variability).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planning unit.</t>
        </r>
      </text>
    </comment>
  </commentList>
</comments>
</file>

<file path=xl/comments3.xml><?xml version="1.0" encoding="utf-8"?>
<comments xmlns="http://schemas.openxmlformats.org/spreadsheetml/2006/main">
  <authors>
    <author>Matthew Martin</author>
  </authors>
  <commentList>
    <comment ref="K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planning unit instances</t>
        </r>
      </text>
    </comment>
    <comment ref="L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planning units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planning unit was used (If it was used at all). (A measure of variability).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planning unit.</t>
        </r>
      </text>
    </comment>
  </commentList>
</comments>
</file>

<file path=xl/comments4.xml><?xml version="1.0" encoding="utf-8"?>
<comments xmlns="http://schemas.openxmlformats.org/spreadsheetml/2006/main">
  <authors>
    <author>Matthew Martin</author>
  </authors>
  <commentList>
    <comment ref="K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planning unit instances</t>
        </r>
      </text>
    </comment>
    <comment ref="L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planning units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planning unit was used (If it was used at all). (A measure of variability).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planning unit.</t>
        </r>
      </text>
    </comment>
  </commentList>
</comments>
</file>

<file path=xl/comments5.xml><?xml version="1.0" encoding="utf-8"?>
<comments xmlns="http://schemas.openxmlformats.org/spreadsheetml/2006/main">
  <authors>
    <author>Matthew Martin</author>
  </authors>
  <commentList>
    <comment ref="K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planning unit instances</t>
        </r>
      </text>
    </comment>
    <comment ref="L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planning units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planning unit was used (If it was used at all). (A measure of variability).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planning unit.</t>
        </r>
      </text>
    </comment>
  </commentList>
</comments>
</file>

<file path=xl/comments6.xml><?xml version="1.0" encoding="utf-8"?>
<comments xmlns="http://schemas.openxmlformats.org/spreadsheetml/2006/main">
  <authors>
    <author>Matthew Martin</author>
  </authors>
  <commentList>
    <comment ref="K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planning unit instances</t>
        </r>
      </text>
    </comment>
    <comment ref="L18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planning units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planning unit was used (If it was used at all). (A measure of variability).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planning unit.</t>
        </r>
      </text>
    </comment>
  </commentList>
</comments>
</file>

<file path=xl/sharedStrings.xml><?xml version="1.0" encoding="utf-8"?>
<sst xmlns="http://schemas.openxmlformats.org/spreadsheetml/2006/main" count="395" uniqueCount="53">
  <si>
    <t>Annotation File:</t>
  </si>
  <si>
    <t>ID</t>
  </si>
  <si>
    <t>Start Time</t>
  </si>
  <si>
    <t>End Time</t>
  </si>
  <si>
    <t>Duration</t>
  </si>
  <si>
    <t>Planning Unit Name</t>
  </si>
  <si>
    <t>Total Duration</t>
  </si>
  <si>
    <t>between_rounds_preparations</t>
  </si>
  <si>
    <t>defend_position</t>
  </si>
  <si>
    <t>close_quarters_combat</t>
  </si>
  <si>
    <t>hunt_planning_unit</t>
  </si>
  <si>
    <t>find_defensible_position_chaotic_enviroment</t>
  </si>
  <si>
    <t>find_defensible_position_calm_enviroment</t>
  </si>
  <si>
    <t>be_aggresive</t>
  </si>
  <si>
    <t>replenish_supplies_chaotic</t>
  </si>
  <si>
    <t>Summaries</t>
  </si>
  <si>
    <t>CountNewFormula</t>
  </si>
  <si>
    <t>Total Sum</t>
  </si>
  <si>
    <t>Total Average</t>
  </si>
  <si>
    <t>start_of_game_preparations</t>
  </si>
  <si>
    <t>switch_guns_stategic</t>
  </si>
  <si>
    <t>switch_guns_out_of_ammo</t>
  </si>
  <si>
    <t>avoid_explosives</t>
  </si>
  <si>
    <t>recover_health</t>
  </si>
  <si>
    <t>none</t>
  </si>
  <si>
    <t>Average Duration</t>
  </si>
  <si>
    <t>Annotation_K,Mercy,Wave5 - MVI_0387</t>
  </si>
  <si>
    <t>Annotation_K,Checkout,Wave5 - MVI_0383</t>
  </si>
  <si>
    <t>Annotation_G,Checkout,Wave5 - MVI_0398</t>
  </si>
  <si>
    <t>M,Sandbar,Wave5 2nd.anvil</t>
  </si>
  <si>
    <t>M, Checkout, wave 6, 2nd.anvil</t>
  </si>
  <si>
    <t>M, Checkout, wave 5, 2nd.anvil</t>
  </si>
  <si>
    <t>Video Time</t>
  </si>
  <si>
    <t>Percent of video</t>
  </si>
  <si>
    <t>Percent of Video</t>
  </si>
  <si>
    <t>Avoid explosives</t>
  </si>
  <si>
    <t>Be aggresive</t>
  </si>
  <si>
    <t>Between rounds preparations</t>
  </si>
  <si>
    <t>Close quarters combat</t>
  </si>
  <si>
    <t>Defend position</t>
  </si>
  <si>
    <t>Find defensible position calm enviroment</t>
  </si>
  <si>
    <t>Find defensible position chaotic enviroment</t>
  </si>
  <si>
    <t>Hunt</t>
  </si>
  <si>
    <t>Recover health</t>
  </si>
  <si>
    <t>Replenish supplies chaotic</t>
  </si>
  <si>
    <t>Start of game preparations</t>
  </si>
  <si>
    <t>Switch guns out of ammo</t>
  </si>
  <si>
    <t>Switch guns stategic</t>
  </si>
  <si>
    <t>Grand Means</t>
  </si>
  <si>
    <t>Percent of Occurences</t>
  </si>
  <si>
    <t>Percent of Occurrences</t>
  </si>
  <si>
    <t>Percent of occurrences</t>
  </si>
  <si>
    <t>None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</si>
</sst>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Checkout, Wave</a:t>
            </a:r>
            <a:r>
              <a:rPr lang="en-CA" baseline="0"/>
              <a:t> 5, Planning Units</a:t>
            </a:r>
            <a:endParaRPr lang="en-CA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Player M</c:v>
          </c:tx>
          <c:cat>
            <c:strRef>
              <c:f>Sheet1!$J$4:$J$17</c:f>
              <c:strCache>
                <c:ptCount val="14"/>
                <c:pt idx="0">
                  <c:v>avoid_explosives</c:v>
                </c:pt>
                <c:pt idx="1">
                  <c:v>be_aggresive</c:v>
                </c:pt>
                <c:pt idx="2">
                  <c:v>between_rounds_preparations</c:v>
                </c:pt>
                <c:pt idx="3">
                  <c:v>close_quarters_combat</c:v>
                </c:pt>
                <c:pt idx="4">
                  <c:v>defend_position</c:v>
                </c:pt>
                <c:pt idx="5">
                  <c:v>find_defensible_position_calm_enviroment</c:v>
                </c:pt>
                <c:pt idx="6">
                  <c:v>find_defensible_position_chaotic_enviroment</c:v>
                </c:pt>
                <c:pt idx="7">
                  <c:v>hunt_planning_unit</c:v>
                </c:pt>
                <c:pt idx="8">
                  <c:v>none</c:v>
                </c:pt>
                <c:pt idx="9">
                  <c:v>recover_health</c:v>
                </c:pt>
                <c:pt idx="10">
                  <c:v>replenish_supplies_chaotic</c:v>
                </c:pt>
                <c:pt idx="11">
                  <c:v>start_of_game_preparations</c:v>
                </c:pt>
                <c:pt idx="12">
                  <c:v>switch_guns_out_of_ammo</c:v>
                </c:pt>
                <c:pt idx="13">
                  <c:v>switch_guns_stategic</c:v>
                </c:pt>
              </c:strCache>
            </c:strRef>
          </c:cat>
          <c:val>
            <c:numRef>
              <c:f>Sheet1!$L$4:$L$17</c:f>
              <c:numCache>
                <c:formatCode>General</c:formatCode>
                <c:ptCount val="14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22</c:v>
                </c:pt>
                <c:pt idx="4">
                  <c:v>133</c:v>
                </c:pt>
                <c:pt idx="5">
                  <c:v>2</c:v>
                </c:pt>
                <c:pt idx="6">
                  <c:v>21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Player G</c:v>
          </c:tx>
          <c:val>
            <c:numRef>
              <c:f>Sheet4!$L$4:$L$17</c:f>
              <c:numCache>
                <c:formatCode>General</c:formatCode>
                <c:ptCount val="14"/>
                <c:pt idx="0">
                  <c:v>3</c:v>
                </c:pt>
                <c:pt idx="1">
                  <c:v>49</c:v>
                </c:pt>
                <c:pt idx="2">
                  <c:v>25</c:v>
                </c:pt>
                <c:pt idx="3">
                  <c:v>13</c:v>
                </c:pt>
                <c:pt idx="4">
                  <c:v>89</c:v>
                </c:pt>
                <c:pt idx="5">
                  <c:v>28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</c:v>
                </c:pt>
              </c:numCache>
            </c:numRef>
          </c:val>
        </c:ser>
        <c:ser>
          <c:idx val="2"/>
          <c:order val="2"/>
          <c:tx>
            <c:v>Player K</c:v>
          </c:tx>
          <c:val>
            <c:numRef>
              <c:f>Sheet5!$L$4:$L$17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24</c:v>
                </c:pt>
                <c:pt idx="3">
                  <c:v>51</c:v>
                </c:pt>
                <c:pt idx="4">
                  <c:v>139</c:v>
                </c:pt>
                <c:pt idx="5">
                  <c:v>0</c:v>
                </c:pt>
                <c:pt idx="6">
                  <c:v>1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76281728"/>
        <c:axId val="76427264"/>
      </c:barChart>
      <c:catAx>
        <c:axId val="7628172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Planning </a:t>
                </a:r>
              </a:p>
              <a:p>
                <a:pPr>
                  <a:defRPr/>
                </a:pPr>
                <a:r>
                  <a:rPr lang="en-CA"/>
                  <a:t>Units</a:t>
                </a:r>
              </a:p>
            </c:rich>
          </c:tx>
          <c:layout>
            <c:manualLayout>
              <c:xMode val="edge"/>
              <c:yMode val="edge"/>
              <c:x val="3.1055900621118064E-2"/>
              <c:y val="8.0859832296008766E-2"/>
            </c:manualLayout>
          </c:layout>
        </c:title>
        <c:tickLblPos val="nextTo"/>
        <c:crossAx val="76427264"/>
        <c:crosses val="autoZero"/>
        <c:auto val="1"/>
        <c:lblAlgn val="ctr"/>
        <c:lblOffset val="100"/>
      </c:catAx>
      <c:valAx>
        <c:axId val="76427264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</a:t>
                </a:r>
              </a:p>
              <a:p>
                <a:pPr>
                  <a:defRPr/>
                </a:pPr>
                <a:r>
                  <a:rPr lang="en-CA" baseline="0"/>
                  <a:t>Duration</a:t>
                </a:r>
              </a:p>
              <a:p>
                <a:pPr>
                  <a:defRPr/>
                </a:pPr>
                <a:r>
                  <a:rPr lang="en-CA" baseline="0"/>
                  <a:t> (s)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67261344195252371"/>
              <c:y val="0.85050620686942535"/>
            </c:manualLayout>
          </c:layout>
        </c:title>
        <c:numFmt formatCode="General" sourceLinked="1"/>
        <c:tickLblPos val="nextTo"/>
        <c:crossAx val="76281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70682997038113"/>
          <c:y val="0.10851127256090705"/>
          <c:w val="0.10979198252392371"/>
          <c:h val="0.1782822710113891"/>
        </c:manualLayout>
      </c:layout>
      <c:overlay val="1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barChart>
        <c:barDir val="bar"/>
        <c:grouping val="clustered"/>
        <c:ser>
          <c:idx val="2"/>
          <c:order val="0"/>
          <c:tx>
            <c:v>Player M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Sheet1!$N$4:$N$17</c:f>
              <c:numCache>
                <c:formatCode>General</c:formatCode>
                <c:ptCount val="14"/>
                <c:pt idx="0">
                  <c:v>0</c:v>
                </c:pt>
                <c:pt idx="1">
                  <c:v>8.870967741935484</c:v>
                </c:pt>
                <c:pt idx="2">
                  <c:v>8.4677419354838701</c:v>
                </c:pt>
                <c:pt idx="3">
                  <c:v>8.870967741935484</c:v>
                </c:pt>
                <c:pt idx="4">
                  <c:v>53.629032258064512</c:v>
                </c:pt>
                <c:pt idx="5">
                  <c:v>0.80645161290322576</c:v>
                </c:pt>
                <c:pt idx="6">
                  <c:v>8.4677419354838701</c:v>
                </c:pt>
                <c:pt idx="7">
                  <c:v>7.661290322580645</c:v>
                </c:pt>
                <c:pt idx="8">
                  <c:v>0</c:v>
                </c:pt>
                <c:pt idx="9">
                  <c:v>0</c:v>
                </c:pt>
                <c:pt idx="10">
                  <c:v>2.82258064516129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Player K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Sheet5!$N$4:$N$17</c:f>
              <c:numCache>
                <c:formatCode>General</c:formatCode>
                <c:ptCount val="14"/>
                <c:pt idx="0">
                  <c:v>1.153846153846154</c:v>
                </c:pt>
                <c:pt idx="1">
                  <c:v>1.153846153846154</c:v>
                </c:pt>
                <c:pt idx="2">
                  <c:v>9.2307692307692317</c:v>
                </c:pt>
                <c:pt idx="3">
                  <c:v>19.615384615384617</c:v>
                </c:pt>
                <c:pt idx="4">
                  <c:v>53.46153846153846</c:v>
                </c:pt>
                <c:pt idx="5">
                  <c:v>0</c:v>
                </c:pt>
                <c:pt idx="6">
                  <c:v>0.38461538461538464</c:v>
                </c:pt>
                <c:pt idx="7">
                  <c:v>13.846153846153847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1.153846153846154</c:v>
                </c:pt>
                <c:pt idx="13">
                  <c:v>0</c:v>
                </c:pt>
              </c:numCache>
            </c:numRef>
          </c:val>
        </c:ser>
        <c:ser>
          <c:idx val="0"/>
          <c:order val="2"/>
          <c:tx>
            <c:v>Player G</c:v>
          </c:tx>
          <c:spPr>
            <a:solidFill>
              <a:schemeClr val="tx1"/>
            </a:solidFill>
          </c:spPr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Sheet4!$N$4:$N$17</c:f>
              <c:numCache>
                <c:formatCode>General</c:formatCode>
                <c:ptCount val="14"/>
                <c:pt idx="0">
                  <c:v>1.2605042016806722</c:v>
                </c:pt>
                <c:pt idx="1">
                  <c:v>20.588235294117645</c:v>
                </c:pt>
                <c:pt idx="2">
                  <c:v>10.504201680672269</c:v>
                </c:pt>
                <c:pt idx="3">
                  <c:v>5.46218487394958</c:v>
                </c:pt>
                <c:pt idx="4">
                  <c:v>37.394957983193279</c:v>
                </c:pt>
                <c:pt idx="5">
                  <c:v>11.76470588235294</c:v>
                </c:pt>
                <c:pt idx="6">
                  <c:v>4.2016806722689077</c:v>
                </c:pt>
                <c:pt idx="7">
                  <c:v>0</c:v>
                </c:pt>
                <c:pt idx="8">
                  <c:v>0</c:v>
                </c:pt>
                <c:pt idx="9">
                  <c:v>2.5210084033613445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5.46218487394958</c:v>
                </c:pt>
              </c:numCache>
            </c:numRef>
          </c:val>
        </c:ser>
        <c:axId val="76479104"/>
        <c:axId val="76497664"/>
      </c:barChart>
      <c:catAx>
        <c:axId val="764791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CA" sz="1200" b="0">
                    <a:latin typeface="Times New Roman" pitchFamily="18" charset="0"/>
                    <a:cs typeface="Times New Roman" pitchFamily="18" charset="0"/>
                  </a:rPr>
                  <a:t>Planning Units</a:t>
                </a:r>
              </a:p>
            </c:rich>
          </c:tx>
          <c:layout>
            <c:manualLayout>
              <c:xMode val="edge"/>
              <c:yMode val="edge"/>
              <c:x val="1.5643502018353246E-2"/>
              <c:y val="0.30097951673566592"/>
            </c:manualLayout>
          </c:layout>
        </c:title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6497664"/>
        <c:crosses val="autoZero"/>
        <c:auto val="1"/>
        <c:lblAlgn val="ctr"/>
        <c:lblOffset val="100"/>
      </c:catAx>
      <c:valAx>
        <c:axId val="7649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CA" sz="1200" b="0">
                    <a:latin typeface="Times New Roman" pitchFamily="18" charset="0"/>
                    <a:cs typeface="Times New Roman" pitchFamily="18" charset="0"/>
                  </a:rPr>
                  <a:t>Percentage of video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6479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17454673004562"/>
          <c:y val="9.75106204507942E-2"/>
          <c:w val="0.1352371276171124"/>
          <c:h val="0.29638742322158196"/>
        </c:manualLayout>
      </c:layout>
      <c:overlay val="1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barChart>
        <c:barDir val="bar"/>
        <c:grouping val="clustered"/>
        <c:ser>
          <c:idx val="1"/>
          <c:order val="0"/>
          <c:tx>
            <c:v>Sandbar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Sheet3!$N$4:$N$17</c:f>
              <c:numCache>
                <c:formatCode>General</c:formatCode>
                <c:ptCount val="14"/>
                <c:pt idx="0">
                  <c:v>2.0527859237536656</c:v>
                </c:pt>
                <c:pt idx="1">
                  <c:v>3.519061583577713</c:v>
                </c:pt>
                <c:pt idx="2">
                  <c:v>10.850439882697946</c:v>
                </c:pt>
                <c:pt idx="3">
                  <c:v>10.850439882697946</c:v>
                </c:pt>
                <c:pt idx="4">
                  <c:v>31.964809384164223</c:v>
                </c:pt>
                <c:pt idx="5">
                  <c:v>0</c:v>
                </c:pt>
                <c:pt idx="6">
                  <c:v>3.225806451612903</c:v>
                </c:pt>
                <c:pt idx="7">
                  <c:v>36.070381231671554</c:v>
                </c:pt>
                <c:pt idx="8">
                  <c:v>1.466275659824047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0"/>
          <c:order val="1"/>
          <c:tx>
            <c:v>Checkout</c:v>
          </c:tx>
          <c:spPr>
            <a:solidFill>
              <a:schemeClr val="tx1"/>
            </a:solidFill>
          </c:spPr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Sheet1!$N$4:$N$17</c:f>
              <c:numCache>
                <c:formatCode>General</c:formatCode>
                <c:ptCount val="14"/>
                <c:pt idx="0">
                  <c:v>0</c:v>
                </c:pt>
                <c:pt idx="1">
                  <c:v>8.870967741935484</c:v>
                </c:pt>
                <c:pt idx="2">
                  <c:v>8.4677419354838701</c:v>
                </c:pt>
                <c:pt idx="3">
                  <c:v>8.870967741935484</c:v>
                </c:pt>
                <c:pt idx="4">
                  <c:v>53.629032258064512</c:v>
                </c:pt>
                <c:pt idx="5">
                  <c:v>0.80645161290322576</c:v>
                </c:pt>
                <c:pt idx="6">
                  <c:v>8.4677419354838701</c:v>
                </c:pt>
                <c:pt idx="7">
                  <c:v>7.661290322580645</c:v>
                </c:pt>
                <c:pt idx="8">
                  <c:v>0</c:v>
                </c:pt>
                <c:pt idx="9">
                  <c:v>0</c:v>
                </c:pt>
                <c:pt idx="10">
                  <c:v>2.82258064516129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6526720"/>
        <c:axId val="76528640"/>
      </c:barChart>
      <c:catAx>
        <c:axId val="765267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CA" b="0"/>
                  <a:t>Planning Units</a:t>
                </a:r>
              </a:p>
            </c:rich>
          </c:tx>
          <c:layout>
            <c:manualLayout>
              <c:xMode val="edge"/>
              <c:yMode val="edge"/>
              <c:x val="1.3102053665604744E-2"/>
              <c:y val="0.30585083114610689"/>
            </c:manualLayout>
          </c:layout>
        </c:title>
        <c:tickLblPos val="nextTo"/>
        <c:crossAx val="76528640"/>
        <c:crosses val="autoZero"/>
        <c:auto val="1"/>
        <c:lblAlgn val="ctr"/>
        <c:lblOffset val="100"/>
      </c:catAx>
      <c:valAx>
        <c:axId val="7652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CA" b="0"/>
                  <a:t>Percentage of video</a:t>
                </a:r>
              </a:p>
            </c:rich>
          </c:tx>
          <c:layout/>
        </c:title>
        <c:numFmt formatCode="General" sourceLinked="1"/>
        <c:tickLblPos val="nextTo"/>
        <c:crossAx val="7652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56444767868685"/>
          <c:y val="0.16141322178477691"/>
          <c:w val="0.13148904774000031"/>
          <c:h val="0.11863134295713042"/>
        </c:manualLayout>
      </c:layout>
      <c:overlay val="1"/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M, Checkout vs</a:t>
            </a:r>
            <a:r>
              <a:rPr lang="en-CA" baseline="0"/>
              <a:t> Sandbar, Planning Units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Checkout</c:v>
          </c:tx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Sheet1!$O$4:$O$17</c:f>
              <c:numCache>
                <c:formatCode>0.00</c:formatCode>
                <c:ptCount val="14"/>
                <c:pt idx="0">
                  <c:v>0</c:v>
                </c:pt>
                <c:pt idx="1">
                  <c:v>16.666666666666664</c:v>
                </c:pt>
                <c:pt idx="2">
                  <c:v>4.1666666666666661</c:v>
                </c:pt>
                <c:pt idx="3">
                  <c:v>20.833333333333336</c:v>
                </c:pt>
                <c:pt idx="4">
                  <c:v>25</c:v>
                </c:pt>
                <c:pt idx="5">
                  <c:v>4.1666666666666661</c:v>
                </c:pt>
                <c:pt idx="6">
                  <c:v>12.5</c:v>
                </c:pt>
                <c:pt idx="7">
                  <c:v>8.3333333333333321</c:v>
                </c:pt>
                <c:pt idx="8">
                  <c:v>0</c:v>
                </c:pt>
                <c:pt idx="9">
                  <c:v>0</c:v>
                </c:pt>
                <c:pt idx="10">
                  <c:v>8.3333333333333321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Sandbar</c:v>
          </c:tx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Sheet3!$O$4:$O$17</c:f>
              <c:numCache>
                <c:formatCode>0.00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20</c:v>
                </c:pt>
                <c:pt idx="4">
                  <c:v>24</c:v>
                </c:pt>
                <c:pt idx="5">
                  <c:v>0</c:v>
                </c:pt>
                <c:pt idx="6">
                  <c:v>12</c:v>
                </c:pt>
                <c:pt idx="7">
                  <c:v>28.000000000000004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7596928"/>
        <c:axId val="77611392"/>
      </c:barChart>
      <c:catAx>
        <c:axId val="7759692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Planning</a:t>
                </a:r>
              </a:p>
              <a:p>
                <a:pPr>
                  <a:defRPr/>
                </a:pPr>
                <a:r>
                  <a:rPr lang="en-CA"/>
                  <a:t>Units</a:t>
                </a:r>
              </a:p>
            </c:rich>
          </c:tx>
          <c:layout/>
        </c:title>
        <c:tickLblPos val="nextTo"/>
        <c:crossAx val="77611392"/>
        <c:crosses val="autoZero"/>
        <c:auto val="1"/>
        <c:lblAlgn val="ctr"/>
        <c:lblOffset val="100"/>
      </c:catAx>
      <c:valAx>
        <c:axId val="77611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occurrences</a:t>
                </a:r>
              </a:p>
            </c:rich>
          </c:tx>
          <c:layout/>
        </c:title>
        <c:numFmt formatCode="0.00" sourceLinked="1"/>
        <c:tickLblPos val="nextTo"/>
        <c:crossAx val="7759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88524821494093"/>
          <c:y val="0.16835186510777064"/>
          <c:w val="0.11305586801649789"/>
          <c:h val="0.11647609266233025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barChart>
        <c:barDir val="bar"/>
        <c:grouping val="clustered"/>
        <c:ser>
          <c:idx val="1"/>
          <c:order val="0"/>
          <c:tx>
            <c:v>Wave 6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Sheet2!$N$4:$N$17</c:f>
              <c:numCache>
                <c:formatCode>General</c:formatCode>
                <c:ptCount val="14"/>
                <c:pt idx="0">
                  <c:v>0</c:v>
                </c:pt>
                <c:pt idx="1">
                  <c:v>16.363636363636363</c:v>
                </c:pt>
                <c:pt idx="2">
                  <c:v>13.454545454545455</c:v>
                </c:pt>
                <c:pt idx="3">
                  <c:v>6.9090909090909092</c:v>
                </c:pt>
                <c:pt idx="4">
                  <c:v>50.18181818181818</c:v>
                </c:pt>
                <c:pt idx="5">
                  <c:v>0</c:v>
                </c:pt>
                <c:pt idx="6">
                  <c:v>4.3636363636363642</c:v>
                </c:pt>
                <c:pt idx="7">
                  <c:v>5.4545454545454541</c:v>
                </c:pt>
                <c:pt idx="8">
                  <c:v>0</c:v>
                </c:pt>
                <c:pt idx="9">
                  <c:v>0</c:v>
                </c:pt>
                <c:pt idx="10">
                  <c:v>2.9090909090909092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0"/>
          <c:order val="1"/>
          <c:tx>
            <c:v>Wave 5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Sheet1!$N$4:$N$17</c:f>
              <c:numCache>
                <c:formatCode>General</c:formatCode>
                <c:ptCount val="14"/>
                <c:pt idx="0">
                  <c:v>0</c:v>
                </c:pt>
                <c:pt idx="1">
                  <c:v>8.870967741935484</c:v>
                </c:pt>
                <c:pt idx="2">
                  <c:v>8.4677419354838701</c:v>
                </c:pt>
                <c:pt idx="3">
                  <c:v>8.870967741935484</c:v>
                </c:pt>
                <c:pt idx="4">
                  <c:v>53.629032258064512</c:v>
                </c:pt>
                <c:pt idx="5">
                  <c:v>0.80645161290322576</c:v>
                </c:pt>
                <c:pt idx="6">
                  <c:v>8.4677419354838701</c:v>
                </c:pt>
                <c:pt idx="7">
                  <c:v>7.661290322580645</c:v>
                </c:pt>
                <c:pt idx="8">
                  <c:v>0</c:v>
                </c:pt>
                <c:pt idx="9">
                  <c:v>0</c:v>
                </c:pt>
                <c:pt idx="10">
                  <c:v>2.82258064516129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7646080"/>
        <c:axId val="77652352"/>
      </c:barChart>
      <c:catAx>
        <c:axId val="776460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CA" b="0"/>
                  <a:t>Planning Units</a:t>
                </a:r>
              </a:p>
            </c:rich>
          </c:tx>
          <c:layout>
            <c:manualLayout>
              <c:xMode val="edge"/>
              <c:yMode val="edge"/>
              <c:x val="1.563953521150583E-2"/>
              <c:y val="0.31500413564929702"/>
            </c:manualLayout>
          </c:layout>
        </c:title>
        <c:tickLblPos val="nextTo"/>
        <c:crossAx val="77652352"/>
        <c:crosses val="autoZero"/>
        <c:auto val="1"/>
        <c:lblAlgn val="ctr"/>
        <c:lblOffset val="100"/>
      </c:catAx>
      <c:valAx>
        <c:axId val="7765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CA" b="0"/>
                  <a:t>Percent of video</a:t>
                </a:r>
              </a:p>
            </c:rich>
          </c:tx>
          <c:layout/>
        </c:title>
        <c:numFmt formatCode="General" sourceLinked="1"/>
        <c:tickLblPos val="nextTo"/>
        <c:crossAx val="7764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395544108417146"/>
          <c:y val="0.13885152693382311"/>
          <c:w val="0.14122117223526134"/>
          <c:h val="0.14992282292256892"/>
        </c:manualLayout>
      </c:layout>
      <c:overlay val="1"/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M, Checkout, Wave 5 vs 6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Wave 5</c:v>
          </c:tx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Sheet1!$O$4:$O$17</c:f>
              <c:numCache>
                <c:formatCode>0.00</c:formatCode>
                <c:ptCount val="14"/>
                <c:pt idx="0">
                  <c:v>0</c:v>
                </c:pt>
                <c:pt idx="1">
                  <c:v>16.666666666666664</c:v>
                </c:pt>
                <c:pt idx="2">
                  <c:v>4.1666666666666661</c:v>
                </c:pt>
                <c:pt idx="3">
                  <c:v>20.833333333333336</c:v>
                </c:pt>
                <c:pt idx="4">
                  <c:v>25</c:v>
                </c:pt>
                <c:pt idx="5">
                  <c:v>4.1666666666666661</c:v>
                </c:pt>
                <c:pt idx="6">
                  <c:v>12.5</c:v>
                </c:pt>
                <c:pt idx="7">
                  <c:v>8.3333333333333321</c:v>
                </c:pt>
                <c:pt idx="8">
                  <c:v>0</c:v>
                </c:pt>
                <c:pt idx="9">
                  <c:v>0</c:v>
                </c:pt>
                <c:pt idx="10">
                  <c:v>8.3333333333333321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Wave 6</c:v>
          </c:tx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Sheet2!$O$4:$O$17</c:f>
              <c:numCache>
                <c:formatCode>0.00</c:formatCode>
                <c:ptCount val="14"/>
                <c:pt idx="0">
                  <c:v>0</c:v>
                </c:pt>
                <c:pt idx="1">
                  <c:v>21.428571428571427</c:v>
                </c:pt>
                <c:pt idx="2">
                  <c:v>3.5714285714285712</c:v>
                </c:pt>
                <c:pt idx="3">
                  <c:v>17.857142857142858</c:v>
                </c:pt>
                <c:pt idx="4">
                  <c:v>32.142857142857146</c:v>
                </c:pt>
                <c:pt idx="5">
                  <c:v>0</c:v>
                </c:pt>
                <c:pt idx="6">
                  <c:v>14.285714285714285</c:v>
                </c:pt>
                <c:pt idx="7">
                  <c:v>7.1428571428571423</c:v>
                </c:pt>
                <c:pt idx="8">
                  <c:v>0</c:v>
                </c:pt>
                <c:pt idx="9">
                  <c:v>0</c:v>
                </c:pt>
                <c:pt idx="10">
                  <c:v>3.5714285714285712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8781824"/>
        <c:axId val="78800384"/>
      </c:barChart>
      <c:catAx>
        <c:axId val="78781824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Planning</a:t>
                </a:r>
              </a:p>
              <a:p>
                <a:pPr>
                  <a:defRPr/>
                </a:pPr>
                <a:r>
                  <a:rPr lang="en-CA"/>
                  <a:t>Units</a:t>
                </a:r>
              </a:p>
            </c:rich>
          </c:tx>
          <c:layout/>
        </c:title>
        <c:tickLblPos val="nextTo"/>
        <c:crossAx val="78800384"/>
        <c:crosses val="autoZero"/>
        <c:auto val="1"/>
        <c:lblAlgn val="ctr"/>
        <c:lblOffset val="100"/>
      </c:catAx>
      <c:valAx>
        <c:axId val="7880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occurrences</a:t>
                </a:r>
              </a:p>
            </c:rich>
          </c:tx>
          <c:layout/>
        </c:title>
        <c:numFmt formatCode="0" sourceLinked="0"/>
        <c:tickLblPos val="nextTo"/>
        <c:crossAx val="78781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85664600091403"/>
          <c:y val="0.2435226386892374"/>
          <c:w val="9.7564514759229878E-2"/>
          <c:h val="0.13139264948829626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K, Checkout vs Mercy, Planning Units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Checkout</c:v>
          </c:tx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Sheet5!$N$4:$N$17</c:f>
              <c:numCache>
                <c:formatCode>General</c:formatCode>
                <c:ptCount val="14"/>
                <c:pt idx="0">
                  <c:v>1.153846153846154</c:v>
                </c:pt>
                <c:pt idx="1">
                  <c:v>1.153846153846154</c:v>
                </c:pt>
                <c:pt idx="2">
                  <c:v>9.2307692307692317</c:v>
                </c:pt>
                <c:pt idx="3">
                  <c:v>19.615384615384617</c:v>
                </c:pt>
                <c:pt idx="4">
                  <c:v>53.46153846153846</c:v>
                </c:pt>
                <c:pt idx="5">
                  <c:v>0</c:v>
                </c:pt>
                <c:pt idx="6">
                  <c:v>0.38461538461538464</c:v>
                </c:pt>
                <c:pt idx="7">
                  <c:v>13.846153846153847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1.153846153846154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Mercy</c:v>
          </c:tx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Sheet6!$N$4:$N$17</c:f>
              <c:numCache>
                <c:formatCode>General</c:formatCode>
                <c:ptCount val="14"/>
                <c:pt idx="0">
                  <c:v>4.1322314049586781</c:v>
                </c:pt>
                <c:pt idx="1">
                  <c:v>10.743801652892563</c:v>
                </c:pt>
                <c:pt idx="2">
                  <c:v>2.0661157024793391</c:v>
                </c:pt>
                <c:pt idx="3">
                  <c:v>7.4380165289256199</c:v>
                </c:pt>
                <c:pt idx="4">
                  <c:v>66.528925619834709</c:v>
                </c:pt>
                <c:pt idx="5">
                  <c:v>0</c:v>
                </c:pt>
                <c:pt idx="6">
                  <c:v>9.0909090909090917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8833920"/>
        <c:axId val="79036800"/>
      </c:barChart>
      <c:catAx>
        <c:axId val="78833920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Planning</a:t>
                </a:r>
              </a:p>
              <a:p>
                <a:pPr>
                  <a:defRPr/>
                </a:pPr>
                <a:r>
                  <a:rPr lang="en-CA"/>
                  <a:t>Units</a:t>
                </a:r>
              </a:p>
            </c:rich>
          </c:tx>
          <c:layout/>
        </c:title>
        <c:tickLblPos val="nextTo"/>
        <c:crossAx val="79036800"/>
        <c:crosses val="autoZero"/>
        <c:auto val="1"/>
        <c:lblAlgn val="ctr"/>
        <c:lblOffset val="100"/>
      </c:catAx>
      <c:valAx>
        <c:axId val="7903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</a:t>
                </a:r>
                <a:r>
                  <a:rPr lang="en-CA" baseline="0"/>
                  <a:t> of video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7883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46084054308055"/>
          <c:y val="0.20854300189220551"/>
          <c:w val="0.12980488550042368"/>
          <c:h val="0.12460233168528358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K, Checkout vs Mercy, Planning Units 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Checkout</c:v>
          </c:tx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Sheet5!$O$4:$O$17</c:f>
              <c:numCache>
                <c:formatCode>0.00</c:formatCode>
                <c:ptCount val="14"/>
                <c:pt idx="0">
                  <c:v>7.4074074074074066</c:v>
                </c:pt>
                <c:pt idx="1">
                  <c:v>3.7037037037037033</c:v>
                </c:pt>
                <c:pt idx="2">
                  <c:v>7.4074074074074066</c:v>
                </c:pt>
                <c:pt idx="3">
                  <c:v>25.925925925925924</c:v>
                </c:pt>
                <c:pt idx="4">
                  <c:v>37.037037037037038</c:v>
                </c:pt>
                <c:pt idx="5">
                  <c:v>0</c:v>
                </c:pt>
                <c:pt idx="6">
                  <c:v>3.7037037037037033</c:v>
                </c:pt>
                <c:pt idx="7">
                  <c:v>11.111111111111111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3.7037037037037033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Mercy</c:v>
          </c:tx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Sheet6!$O$4:$O$17</c:f>
              <c:numCache>
                <c:formatCode>0.00</c:formatCode>
                <c:ptCount val="14"/>
                <c:pt idx="0">
                  <c:v>17.391304347826086</c:v>
                </c:pt>
                <c:pt idx="1">
                  <c:v>4.3478260869565215</c:v>
                </c:pt>
                <c:pt idx="2">
                  <c:v>4.3478260869565215</c:v>
                </c:pt>
                <c:pt idx="3">
                  <c:v>17.391304347826086</c:v>
                </c:pt>
                <c:pt idx="4">
                  <c:v>43.478260869565219</c:v>
                </c:pt>
                <c:pt idx="5">
                  <c:v>0</c:v>
                </c:pt>
                <c:pt idx="6">
                  <c:v>13.043478260869565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9070336"/>
        <c:axId val="79072256"/>
      </c:barChart>
      <c:catAx>
        <c:axId val="79070336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Planning</a:t>
                </a:r>
              </a:p>
              <a:p>
                <a:pPr>
                  <a:defRPr/>
                </a:pPr>
                <a:r>
                  <a:rPr lang="en-CA"/>
                  <a:t>Units</a:t>
                </a:r>
              </a:p>
            </c:rich>
          </c:tx>
          <c:layout/>
        </c:title>
        <c:tickLblPos val="nextTo"/>
        <c:crossAx val="79072256"/>
        <c:crosses val="autoZero"/>
        <c:auto val="1"/>
        <c:lblAlgn val="ctr"/>
        <c:lblOffset val="100"/>
      </c:catAx>
      <c:valAx>
        <c:axId val="7907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</a:t>
                </a:r>
                <a:r>
                  <a:rPr lang="en-CA" baseline="0"/>
                  <a:t> of occurrences</a:t>
                </a:r>
                <a:endParaRPr lang="en-CA"/>
              </a:p>
            </c:rich>
          </c:tx>
          <c:layout/>
        </c:title>
        <c:numFmt formatCode="0.00" sourceLinked="1"/>
        <c:tickLblPos val="nextTo"/>
        <c:crossAx val="7907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00131233595804"/>
          <c:y val="0.18943095654709849"/>
          <c:w val="0.1293486293123729"/>
          <c:h val="0.11675811709976926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Checkout, Wave 5, Planning Units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Player G</c:v>
          </c:tx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Sheet4!$O$4:$O$17</c:f>
              <c:numCache>
                <c:formatCode>0.00</c:formatCode>
                <c:ptCount val="14"/>
                <c:pt idx="0">
                  <c:v>4.5454545454545459</c:v>
                </c:pt>
                <c:pt idx="1">
                  <c:v>18.181818181818183</c:v>
                </c:pt>
                <c:pt idx="2">
                  <c:v>4.5454545454545459</c:v>
                </c:pt>
                <c:pt idx="3">
                  <c:v>4.5454545454545459</c:v>
                </c:pt>
                <c:pt idx="4">
                  <c:v>27.27272727272727</c:v>
                </c:pt>
                <c:pt idx="5">
                  <c:v>11.363636363636363</c:v>
                </c:pt>
                <c:pt idx="6">
                  <c:v>6.8181818181818175</c:v>
                </c:pt>
                <c:pt idx="7">
                  <c:v>0</c:v>
                </c:pt>
                <c:pt idx="8">
                  <c:v>0</c:v>
                </c:pt>
                <c:pt idx="9">
                  <c:v>4.5454545454545459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18.181818181818183</c:v>
                </c:pt>
              </c:numCache>
            </c:numRef>
          </c:val>
        </c:ser>
        <c:ser>
          <c:idx val="1"/>
          <c:order val="1"/>
          <c:tx>
            <c:v>Player K</c:v>
          </c:tx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Sheet5!$O$4:$O$17</c:f>
              <c:numCache>
                <c:formatCode>0.00</c:formatCode>
                <c:ptCount val="14"/>
                <c:pt idx="0">
                  <c:v>7.4074074074074066</c:v>
                </c:pt>
                <c:pt idx="1">
                  <c:v>3.7037037037037033</c:v>
                </c:pt>
                <c:pt idx="2">
                  <c:v>7.4074074074074066</c:v>
                </c:pt>
                <c:pt idx="3">
                  <c:v>25.925925925925924</c:v>
                </c:pt>
                <c:pt idx="4">
                  <c:v>37.037037037037038</c:v>
                </c:pt>
                <c:pt idx="5">
                  <c:v>0</c:v>
                </c:pt>
                <c:pt idx="6">
                  <c:v>3.7037037037037033</c:v>
                </c:pt>
                <c:pt idx="7">
                  <c:v>11.111111111111111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3.7037037037037033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v>Player M</c:v>
          </c:tx>
          <c:cat>
            <c:strRef>
              <c:f>Sheet7!$W$3:$W$16</c:f>
              <c:strCache>
                <c:ptCount val="14"/>
                <c:pt idx="0">
                  <c:v>Avoid explosives</c:v>
                </c:pt>
                <c:pt idx="1">
                  <c:v>Be aggresive</c:v>
                </c:pt>
                <c:pt idx="2">
                  <c:v>Between rounds preparations</c:v>
                </c:pt>
                <c:pt idx="3">
                  <c:v>Close quarters combat</c:v>
                </c:pt>
                <c:pt idx="4">
                  <c:v>Defend position</c:v>
                </c:pt>
                <c:pt idx="5">
                  <c:v>Find defensible position calm enviroment</c:v>
                </c:pt>
                <c:pt idx="6">
                  <c:v>Find defensible position chaotic enviroment</c:v>
                </c:pt>
                <c:pt idx="7">
                  <c:v>Hunt</c:v>
                </c:pt>
                <c:pt idx="8">
                  <c:v>None</c:v>
                </c:pt>
                <c:pt idx="9">
                  <c:v>Recover health</c:v>
                </c:pt>
                <c:pt idx="10">
                  <c:v>Replenish supplies chaotic</c:v>
                </c:pt>
                <c:pt idx="11">
                  <c:v>Start of game preparations</c:v>
                </c:pt>
                <c:pt idx="12">
                  <c:v>Switch guns out of ammo</c:v>
                </c:pt>
                <c:pt idx="13">
                  <c:v>Switch guns stategic</c:v>
                </c:pt>
              </c:strCache>
            </c:strRef>
          </c:cat>
          <c:val>
            <c:numRef>
              <c:f>Sheet1!$O$4:$O$17</c:f>
              <c:numCache>
                <c:formatCode>0.00</c:formatCode>
                <c:ptCount val="14"/>
                <c:pt idx="0">
                  <c:v>0</c:v>
                </c:pt>
                <c:pt idx="1">
                  <c:v>16.666666666666664</c:v>
                </c:pt>
                <c:pt idx="2">
                  <c:v>4.1666666666666661</c:v>
                </c:pt>
                <c:pt idx="3">
                  <c:v>20.833333333333336</c:v>
                </c:pt>
                <c:pt idx="4">
                  <c:v>25</c:v>
                </c:pt>
                <c:pt idx="5">
                  <c:v>4.1666666666666661</c:v>
                </c:pt>
                <c:pt idx="6">
                  <c:v>12.5</c:v>
                </c:pt>
                <c:pt idx="7">
                  <c:v>8.3333333333333321</c:v>
                </c:pt>
                <c:pt idx="8">
                  <c:v>0</c:v>
                </c:pt>
                <c:pt idx="9">
                  <c:v>0</c:v>
                </c:pt>
                <c:pt idx="10">
                  <c:v>8.3333333333333321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9123200"/>
        <c:axId val="79125120"/>
      </c:barChart>
      <c:catAx>
        <c:axId val="79123200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Planning</a:t>
                </a:r>
              </a:p>
              <a:p>
                <a:pPr>
                  <a:defRPr/>
                </a:pPr>
                <a:r>
                  <a:rPr lang="en-CA"/>
                  <a:t>Units</a:t>
                </a:r>
              </a:p>
            </c:rich>
          </c:tx>
          <c:layout/>
        </c:title>
        <c:tickLblPos val="nextTo"/>
        <c:crossAx val="79125120"/>
        <c:crosses val="autoZero"/>
        <c:auto val="1"/>
        <c:lblAlgn val="ctr"/>
        <c:lblOffset val="100"/>
      </c:catAx>
      <c:valAx>
        <c:axId val="7912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occurrences</a:t>
                </a:r>
              </a:p>
            </c:rich>
          </c:tx>
          <c:layout/>
        </c:title>
        <c:numFmt formatCode="0" sourceLinked="0"/>
        <c:tickLblPos val="nextTo"/>
        <c:crossAx val="7912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61200715745154"/>
          <c:y val="0.20263149240915651"/>
          <c:w val="0.11030582955601689"/>
          <c:h val="0.16782286204943639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28575</xdr:rowOff>
    </xdr:from>
    <xdr:to>
      <xdr:col>8</xdr:col>
      <xdr:colOff>723900</xdr:colOff>
      <xdr:row>7</xdr:row>
      <xdr:rowOff>533400</xdr:rowOff>
    </xdr:to>
    <xdr:sp macro="" textlink="">
      <xdr:nvSpPr>
        <xdr:cNvPr id="2" name="TextBox 1"/>
        <xdr:cNvSpPr txBox="1"/>
      </xdr:nvSpPr>
      <xdr:spPr>
        <a:xfrm>
          <a:off x="5915025" y="409575"/>
          <a:ext cx="1562100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This file represents the Planning Unit</a:t>
          </a:r>
          <a:r>
            <a:rPr lang="en-CA" sz="1100" baseline="0"/>
            <a:t> data from our annotations using model 7. Each sheet has a different  video's statistics.</a:t>
          </a:r>
        </a:p>
        <a:p>
          <a:endParaRPr lang="en-CA" sz="1100" baseline="0"/>
        </a:p>
        <a:p>
          <a:r>
            <a:rPr lang="en-CA" sz="1100" baseline="0"/>
            <a:t>Matt Martin - 2015.03.24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161925</xdr:rowOff>
    </xdr:from>
    <xdr:to>
      <xdr:col>7</xdr:col>
      <xdr:colOff>561975</xdr:colOff>
      <xdr:row>12</xdr:row>
      <xdr:rowOff>57150</xdr:rowOff>
    </xdr:to>
    <xdr:sp macro="" textlink="">
      <xdr:nvSpPr>
        <xdr:cNvPr id="2" name="TextBox 1"/>
        <xdr:cNvSpPr txBox="1"/>
      </xdr:nvSpPr>
      <xdr:spPr>
        <a:xfrm>
          <a:off x="2505075" y="542925"/>
          <a:ext cx="2324100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This table is the final planning unit tally for</a:t>
          </a:r>
          <a:r>
            <a:rPr lang="en-CA" sz="1100" baseline="0"/>
            <a:t> all six annotated videos.</a:t>
          </a:r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9525</xdr:rowOff>
    </xdr:from>
    <xdr:to>
      <xdr:col>12</xdr:col>
      <xdr:colOff>361950</xdr:colOff>
      <xdr:row>21</xdr:row>
      <xdr:rowOff>63953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238124</xdr:colOff>
      <xdr:row>45</xdr:row>
      <xdr:rowOff>114300</xdr:rowOff>
    </xdr:from>
    <xdr:to>
      <xdr:col>13</xdr:col>
      <xdr:colOff>57150</xdr:colOff>
      <xdr:row>65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247649</xdr:colOff>
      <xdr:row>66</xdr:row>
      <xdr:rowOff>66675</xdr:rowOff>
    </xdr:from>
    <xdr:to>
      <xdr:col>13</xdr:col>
      <xdr:colOff>66675</xdr:colOff>
      <xdr:row>85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285749</xdr:colOff>
      <xdr:row>86</xdr:row>
      <xdr:rowOff>161925</xdr:rowOff>
    </xdr:from>
    <xdr:to>
      <xdr:col>12</xdr:col>
      <xdr:colOff>390524</xdr:colOff>
      <xdr:row>107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266698</xdr:colOff>
      <xdr:row>109</xdr:row>
      <xdr:rowOff>85724</xdr:rowOff>
    </xdr:from>
    <xdr:to>
      <xdr:col>13</xdr:col>
      <xdr:colOff>123825</xdr:colOff>
      <xdr:row>129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276224</xdr:colOff>
      <xdr:row>131</xdr:row>
      <xdr:rowOff>66674</xdr:rowOff>
    </xdr:from>
    <xdr:to>
      <xdr:col>12</xdr:col>
      <xdr:colOff>361949</xdr:colOff>
      <xdr:row>149</xdr:row>
      <xdr:rowOff>133349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390524</xdr:colOff>
      <xdr:row>65</xdr:row>
      <xdr:rowOff>171449</xdr:rowOff>
    </xdr:from>
    <xdr:to>
      <xdr:col>22</xdr:col>
      <xdr:colOff>304799</xdr:colOff>
      <xdr:row>85</xdr:row>
      <xdr:rowOff>47624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581024</xdr:colOff>
      <xdr:row>86</xdr:row>
      <xdr:rowOff>161924</xdr:rowOff>
    </xdr:from>
    <xdr:to>
      <xdr:col>21</xdr:col>
      <xdr:colOff>514349</xdr:colOff>
      <xdr:row>107</xdr:row>
      <xdr:rowOff>95249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352424</xdr:colOff>
      <xdr:row>22</xdr:row>
      <xdr:rowOff>66674</xdr:rowOff>
    </xdr:from>
    <xdr:to>
      <xdr:col>12</xdr:col>
      <xdr:colOff>361949</xdr:colOff>
      <xdr:row>43</xdr:row>
      <xdr:rowOff>171449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"/>
  <sheetViews>
    <sheetView tabSelected="1" zoomScale="70" zoomScaleNormal="70" workbookViewId="0">
      <selection activeCell="I10" sqref="I10"/>
    </sheetView>
  </sheetViews>
  <sheetFormatPr defaultRowHeight="15"/>
  <cols>
    <col min="1" max="1" width="18.7109375" customWidth="1"/>
    <col min="3" max="3" width="11" customWidth="1"/>
    <col min="6" max="6" width="18.5703125" customWidth="1"/>
    <col min="8" max="8" width="16.42578125" customWidth="1"/>
    <col min="9" max="9" width="17.85546875" customWidth="1"/>
    <col min="10" max="10" width="20.140625" customWidth="1"/>
    <col min="11" max="11" width="20.85546875" customWidth="1"/>
    <col min="12" max="12" width="17" customWidth="1"/>
    <col min="13" max="13" width="16.85546875" customWidth="1"/>
    <col min="14" max="14" width="20.42578125" customWidth="1"/>
    <col min="15" max="15" width="14.7109375" customWidth="1"/>
    <col min="16" max="16" width="17.5703125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6">
      <c r="A2" s="3" t="s">
        <v>31</v>
      </c>
      <c r="B2" s="1"/>
      <c r="C2" s="1"/>
      <c r="D2" s="1"/>
      <c r="E2" s="1"/>
      <c r="F2" s="1"/>
      <c r="G2" s="1"/>
      <c r="H2" s="1"/>
      <c r="I2" s="1"/>
      <c r="J2" t="s">
        <v>15</v>
      </c>
    </row>
    <row r="3" spans="1:16" ht="30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/>
      <c r="H3" s="1"/>
      <c r="I3" s="1"/>
      <c r="J3" s="1" t="s">
        <v>5</v>
      </c>
      <c r="K3" t="s">
        <v>16</v>
      </c>
      <c r="L3" t="s">
        <v>6</v>
      </c>
      <c r="M3" t="s">
        <v>25</v>
      </c>
      <c r="N3" t="s">
        <v>34</v>
      </c>
      <c r="O3" t="s">
        <v>49</v>
      </c>
      <c r="P3" t="s">
        <v>32</v>
      </c>
    </row>
    <row r="4" spans="1:16" ht="30">
      <c r="A4" s="1"/>
      <c r="B4" s="2">
        <v>69</v>
      </c>
      <c r="C4" s="2">
        <v>5</v>
      </c>
      <c r="D4" s="2">
        <v>26</v>
      </c>
      <c r="E4" s="1">
        <f t="shared" ref="E4:E27" si="0">D4-C4</f>
        <v>21</v>
      </c>
      <c r="F4" s="2" t="s">
        <v>7</v>
      </c>
      <c r="G4" s="1"/>
      <c r="H4" s="1"/>
      <c r="I4" s="1"/>
      <c r="J4" s="1" t="s">
        <v>22</v>
      </c>
      <c r="K4">
        <f t="shared" ref="K4:K17" si="1">SUMPRODUCT(--($F$4:$F$27=J4))</f>
        <v>0</v>
      </c>
      <c r="L4">
        <f>SUMIF($F$4:$F$47,J4,$E$4:$E$47)</f>
        <v>0</v>
      </c>
      <c r="M4">
        <f t="shared" ref="M4:M17" si="2">IF(K4=0,0,L4/K4)</f>
        <v>0</v>
      </c>
      <c r="N4">
        <f>(L4/$P$4)*100</f>
        <v>0</v>
      </c>
      <c r="O4" s="5">
        <f>(K4/$K$18)*100</f>
        <v>0</v>
      </c>
      <c r="P4">
        <f>MAX(D4:D200)-MIN(C4:C200)</f>
        <v>248</v>
      </c>
    </row>
    <row r="5" spans="1:16">
      <c r="A5" s="1"/>
      <c r="B5" s="2">
        <v>70</v>
      </c>
      <c r="C5" s="2">
        <v>26</v>
      </c>
      <c r="D5" s="2">
        <v>44</v>
      </c>
      <c r="E5" s="1">
        <f t="shared" si="0"/>
        <v>18</v>
      </c>
      <c r="F5" s="2" t="s">
        <v>8</v>
      </c>
      <c r="G5" s="1"/>
      <c r="H5" s="1"/>
      <c r="I5" s="1"/>
      <c r="J5" s="1" t="s">
        <v>13</v>
      </c>
      <c r="K5">
        <f t="shared" si="1"/>
        <v>4</v>
      </c>
      <c r="L5">
        <f t="shared" ref="L5:L17" si="3">SUMIF($F$4:$F$47,J5,$E$4:$E$47)</f>
        <v>22</v>
      </c>
      <c r="M5">
        <f>IF(K5=0,0,L5/K5)</f>
        <v>5.5</v>
      </c>
      <c r="N5">
        <f t="shared" ref="N5:N17" si="4">(L5/$P$4)*100</f>
        <v>8.870967741935484</v>
      </c>
      <c r="O5" s="5">
        <f t="shared" ref="O5:O17" si="5">(K5/$K$18)*100</f>
        <v>16.666666666666664</v>
      </c>
    </row>
    <row r="6" spans="1:16" ht="30">
      <c r="A6" s="1"/>
      <c r="B6" s="2">
        <v>71</v>
      </c>
      <c r="C6" s="2">
        <v>44</v>
      </c>
      <c r="D6" s="2">
        <v>47</v>
      </c>
      <c r="E6" s="1">
        <f t="shared" si="0"/>
        <v>3</v>
      </c>
      <c r="F6" s="2" t="s">
        <v>9</v>
      </c>
      <c r="G6" s="1"/>
      <c r="H6" s="1"/>
      <c r="I6" s="1"/>
      <c r="J6" s="1" t="s">
        <v>7</v>
      </c>
      <c r="K6">
        <f t="shared" si="1"/>
        <v>1</v>
      </c>
      <c r="L6">
        <f t="shared" si="3"/>
        <v>21</v>
      </c>
      <c r="M6">
        <f t="shared" si="2"/>
        <v>21</v>
      </c>
      <c r="N6">
        <f t="shared" si="4"/>
        <v>8.4677419354838701</v>
      </c>
      <c r="O6" s="5">
        <f t="shared" si="5"/>
        <v>4.1666666666666661</v>
      </c>
    </row>
    <row r="7" spans="1:16" ht="30">
      <c r="A7" s="1"/>
      <c r="B7" s="2">
        <v>72</v>
      </c>
      <c r="C7" s="2">
        <v>47</v>
      </c>
      <c r="D7" s="2">
        <v>60</v>
      </c>
      <c r="E7" s="1">
        <f t="shared" si="0"/>
        <v>13</v>
      </c>
      <c r="F7" s="2" t="s">
        <v>10</v>
      </c>
      <c r="G7" s="1"/>
      <c r="H7" s="1"/>
      <c r="I7" s="1"/>
      <c r="J7" s="1" t="s">
        <v>9</v>
      </c>
      <c r="K7">
        <f t="shared" si="1"/>
        <v>5</v>
      </c>
      <c r="L7">
        <f t="shared" si="3"/>
        <v>22</v>
      </c>
      <c r="M7">
        <f t="shared" si="2"/>
        <v>4.4000000000000004</v>
      </c>
      <c r="N7">
        <f t="shared" si="4"/>
        <v>8.870967741935484</v>
      </c>
      <c r="O7" s="5">
        <f t="shared" si="5"/>
        <v>20.833333333333336</v>
      </c>
    </row>
    <row r="8" spans="1:16" ht="45">
      <c r="A8" s="1"/>
      <c r="B8" s="2">
        <v>73</v>
      </c>
      <c r="C8" s="2">
        <v>60</v>
      </c>
      <c r="D8" s="2">
        <v>64</v>
      </c>
      <c r="E8" s="1">
        <f t="shared" si="0"/>
        <v>4</v>
      </c>
      <c r="F8" s="2" t="s">
        <v>11</v>
      </c>
      <c r="G8" s="1"/>
      <c r="H8" s="1"/>
      <c r="I8" s="1"/>
      <c r="J8" s="1" t="s">
        <v>8</v>
      </c>
      <c r="K8">
        <f t="shared" si="1"/>
        <v>6</v>
      </c>
      <c r="L8">
        <f t="shared" si="3"/>
        <v>133</v>
      </c>
      <c r="M8">
        <f t="shared" si="2"/>
        <v>22.166666666666668</v>
      </c>
      <c r="N8">
        <f t="shared" si="4"/>
        <v>53.629032258064512</v>
      </c>
      <c r="O8" s="5">
        <f t="shared" si="5"/>
        <v>25</v>
      </c>
    </row>
    <row r="9" spans="1:16" ht="45">
      <c r="A9" s="1"/>
      <c r="B9" s="2">
        <v>74</v>
      </c>
      <c r="C9" s="2">
        <v>64</v>
      </c>
      <c r="D9" s="2">
        <v>69</v>
      </c>
      <c r="E9" s="1">
        <f t="shared" si="0"/>
        <v>5</v>
      </c>
      <c r="F9" s="2" t="s">
        <v>8</v>
      </c>
      <c r="G9" s="1"/>
      <c r="H9" s="1"/>
      <c r="I9" s="1"/>
      <c r="J9" s="1" t="s">
        <v>12</v>
      </c>
      <c r="K9">
        <f t="shared" si="1"/>
        <v>1</v>
      </c>
      <c r="L9">
        <f t="shared" si="3"/>
        <v>2</v>
      </c>
      <c r="M9">
        <f t="shared" si="2"/>
        <v>2</v>
      </c>
      <c r="N9">
        <f t="shared" si="4"/>
        <v>0.80645161290322576</v>
      </c>
      <c r="O9" s="5">
        <f t="shared" si="5"/>
        <v>4.1666666666666661</v>
      </c>
    </row>
    <row r="10" spans="1:16" ht="45">
      <c r="A10" s="1"/>
      <c r="B10" s="2">
        <v>75</v>
      </c>
      <c r="C10" s="2">
        <v>69</v>
      </c>
      <c r="D10" s="2">
        <v>73</v>
      </c>
      <c r="E10" s="1">
        <f t="shared" si="0"/>
        <v>4</v>
      </c>
      <c r="F10" s="2" t="s">
        <v>9</v>
      </c>
      <c r="G10" s="1"/>
      <c r="H10" s="1"/>
      <c r="I10" s="1"/>
      <c r="J10" s="1" t="s">
        <v>11</v>
      </c>
      <c r="K10">
        <f t="shared" si="1"/>
        <v>3</v>
      </c>
      <c r="L10">
        <f t="shared" si="3"/>
        <v>21</v>
      </c>
      <c r="M10">
        <f t="shared" si="2"/>
        <v>7</v>
      </c>
      <c r="N10">
        <f t="shared" si="4"/>
        <v>8.4677419354838701</v>
      </c>
      <c r="O10" s="5">
        <f t="shared" si="5"/>
        <v>12.5</v>
      </c>
    </row>
    <row r="11" spans="1:16" ht="45">
      <c r="A11" s="1"/>
      <c r="B11" s="2">
        <v>76</v>
      </c>
      <c r="C11" s="2">
        <v>73</v>
      </c>
      <c r="D11" s="2">
        <v>75</v>
      </c>
      <c r="E11" s="1">
        <f t="shared" si="0"/>
        <v>2</v>
      </c>
      <c r="F11" s="2" t="s">
        <v>12</v>
      </c>
      <c r="G11" s="1"/>
      <c r="H11" s="1"/>
      <c r="I11" s="1"/>
      <c r="J11" s="1" t="s">
        <v>10</v>
      </c>
      <c r="K11">
        <f t="shared" si="1"/>
        <v>2</v>
      </c>
      <c r="L11">
        <f t="shared" si="3"/>
        <v>19</v>
      </c>
      <c r="M11">
        <f t="shared" si="2"/>
        <v>9.5</v>
      </c>
      <c r="N11">
        <f t="shared" si="4"/>
        <v>7.661290322580645</v>
      </c>
      <c r="O11" s="5">
        <f t="shared" si="5"/>
        <v>8.3333333333333321</v>
      </c>
    </row>
    <row r="12" spans="1:16">
      <c r="A12" s="1"/>
      <c r="B12" s="2">
        <v>77</v>
      </c>
      <c r="C12" s="2">
        <v>75</v>
      </c>
      <c r="D12" s="2">
        <v>85</v>
      </c>
      <c r="E12" s="1">
        <f t="shared" si="0"/>
        <v>10</v>
      </c>
      <c r="F12" s="2" t="s">
        <v>13</v>
      </c>
      <c r="G12" s="1"/>
      <c r="H12" s="1"/>
      <c r="I12" s="1"/>
      <c r="J12" s="1" t="s">
        <v>24</v>
      </c>
      <c r="K12">
        <f t="shared" si="1"/>
        <v>0</v>
      </c>
      <c r="L12">
        <f t="shared" si="3"/>
        <v>0</v>
      </c>
      <c r="M12" s="1">
        <f t="shared" si="2"/>
        <v>0</v>
      </c>
      <c r="N12">
        <f t="shared" si="4"/>
        <v>0</v>
      </c>
      <c r="O12" s="5">
        <f t="shared" si="5"/>
        <v>0</v>
      </c>
    </row>
    <row r="13" spans="1:16" ht="45">
      <c r="A13" s="1"/>
      <c r="B13" s="2">
        <v>78</v>
      </c>
      <c r="C13" s="2">
        <v>85</v>
      </c>
      <c r="D13" s="2">
        <v>95</v>
      </c>
      <c r="E13" s="1">
        <f t="shared" si="0"/>
        <v>10</v>
      </c>
      <c r="F13" s="2" t="s">
        <v>11</v>
      </c>
      <c r="G13" s="1"/>
      <c r="H13" s="1"/>
      <c r="I13" s="1"/>
      <c r="J13" s="1" t="s">
        <v>23</v>
      </c>
      <c r="K13">
        <f t="shared" si="1"/>
        <v>0</v>
      </c>
      <c r="L13">
        <f t="shared" si="3"/>
        <v>0</v>
      </c>
      <c r="M13">
        <f t="shared" si="2"/>
        <v>0</v>
      </c>
      <c r="N13">
        <f t="shared" si="4"/>
        <v>0</v>
      </c>
      <c r="O13" s="5">
        <f t="shared" si="5"/>
        <v>0</v>
      </c>
    </row>
    <row r="14" spans="1:16" ht="30">
      <c r="A14" s="1"/>
      <c r="B14" s="2">
        <v>79</v>
      </c>
      <c r="C14" s="2">
        <v>96</v>
      </c>
      <c r="D14" s="2">
        <v>103</v>
      </c>
      <c r="E14" s="1">
        <f t="shared" si="0"/>
        <v>7</v>
      </c>
      <c r="F14" s="2" t="s">
        <v>9</v>
      </c>
      <c r="G14" s="1"/>
      <c r="H14" s="1"/>
      <c r="I14" s="1"/>
      <c r="J14" s="1" t="s">
        <v>14</v>
      </c>
      <c r="K14">
        <f t="shared" si="1"/>
        <v>2</v>
      </c>
      <c r="L14">
        <f t="shared" si="3"/>
        <v>7</v>
      </c>
      <c r="M14">
        <f t="shared" si="2"/>
        <v>3.5</v>
      </c>
      <c r="N14">
        <f t="shared" si="4"/>
        <v>2.82258064516129</v>
      </c>
      <c r="O14" s="5">
        <f t="shared" si="5"/>
        <v>8.3333333333333321</v>
      </c>
    </row>
    <row r="15" spans="1:16" ht="30">
      <c r="A15" s="1"/>
      <c r="B15" s="2">
        <v>80</v>
      </c>
      <c r="C15" s="2">
        <v>103</v>
      </c>
      <c r="D15" s="2">
        <v>109</v>
      </c>
      <c r="E15" s="1">
        <f t="shared" si="0"/>
        <v>6</v>
      </c>
      <c r="F15" s="2" t="s">
        <v>13</v>
      </c>
      <c r="G15" s="1"/>
      <c r="H15" s="1"/>
      <c r="I15" s="1"/>
      <c r="J15" s="1" t="s">
        <v>19</v>
      </c>
      <c r="K15">
        <f t="shared" si="1"/>
        <v>0</v>
      </c>
      <c r="L15">
        <f t="shared" si="3"/>
        <v>0</v>
      </c>
      <c r="M15">
        <f t="shared" si="2"/>
        <v>0</v>
      </c>
      <c r="N15">
        <f t="shared" si="4"/>
        <v>0</v>
      </c>
      <c r="O15" s="5">
        <f t="shared" si="5"/>
        <v>0</v>
      </c>
    </row>
    <row r="16" spans="1:16" ht="30">
      <c r="A16" s="1"/>
      <c r="B16" s="2">
        <v>81</v>
      </c>
      <c r="C16" s="2">
        <v>109</v>
      </c>
      <c r="D16" s="2">
        <v>111</v>
      </c>
      <c r="E16" s="1">
        <f t="shared" si="0"/>
        <v>2</v>
      </c>
      <c r="F16" s="2" t="s">
        <v>8</v>
      </c>
      <c r="G16" s="1"/>
      <c r="H16" s="1"/>
      <c r="I16" s="1"/>
      <c r="J16" s="1" t="s">
        <v>21</v>
      </c>
      <c r="K16">
        <f t="shared" si="1"/>
        <v>0</v>
      </c>
      <c r="L16">
        <f t="shared" si="3"/>
        <v>0</v>
      </c>
      <c r="M16">
        <f t="shared" si="2"/>
        <v>0</v>
      </c>
      <c r="N16">
        <f t="shared" si="4"/>
        <v>0</v>
      </c>
      <c r="O16" s="5">
        <f t="shared" si="5"/>
        <v>0</v>
      </c>
    </row>
    <row r="17" spans="1:15">
      <c r="A17" s="1"/>
      <c r="B17" s="2">
        <v>82</v>
      </c>
      <c r="C17" s="2">
        <v>111</v>
      </c>
      <c r="D17" s="2">
        <v>189</v>
      </c>
      <c r="E17" s="1">
        <f t="shared" si="0"/>
        <v>78</v>
      </c>
      <c r="F17" s="2" t="s">
        <v>8</v>
      </c>
      <c r="G17" s="1"/>
      <c r="H17" s="1"/>
      <c r="I17" s="1"/>
      <c r="J17" s="1" t="s">
        <v>20</v>
      </c>
      <c r="K17">
        <f t="shared" si="1"/>
        <v>0</v>
      </c>
      <c r="L17">
        <f t="shared" si="3"/>
        <v>0</v>
      </c>
      <c r="M17">
        <f t="shared" si="2"/>
        <v>0</v>
      </c>
      <c r="N17">
        <f t="shared" si="4"/>
        <v>0</v>
      </c>
      <c r="O17" s="5">
        <f t="shared" si="5"/>
        <v>0</v>
      </c>
    </row>
    <row r="18" spans="1:15" ht="30">
      <c r="A18" s="1"/>
      <c r="B18" s="2">
        <v>83</v>
      </c>
      <c r="C18" s="2">
        <v>189</v>
      </c>
      <c r="D18" s="2">
        <v>195</v>
      </c>
      <c r="E18" s="1">
        <f t="shared" si="0"/>
        <v>6</v>
      </c>
      <c r="F18" s="2" t="s">
        <v>10</v>
      </c>
      <c r="G18" s="1"/>
      <c r="H18" s="1"/>
      <c r="I18" s="1"/>
      <c r="J18" s="4" t="s">
        <v>17</v>
      </c>
      <c r="K18" s="1">
        <f>SUM(K4:K17)</f>
        <v>24</v>
      </c>
      <c r="L18" s="1">
        <f>SUM(E4:E27)</f>
        <v>247</v>
      </c>
      <c r="M18" s="1"/>
    </row>
    <row r="19" spans="1:15">
      <c r="A19" s="1"/>
      <c r="B19" s="2">
        <v>84</v>
      </c>
      <c r="C19" s="2">
        <v>195</v>
      </c>
      <c r="D19" s="2">
        <v>211</v>
      </c>
      <c r="E19" s="1">
        <f t="shared" si="0"/>
        <v>16</v>
      </c>
      <c r="F19" s="2" t="s">
        <v>8</v>
      </c>
      <c r="G19" s="1"/>
      <c r="H19" s="1"/>
      <c r="I19" s="1"/>
      <c r="J19" s="4" t="s">
        <v>18</v>
      </c>
      <c r="K19" s="1">
        <f>AVERAGEIF(K4:K17,"&gt;0")</f>
        <v>3</v>
      </c>
      <c r="L19" s="1">
        <f>AVERAGE(E4:E27)</f>
        <v>10.291666666666666</v>
      </c>
    </row>
    <row r="20" spans="1:15" ht="30">
      <c r="A20" s="1"/>
      <c r="B20" s="2">
        <v>85</v>
      </c>
      <c r="C20" s="2">
        <v>211</v>
      </c>
      <c r="D20" s="2">
        <v>215</v>
      </c>
      <c r="E20" s="1">
        <f t="shared" si="0"/>
        <v>4</v>
      </c>
      <c r="F20" s="2" t="s">
        <v>14</v>
      </c>
      <c r="G20" s="1"/>
      <c r="H20" s="1"/>
      <c r="I20" s="1"/>
      <c r="K20" s="1"/>
    </row>
    <row r="21" spans="1:15">
      <c r="A21" s="1"/>
      <c r="B21" s="2">
        <v>86</v>
      </c>
      <c r="C21" s="2">
        <v>215</v>
      </c>
      <c r="D21" s="2">
        <v>217</v>
      </c>
      <c r="E21" s="1">
        <f t="shared" si="0"/>
        <v>2</v>
      </c>
      <c r="F21" s="2" t="s">
        <v>13</v>
      </c>
      <c r="G21" s="1"/>
      <c r="H21" s="1"/>
      <c r="I21" s="1"/>
      <c r="K21" s="1"/>
      <c r="L21" s="1"/>
    </row>
    <row r="22" spans="1:15" ht="30">
      <c r="A22" s="1"/>
      <c r="B22" s="2">
        <v>87</v>
      </c>
      <c r="C22" s="2">
        <v>217</v>
      </c>
      <c r="D22" s="2">
        <v>223</v>
      </c>
      <c r="E22" s="1">
        <f t="shared" si="0"/>
        <v>6</v>
      </c>
      <c r="F22" s="2" t="s">
        <v>9</v>
      </c>
      <c r="G22" s="1"/>
      <c r="H22" s="1"/>
      <c r="I22" s="1"/>
      <c r="K22" s="1"/>
      <c r="L22" s="1"/>
    </row>
    <row r="23" spans="1:15" ht="30">
      <c r="A23" s="1"/>
      <c r="B23" s="2">
        <v>88</v>
      </c>
      <c r="C23" s="2">
        <v>223</v>
      </c>
      <c r="D23" s="2">
        <v>226</v>
      </c>
      <c r="E23" s="1">
        <f t="shared" si="0"/>
        <v>3</v>
      </c>
      <c r="F23" s="2" t="s">
        <v>14</v>
      </c>
      <c r="G23" s="1"/>
      <c r="H23" s="1"/>
      <c r="I23" s="1"/>
      <c r="K23" s="1"/>
      <c r="L23" s="1"/>
    </row>
    <row r="24" spans="1:15" ht="45">
      <c r="A24" s="1"/>
      <c r="B24" s="2">
        <v>89</v>
      </c>
      <c r="C24" s="2">
        <v>226</v>
      </c>
      <c r="D24" s="2">
        <v>233</v>
      </c>
      <c r="E24" s="1">
        <f t="shared" si="0"/>
        <v>7</v>
      </c>
      <c r="F24" s="2" t="s">
        <v>11</v>
      </c>
      <c r="G24" s="1"/>
      <c r="H24" s="1"/>
      <c r="I24" s="1"/>
      <c r="J24" s="1"/>
      <c r="K24" s="1"/>
      <c r="L24" s="1"/>
    </row>
    <row r="25" spans="1:15">
      <c r="A25" s="1"/>
      <c r="B25" s="2">
        <v>90</v>
      </c>
      <c r="C25" s="2">
        <v>233</v>
      </c>
      <c r="D25" s="2">
        <v>247</v>
      </c>
      <c r="E25" s="1">
        <f t="shared" si="0"/>
        <v>14</v>
      </c>
      <c r="F25" s="2" t="s">
        <v>8</v>
      </c>
      <c r="G25" s="1"/>
      <c r="H25" s="1"/>
      <c r="I25" s="1"/>
      <c r="K25" s="1"/>
      <c r="L25" s="1"/>
    </row>
    <row r="26" spans="1:15">
      <c r="A26" s="1"/>
      <c r="B26" s="2">
        <v>91</v>
      </c>
      <c r="C26" s="2">
        <v>247</v>
      </c>
      <c r="D26" s="2">
        <v>251</v>
      </c>
      <c r="E26" s="1">
        <f t="shared" si="0"/>
        <v>4</v>
      </c>
      <c r="F26" s="2" t="s">
        <v>13</v>
      </c>
      <c r="G26" s="1"/>
      <c r="H26" s="1"/>
      <c r="I26" s="1"/>
      <c r="K26" s="1"/>
      <c r="L26" s="1"/>
    </row>
    <row r="27" spans="1:15" ht="30">
      <c r="A27" s="1"/>
      <c r="B27" s="2">
        <v>92</v>
      </c>
      <c r="C27" s="2">
        <v>251</v>
      </c>
      <c r="D27" s="2">
        <v>253</v>
      </c>
      <c r="E27" s="1">
        <f t="shared" si="0"/>
        <v>2</v>
      </c>
      <c r="F27" s="2" t="s">
        <v>9</v>
      </c>
      <c r="G27" s="1"/>
      <c r="H27" s="1"/>
      <c r="I27" s="1"/>
      <c r="K27" s="1"/>
      <c r="L27" s="1"/>
    </row>
  </sheetData>
  <sortState ref="J4:M17">
    <sortCondition ref="J17"/>
  </sortState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1"/>
  <sheetViews>
    <sheetView workbookViewId="0">
      <selection activeCell="O4" sqref="O4:O17"/>
    </sheetView>
  </sheetViews>
  <sheetFormatPr defaultRowHeight="15"/>
  <cols>
    <col min="1" max="1" width="15.85546875" customWidth="1"/>
    <col min="3" max="3" width="12.140625" customWidth="1"/>
    <col min="6" max="6" width="24.5703125" customWidth="1"/>
    <col min="10" max="10" width="18.42578125" customWidth="1"/>
    <col min="11" max="11" width="21" customWidth="1"/>
    <col min="12" max="12" width="17.28515625" customWidth="1"/>
    <col min="13" max="13" width="16.7109375" customWidth="1"/>
    <col min="14" max="14" width="18.5703125" customWidth="1"/>
    <col min="15" max="15" width="16.140625" customWidth="1"/>
    <col min="16" max="16" width="11.28515625" customWidth="1"/>
  </cols>
  <sheetData>
    <row r="1" spans="1:16">
      <c r="A1" s="1" t="s">
        <v>0</v>
      </c>
      <c r="B1" s="1"/>
      <c r="C1" s="1"/>
      <c r="D1" s="1"/>
      <c r="E1" s="1"/>
      <c r="F1" s="1"/>
    </row>
    <row r="2" spans="1:16">
      <c r="A2" s="3" t="s">
        <v>30</v>
      </c>
      <c r="B2" s="1"/>
      <c r="C2" s="1"/>
      <c r="D2" s="1"/>
      <c r="E2" s="1"/>
      <c r="F2" s="1"/>
      <c r="J2" s="1" t="s">
        <v>15</v>
      </c>
      <c r="K2" s="1"/>
      <c r="L2" s="1"/>
      <c r="M2" s="1"/>
    </row>
    <row r="3" spans="1:16" s="3" customForma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J3" s="3" t="s">
        <v>5</v>
      </c>
      <c r="K3" s="3" t="s">
        <v>16</v>
      </c>
      <c r="L3" s="3" t="s">
        <v>6</v>
      </c>
      <c r="M3" s="3" t="s">
        <v>25</v>
      </c>
      <c r="N3" s="3" t="s">
        <v>34</v>
      </c>
      <c r="O3" s="3" t="s">
        <v>50</v>
      </c>
      <c r="P3" s="3" t="s">
        <v>32</v>
      </c>
    </row>
    <row r="4" spans="1:16" ht="30">
      <c r="A4" s="1"/>
      <c r="B4" s="2">
        <v>80</v>
      </c>
      <c r="C4" s="2">
        <v>9</v>
      </c>
      <c r="D4" s="2">
        <v>46</v>
      </c>
      <c r="E4" s="1">
        <f t="shared" ref="E4:E31" si="0">D4-C4</f>
        <v>37</v>
      </c>
      <c r="F4" s="2" t="s">
        <v>7</v>
      </c>
      <c r="J4" s="1" t="s">
        <v>22</v>
      </c>
      <c r="K4">
        <f>SUMPRODUCT(--($F$4:$F$31=J4))</f>
        <v>0</v>
      </c>
      <c r="L4">
        <f>SUMIF($F$4:$F$47,J4,$E$4:$E$47)</f>
        <v>0</v>
      </c>
      <c r="M4">
        <f>IF(K4=0,0,L4/K4)</f>
        <v>0</v>
      </c>
      <c r="N4">
        <f>(L4/$P$4)*100</f>
        <v>0</v>
      </c>
      <c r="O4" s="5">
        <f>(K4/$K$18)*100</f>
        <v>0</v>
      </c>
      <c r="P4">
        <f>MAX(D4:D200)-MIN(C4:C200)</f>
        <v>275</v>
      </c>
    </row>
    <row r="5" spans="1:16">
      <c r="A5" s="1"/>
      <c r="B5" s="2">
        <v>81</v>
      </c>
      <c r="C5" s="2">
        <v>46</v>
      </c>
      <c r="D5" s="2">
        <v>57</v>
      </c>
      <c r="E5" s="1">
        <f t="shared" si="0"/>
        <v>11</v>
      </c>
      <c r="F5" s="2" t="s">
        <v>8</v>
      </c>
      <c r="J5" s="1" t="s">
        <v>13</v>
      </c>
      <c r="K5">
        <f t="shared" ref="K5:K17" si="1">SUMPRODUCT(--($F$4:$F$31=J5))</f>
        <v>6</v>
      </c>
      <c r="L5">
        <f t="shared" ref="L5:L17" si="2">SUMIF($F$4:$F$47,J5,$E$4:$E$47)</f>
        <v>45</v>
      </c>
      <c r="M5">
        <f t="shared" ref="M5:M17" si="3">IF(K5=0,0,L5/K5)</f>
        <v>7.5</v>
      </c>
      <c r="N5">
        <f t="shared" ref="N5:N17" si="4">(L5/$P$4)*100</f>
        <v>16.363636363636363</v>
      </c>
      <c r="O5" s="5">
        <f t="shared" ref="O5:O17" si="5">(K5/$K$18)*100</f>
        <v>21.428571428571427</v>
      </c>
    </row>
    <row r="6" spans="1:16" ht="30">
      <c r="A6" s="1"/>
      <c r="B6" s="2">
        <v>82</v>
      </c>
      <c r="C6" s="2">
        <v>57</v>
      </c>
      <c r="D6" s="2">
        <v>63</v>
      </c>
      <c r="E6" s="1">
        <f t="shared" si="0"/>
        <v>6</v>
      </c>
      <c r="F6" s="2" t="s">
        <v>9</v>
      </c>
      <c r="J6" s="1" t="s">
        <v>7</v>
      </c>
      <c r="K6">
        <f t="shared" si="1"/>
        <v>1</v>
      </c>
      <c r="L6">
        <f t="shared" si="2"/>
        <v>37</v>
      </c>
      <c r="M6">
        <f t="shared" si="3"/>
        <v>37</v>
      </c>
      <c r="N6">
        <f t="shared" si="4"/>
        <v>13.454545454545455</v>
      </c>
      <c r="O6" s="5">
        <f t="shared" si="5"/>
        <v>3.5714285714285712</v>
      </c>
    </row>
    <row r="7" spans="1:16" ht="30">
      <c r="A7" s="1"/>
      <c r="B7" s="2">
        <v>83</v>
      </c>
      <c r="C7" s="2">
        <v>63</v>
      </c>
      <c r="D7" s="2">
        <v>68</v>
      </c>
      <c r="E7" s="1">
        <f t="shared" si="0"/>
        <v>5</v>
      </c>
      <c r="F7" s="2" t="s">
        <v>10</v>
      </c>
      <c r="J7" s="1" t="s">
        <v>9</v>
      </c>
      <c r="K7">
        <f t="shared" si="1"/>
        <v>5</v>
      </c>
      <c r="L7">
        <f t="shared" si="2"/>
        <v>19</v>
      </c>
      <c r="M7">
        <f t="shared" si="3"/>
        <v>3.8</v>
      </c>
      <c r="N7">
        <f t="shared" si="4"/>
        <v>6.9090909090909092</v>
      </c>
      <c r="O7" s="5">
        <f t="shared" si="5"/>
        <v>17.857142857142858</v>
      </c>
    </row>
    <row r="8" spans="1:16" ht="30">
      <c r="A8" s="1"/>
      <c r="B8" s="2">
        <v>84</v>
      </c>
      <c r="C8" s="2">
        <v>68</v>
      </c>
      <c r="D8" s="2">
        <v>73</v>
      </c>
      <c r="E8" s="1">
        <f t="shared" si="0"/>
        <v>5</v>
      </c>
      <c r="F8" s="2" t="s">
        <v>11</v>
      </c>
      <c r="J8" s="1" t="s">
        <v>8</v>
      </c>
      <c r="K8">
        <f t="shared" si="1"/>
        <v>9</v>
      </c>
      <c r="L8">
        <f t="shared" si="2"/>
        <v>138</v>
      </c>
      <c r="M8">
        <f t="shared" si="3"/>
        <v>15.333333333333334</v>
      </c>
      <c r="N8">
        <f t="shared" si="4"/>
        <v>50.18181818181818</v>
      </c>
      <c r="O8" s="5">
        <f t="shared" si="5"/>
        <v>32.142857142857146</v>
      </c>
    </row>
    <row r="9" spans="1:16" ht="45">
      <c r="A9" s="1"/>
      <c r="B9" s="2">
        <v>86</v>
      </c>
      <c r="C9" s="2">
        <v>74</v>
      </c>
      <c r="D9" s="2">
        <v>85</v>
      </c>
      <c r="E9" s="1">
        <f t="shared" si="0"/>
        <v>11</v>
      </c>
      <c r="F9" s="2" t="s">
        <v>13</v>
      </c>
      <c r="J9" s="1" t="s">
        <v>12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 s="5">
        <f t="shared" si="5"/>
        <v>0</v>
      </c>
    </row>
    <row r="10" spans="1:16" ht="45">
      <c r="A10" s="1"/>
      <c r="B10" s="2">
        <v>87</v>
      </c>
      <c r="C10" s="2">
        <v>85</v>
      </c>
      <c r="D10" s="2">
        <v>88</v>
      </c>
      <c r="E10" s="1">
        <f t="shared" si="0"/>
        <v>3</v>
      </c>
      <c r="F10" s="2" t="s">
        <v>11</v>
      </c>
      <c r="J10" s="1" t="s">
        <v>11</v>
      </c>
      <c r="K10">
        <f t="shared" si="1"/>
        <v>4</v>
      </c>
      <c r="L10">
        <f t="shared" si="2"/>
        <v>12</v>
      </c>
      <c r="M10">
        <f t="shared" si="3"/>
        <v>3</v>
      </c>
      <c r="N10">
        <f t="shared" si="4"/>
        <v>4.3636363636363642</v>
      </c>
      <c r="O10" s="5">
        <f t="shared" si="5"/>
        <v>14.285714285714285</v>
      </c>
    </row>
    <row r="11" spans="1:16" ht="30">
      <c r="A11" s="1"/>
      <c r="B11" s="2">
        <v>88</v>
      </c>
      <c r="C11" s="2">
        <v>88</v>
      </c>
      <c r="D11" s="2">
        <v>92</v>
      </c>
      <c r="E11" s="1">
        <f t="shared" si="0"/>
        <v>4</v>
      </c>
      <c r="F11" s="2" t="s">
        <v>8</v>
      </c>
      <c r="J11" s="1" t="s">
        <v>10</v>
      </c>
      <c r="K11">
        <f t="shared" si="1"/>
        <v>2</v>
      </c>
      <c r="L11">
        <f t="shared" si="2"/>
        <v>15</v>
      </c>
      <c r="M11">
        <f t="shared" si="3"/>
        <v>7.5</v>
      </c>
      <c r="N11">
        <f t="shared" si="4"/>
        <v>5.4545454545454541</v>
      </c>
      <c r="O11" s="5">
        <f t="shared" si="5"/>
        <v>7.1428571428571423</v>
      </c>
    </row>
    <row r="12" spans="1:16">
      <c r="A12" s="1"/>
      <c r="B12" s="2">
        <v>89</v>
      </c>
      <c r="C12" s="2">
        <v>92</v>
      </c>
      <c r="D12" s="2">
        <v>95</v>
      </c>
      <c r="E12" s="1">
        <f t="shared" si="0"/>
        <v>3</v>
      </c>
      <c r="F12" s="2" t="s">
        <v>9</v>
      </c>
      <c r="J12" s="1" t="s">
        <v>24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 s="5">
        <f t="shared" si="5"/>
        <v>0</v>
      </c>
    </row>
    <row r="13" spans="1:16">
      <c r="A13" s="1"/>
      <c r="B13" s="2">
        <v>90</v>
      </c>
      <c r="C13" s="2">
        <v>95</v>
      </c>
      <c r="D13" s="2">
        <v>105</v>
      </c>
      <c r="E13" s="1">
        <f t="shared" si="0"/>
        <v>10</v>
      </c>
      <c r="F13" s="2" t="s">
        <v>8</v>
      </c>
      <c r="J13" s="1" t="s">
        <v>23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 s="5">
        <f t="shared" si="5"/>
        <v>0</v>
      </c>
    </row>
    <row r="14" spans="1:16" ht="30">
      <c r="A14" s="1"/>
      <c r="B14" s="2">
        <v>91</v>
      </c>
      <c r="C14" s="2">
        <v>105</v>
      </c>
      <c r="D14" s="2">
        <v>108</v>
      </c>
      <c r="E14" s="1">
        <f t="shared" si="0"/>
        <v>3</v>
      </c>
      <c r="F14" s="2" t="s">
        <v>9</v>
      </c>
      <c r="J14" s="1" t="s">
        <v>14</v>
      </c>
      <c r="K14">
        <f t="shared" si="1"/>
        <v>1</v>
      </c>
      <c r="L14">
        <f t="shared" si="2"/>
        <v>8</v>
      </c>
      <c r="M14">
        <f t="shared" si="3"/>
        <v>8</v>
      </c>
      <c r="N14">
        <f t="shared" si="4"/>
        <v>2.9090909090909092</v>
      </c>
      <c r="O14" s="5">
        <f t="shared" si="5"/>
        <v>3.5714285714285712</v>
      </c>
    </row>
    <row r="15" spans="1:16" ht="30">
      <c r="A15" s="1"/>
      <c r="B15" s="2">
        <v>92</v>
      </c>
      <c r="C15" s="2">
        <v>108</v>
      </c>
      <c r="D15" s="2">
        <v>133</v>
      </c>
      <c r="E15" s="1">
        <f t="shared" si="0"/>
        <v>25</v>
      </c>
      <c r="F15" s="2" t="s">
        <v>8</v>
      </c>
      <c r="J15" s="1" t="s">
        <v>19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 s="5">
        <f t="shared" si="5"/>
        <v>0</v>
      </c>
    </row>
    <row r="16" spans="1:16" ht="30">
      <c r="A16" s="1"/>
      <c r="B16" s="2">
        <v>93</v>
      </c>
      <c r="C16" s="2">
        <v>133</v>
      </c>
      <c r="D16" s="2">
        <v>141</v>
      </c>
      <c r="E16" s="1">
        <f t="shared" si="0"/>
        <v>8</v>
      </c>
      <c r="F16" s="2" t="s">
        <v>13</v>
      </c>
      <c r="J16" s="1" t="s">
        <v>21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 s="5">
        <f t="shared" si="5"/>
        <v>0</v>
      </c>
    </row>
    <row r="17" spans="1:15" ht="30">
      <c r="A17" s="1"/>
      <c r="B17" s="2">
        <v>94</v>
      </c>
      <c r="C17" s="2">
        <v>141</v>
      </c>
      <c r="D17" s="2">
        <v>180</v>
      </c>
      <c r="E17" s="1">
        <f t="shared" si="0"/>
        <v>39</v>
      </c>
      <c r="F17" s="2" t="s">
        <v>8</v>
      </c>
      <c r="J17" s="1" t="s">
        <v>20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 s="5">
        <f t="shared" si="5"/>
        <v>0</v>
      </c>
    </row>
    <row r="18" spans="1:15">
      <c r="A18" s="1"/>
      <c r="B18" s="2">
        <v>95</v>
      </c>
      <c r="C18" s="2">
        <v>180</v>
      </c>
      <c r="D18" s="2">
        <v>187</v>
      </c>
      <c r="E18" s="1">
        <f t="shared" si="0"/>
        <v>7</v>
      </c>
      <c r="F18" s="2" t="s">
        <v>13</v>
      </c>
      <c r="J18" s="4" t="s">
        <v>17</v>
      </c>
      <c r="K18" s="1">
        <f>SUM(K4:K17)</f>
        <v>28</v>
      </c>
      <c r="L18" s="1">
        <f>SUM(E4:E31)</f>
        <v>274</v>
      </c>
      <c r="M18" s="1"/>
    </row>
    <row r="19" spans="1:15">
      <c r="A19" s="1"/>
      <c r="B19" s="2">
        <v>96</v>
      </c>
      <c r="C19" s="2">
        <v>187</v>
      </c>
      <c r="D19" s="2">
        <v>191</v>
      </c>
      <c r="E19" s="1">
        <f t="shared" si="0"/>
        <v>4</v>
      </c>
      <c r="F19" s="2" t="s">
        <v>9</v>
      </c>
      <c r="J19" s="4" t="s">
        <v>18</v>
      </c>
      <c r="K19" s="1">
        <f>AVERAGEIF(K4:K17,"&gt;0")</f>
        <v>4</v>
      </c>
      <c r="L19" s="1">
        <f>AVERAGE(E4:E31)</f>
        <v>9.7857142857142865</v>
      </c>
    </row>
    <row r="20" spans="1:15">
      <c r="A20" s="1"/>
      <c r="B20" s="2">
        <v>97</v>
      </c>
      <c r="C20" s="2">
        <v>191</v>
      </c>
      <c r="D20" s="2">
        <v>197</v>
      </c>
      <c r="E20" s="1">
        <f t="shared" si="0"/>
        <v>6</v>
      </c>
      <c r="F20" s="2" t="s">
        <v>13</v>
      </c>
    </row>
    <row r="21" spans="1:15">
      <c r="A21" s="1"/>
      <c r="B21" s="2">
        <v>98</v>
      </c>
      <c r="C21" s="2">
        <v>197</v>
      </c>
      <c r="D21" s="2">
        <v>214</v>
      </c>
      <c r="E21" s="1">
        <f t="shared" si="0"/>
        <v>17</v>
      </c>
      <c r="F21" s="2" t="s">
        <v>8</v>
      </c>
    </row>
    <row r="22" spans="1:15">
      <c r="A22" s="1"/>
      <c r="B22" s="2">
        <v>99</v>
      </c>
      <c r="C22" s="2">
        <v>214</v>
      </c>
      <c r="D22" s="2">
        <v>217</v>
      </c>
      <c r="E22" s="1">
        <f t="shared" si="0"/>
        <v>3</v>
      </c>
      <c r="F22" s="2" t="s">
        <v>9</v>
      </c>
    </row>
    <row r="23" spans="1:15">
      <c r="A23" s="1"/>
      <c r="B23" s="2">
        <v>100</v>
      </c>
      <c r="C23" s="2">
        <v>217</v>
      </c>
      <c r="D23" s="2">
        <v>220</v>
      </c>
      <c r="E23" s="1">
        <f t="shared" si="0"/>
        <v>3</v>
      </c>
      <c r="F23" s="2" t="s">
        <v>13</v>
      </c>
    </row>
    <row r="24" spans="1:15" ht="30">
      <c r="A24" s="1"/>
      <c r="B24" s="2">
        <v>101</v>
      </c>
      <c r="C24" s="2">
        <v>220</v>
      </c>
      <c r="D24" s="2">
        <v>221</v>
      </c>
      <c r="E24" s="1">
        <f t="shared" si="0"/>
        <v>1</v>
      </c>
      <c r="F24" s="2" t="s">
        <v>11</v>
      </c>
    </row>
    <row r="25" spans="1:15">
      <c r="A25" s="1"/>
      <c r="B25" s="2">
        <v>102</v>
      </c>
      <c r="C25" s="2">
        <v>221</v>
      </c>
      <c r="D25" s="2">
        <v>243</v>
      </c>
      <c r="E25" s="1">
        <f t="shared" si="0"/>
        <v>22</v>
      </c>
      <c r="F25" s="2" t="s">
        <v>8</v>
      </c>
    </row>
    <row r="26" spans="1:15" ht="30">
      <c r="A26" s="1"/>
      <c r="B26" s="2">
        <v>103</v>
      </c>
      <c r="C26" s="2">
        <v>243</v>
      </c>
      <c r="D26" s="2">
        <v>246</v>
      </c>
      <c r="E26" s="1">
        <f t="shared" si="0"/>
        <v>3</v>
      </c>
      <c r="F26" s="2" t="s">
        <v>11</v>
      </c>
    </row>
    <row r="27" spans="1:15">
      <c r="A27" s="1"/>
      <c r="B27" s="2">
        <v>104</v>
      </c>
      <c r="C27" s="2">
        <v>246</v>
      </c>
      <c r="D27" s="2">
        <v>254</v>
      </c>
      <c r="E27" s="1">
        <f t="shared" si="0"/>
        <v>8</v>
      </c>
      <c r="F27" s="2" t="s">
        <v>8</v>
      </c>
    </row>
    <row r="28" spans="1:15">
      <c r="A28" s="1"/>
      <c r="B28" s="2">
        <v>105</v>
      </c>
      <c r="C28" s="2">
        <v>254</v>
      </c>
      <c r="D28" s="2">
        <v>264</v>
      </c>
      <c r="E28" s="1">
        <f t="shared" si="0"/>
        <v>10</v>
      </c>
      <c r="F28" s="2" t="s">
        <v>10</v>
      </c>
    </row>
    <row r="29" spans="1:15" ht="30">
      <c r="A29" s="1"/>
      <c r="B29" s="2">
        <v>106</v>
      </c>
      <c r="C29" s="2">
        <v>264</v>
      </c>
      <c r="D29" s="2">
        <v>272</v>
      </c>
      <c r="E29" s="1">
        <f t="shared" si="0"/>
        <v>8</v>
      </c>
      <c r="F29" s="2" t="s">
        <v>14</v>
      </c>
    </row>
    <row r="30" spans="1:15">
      <c r="A30" s="1"/>
      <c r="B30" s="2">
        <v>107</v>
      </c>
      <c r="C30" s="2">
        <v>272</v>
      </c>
      <c r="D30" s="2">
        <v>274</v>
      </c>
      <c r="E30" s="1">
        <f t="shared" si="0"/>
        <v>2</v>
      </c>
      <c r="F30" s="2" t="s">
        <v>8</v>
      </c>
    </row>
    <row r="31" spans="1:15">
      <c r="A31" s="1"/>
      <c r="B31" s="2">
        <v>108</v>
      </c>
      <c r="C31" s="2">
        <v>274</v>
      </c>
      <c r="D31" s="2">
        <v>284</v>
      </c>
      <c r="E31" s="1">
        <f t="shared" si="0"/>
        <v>10</v>
      </c>
      <c r="F31" s="2" t="s">
        <v>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8"/>
  <sheetViews>
    <sheetView workbookViewId="0">
      <selection activeCell="N11" sqref="N11"/>
    </sheetView>
  </sheetViews>
  <sheetFormatPr defaultRowHeight="15"/>
  <cols>
    <col min="1" max="1" width="23.42578125" customWidth="1"/>
    <col min="6" max="6" width="22.140625" customWidth="1"/>
    <col min="10" max="10" width="19.42578125" customWidth="1"/>
    <col min="11" max="11" width="20.5703125" customWidth="1"/>
    <col min="12" max="12" width="16" customWidth="1"/>
    <col min="13" max="13" width="17.42578125" customWidth="1"/>
    <col min="14" max="14" width="16.42578125" customWidth="1"/>
    <col min="16" max="16" width="12.140625" customWidth="1"/>
  </cols>
  <sheetData>
    <row r="1" spans="1:16">
      <c r="A1" s="1" t="s">
        <v>0</v>
      </c>
      <c r="B1" s="1"/>
      <c r="C1" s="1"/>
      <c r="D1" s="1"/>
      <c r="E1" s="1"/>
      <c r="F1" s="1"/>
    </row>
    <row r="2" spans="1:16">
      <c r="A2" s="3" t="s">
        <v>29</v>
      </c>
      <c r="B2" s="1"/>
      <c r="C2" s="1"/>
      <c r="D2" s="1"/>
      <c r="E2" s="1"/>
      <c r="F2" s="1"/>
      <c r="J2" s="1" t="s">
        <v>15</v>
      </c>
      <c r="K2" s="1"/>
      <c r="L2" s="1"/>
      <c r="M2" s="1"/>
    </row>
    <row r="3" spans="1:16">
      <c r="A3" s="3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/>
      <c r="H3" s="3"/>
      <c r="I3" s="3"/>
      <c r="J3" s="3" t="s">
        <v>5</v>
      </c>
      <c r="K3" s="3" t="s">
        <v>16</v>
      </c>
      <c r="L3" s="3" t="s">
        <v>6</v>
      </c>
      <c r="M3" s="3" t="s">
        <v>25</v>
      </c>
      <c r="N3" s="3" t="s">
        <v>34</v>
      </c>
      <c r="O3" s="3" t="s">
        <v>49</v>
      </c>
      <c r="P3" t="s">
        <v>32</v>
      </c>
    </row>
    <row r="4" spans="1:16" ht="30">
      <c r="B4" s="1">
        <v>65</v>
      </c>
      <c r="C4" s="1">
        <v>4</v>
      </c>
      <c r="D4" s="1">
        <v>41</v>
      </c>
      <c r="E4" s="1">
        <f t="shared" ref="E4:E28" si="0">D4-C4</f>
        <v>37</v>
      </c>
      <c r="F4" s="1" t="s">
        <v>7</v>
      </c>
      <c r="J4" s="1" t="s">
        <v>22</v>
      </c>
      <c r="K4">
        <f>SUMPRODUCT(--($F$4:$F$31=J4))</f>
        <v>1</v>
      </c>
      <c r="L4">
        <f t="shared" ref="L4:L17" si="1">SUMIF($F$4:$F$47,J4,$E$4:$E$47)</f>
        <v>7</v>
      </c>
      <c r="M4">
        <f t="shared" ref="M4:M17" si="2">IF(K4=0,0,L4/K4)</f>
        <v>7</v>
      </c>
      <c r="N4">
        <f>(L4/$P$4)*100</f>
        <v>2.0527859237536656</v>
      </c>
      <c r="O4" s="5">
        <f>(K4/$K$18)*100</f>
        <v>4</v>
      </c>
      <c r="P4">
        <f>MAX(D4:D200)-MIN(C4:C200)</f>
        <v>341</v>
      </c>
    </row>
    <row r="5" spans="1:16">
      <c r="B5" s="1">
        <v>66</v>
      </c>
      <c r="C5" s="1">
        <v>41</v>
      </c>
      <c r="D5" s="1">
        <v>96</v>
      </c>
      <c r="E5" s="1">
        <f t="shared" si="0"/>
        <v>55</v>
      </c>
      <c r="F5" s="1" t="s">
        <v>8</v>
      </c>
      <c r="J5" s="1" t="s">
        <v>13</v>
      </c>
      <c r="K5">
        <f t="shared" ref="K5:K17" si="3">SUMPRODUCT(--($F$4:$F$31=J5))</f>
        <v>1</v>
      </c>
      <c r="L5">
        <f t="shared" si="1"/>
        <v>12</v>
      </c>
      <c r="M5">
        <f t="shared" si="2"/>
        <v>12</v>
      </c>
      <c r="N5">
        <f t="shared" ref="N5:N17" si="4">(L5/$P$4)*100</f>
        <v>3.519061583577713</v>
      </c>
      <c r="O5" s="5">
        <f t="shared" ref="O5:O17" si="5">(K5/$K$18)*100</f>
        <v>4</v>
      </c>
    </row>
    <row r="6" spans="1:16" ht="30">
      <c r="B6" s="1">
        <v>67</v>
      </c>
      <c r="C6" s="1">
        <v>96</v>
      </c>
      <c r="D6" s="1">
        <v>106</v>
      </c>
      <c r="E6" s="1">
        <f t="shared" si="0"/>
        <v>10</v>
      </c>
      <c r="F6" s="1" t="s">
        <v>10</v>
      </c>
      <c r="J6" s="1" t="s">
        <v>7</v>
      </c>
      <c r="K6">
        <f t="shared" si="3"/>
        <v>1</v>
      </c>
      <c r="L6">
        <f t="shared" si="1"/>
        <v>37</v>
      </c>
      <c r="M6">
        <f t="shared" si="2"/>
        <v>37</v>
      </c>
      <c r="N6">
        <f t="shared" si="4"/>
        <v>10.850439882697946</v>
      </c>
      <c r="O6" s="5">
        <f t="shared" si="5"/>
        <v>4</v>
      </c>
    </row>
    <row r="7" spans="1:16" ht="30">
      <c r="B7" s="1">
        <v>68</v>
      </c>
      <c r="C7" s="1">
        <v>106</v>
      </c>
      <c r="D7" s="1">
        <v>115</v>
      </c>
      <c r="E7" s="1">
        <f t="shared" si="0"/>
        <v>9</v>
      </c>
      <c r="F7" s="1" t="s">
        <v>8</v>
      </c>
      <c r="J7" s="1" t="s">
        <v>9</v>
      </c>
      <c r="K7">
        <f t="shared" si="3"/>
        <v>5</v>
      </c>
      <c r="L7">
        <f t="shared" si="1"/>
        <v>37</v>
      </c>
      <c r="M7">
        <f t="shared" si="2"/>
        <v>7.4</v>
      </c>
      <c r="N7">
        <f t="shared" si="4"/>
        <v>10.850439882697946</v>
      </c>
      <c r="O7" s="5">
        <f t="shared" si="5"/>
        <v>20</v>
      </c>
    </row>
    <row r="8" spans="1:16">
      <c r="B8" s="1">
        <v>69</v>
      </c>
      <c r="C8" s="1">
        <v>115</v>
      </c>
      <c r="D8" s="1">
        <v>122</v>
      </c>
      <c r="E8" s="1">
        <f t="shared" si="0"/>
        <v>7</v>
      </c>
      <c r="F8" s="1" t="s">
        <v>22</v>
      </c>
      <c r="J8" s="1" t="s">
        <v>8</v>
      </c>
      <c r="K8">
        <f t="shared" si="3"/>
        <v>6</v>
      </c>
      <c r="L8">
        <f t="shared" si="1"/>
        <v>109</v>
      </c>
      <c r="M8">
        <f t="shared" si="2"/>
        <v>18.166666666666668</v>
      </c>
      <c r="N8">
        <f t="shared" si="4"/>
        <v>31.964809384164223</v>
      </c>
      <c r="O8" s="5">
        <f t="shared" si="5"/>
        <v>24</v>
      </c>
    </row>
    <row r="9" spans="1:16" ht="45">
      <c r="B9" s="1">
        <v>70</v>
      </c>
      <c r="C9" s="1">
        <v>122</v>
      </c>
      <c r="D9" s="1">
        <v>129</v>
      </c>
      <c r="E9" s="1">
        <f t="shared" si="0"/>
        <v>7</v>
      </c>
      <c r="F9" s="1" t="s">
        <v>9</v>
      </c>
      <c r="J9" s="1" t="s">
        <v>12</v>
      </c>
      <c r="K9">
        <f t="shared" si="3"/>
        <v>0</v>
      </c>
      <c r="L9">
        <f t="shared" si="1"/>
        <v>0</v>
      </c>
      <c r="M9">
        <f t="shared" si="2"/>
        <v>0</v>
      </c>
      <c r="N9">
        <f t="shared" si="4"/>
        <v>0</v>
      </c>
      <c r="O9" s="5">
        <f t="shared" si="5"/>
        <v>0</v>
      </c>
    </row>
    <row r="10" spans="1:16" ht="45">
      <c r="B10" s="1">
        <v>71</v>
      </c>
      <c r="C10" s="1">
        <v>129</v>
      </c>
      <c r="D10" s="1">
        <v>150</v>
      </c>
      <c r="E10" s="1">
        <f t="shared" si="0"/>
        <v>21</v>
      </c>
      <c r="F10" s="1" t="s">
        <v>8</v>
      </c>
      <c r="J10" s="1" t="s">
        <v>11</v>
      </c>
      <c r="K10">
        <f t="shared" si="3"/>
        <v>3</v>
      </c>
      <c r="L10">
        <f t="shared" si="1"/>
        <v>11</v>
      </c>
      <c r="M10">
        <f t="shared" si="2"/>
        <v>3.6666666666666665</v>
      </c>
      <c r="N10">
        <f t="shared" si="4"/>
        <v>3.225806451612903</v>
      </c>
      <c r="O10" s="5">
        <f t="shared" si="5"/>
        <v>12</v>
      </c>
    </row>
    <row r="11" spans="1:16">
      <c r="B11" s="1">
        <v>72</v>
      </c>
      <c r="C11" s="1">
        <v>150</v>
      </c>
      <c r="D11" s="1">
        <v>166</v>
      </c>
      <c r="E11" s="1">
        <f t="shared" si="0"/>
        <v>16</v>
      </c>
      <c r="F11" s="1" t="s">
        <v>10</v>
      </c>
      <c r="J11" s="1" t="s">
        <v>10</v>
      </c>
      <c r="K11">
        <f t="shared" si="3"/>
        <v>7</v>
      </c>
      <c r="L11">
        <f t="shared" si="1"/>
        <v>123</v>
      </c>
      <c r="M11">
        <f t="shared" si="2"/>
        <v>17.571428571428573</v>
      </c>
      <c r="N11">
        <f t="shared" si="4"/>
        <v>36.070381231671554</v>
      </c>
      <c r="O11" s="5">
        <f t="shared" si="5"/>
        <v>28.000000000000004</v>
      </c>
    </row>
    <row r="12" spans="1:16">
      <c r="B12" s="1">
        <v>73</v>
      </c>
      <c r="C12" s="1">
        <v>166</v>
      </c>
      <c r="D12" s="1">
        <v>168</v>
      </c>
      <c r="E12" s="1">
        <f t="shared" si="0"/>
        <v>2</v>
      </c>
      <c r="F12" s="1" t="s">
        <v>8</v>
      </c>
      <c r="J12" s="1" t="s">
        <v>24</v>
      </c>
      <c r="K12">
        <f t="shared" si="3"/>
        <v>1</v>
      </c>
      <c r="L12">
        <f t="shared" si="1"/>
        <v>5</v>
      </c>
      <c r="M12">
        <f t="shared" si="2"/>
        <v>5</v>
      </c>
      <c r="N12">
        <f t="shared" si="4"/>
        <v>1.466275659824047</v>
      </c>
      <c r="O12" s="5">
        <f t="shared" si="5"/>
        <v>4</v>
      </c>
    </row>
    <row r="13" spans="1:16">
      <c r="B13" s="1">
        <v>74</v>
      </c>
      <c r="C13" s="1">
        <v>168</v>
      </c>
      <c r="D13" s="1">
        <v>180</v>
      </c>
      <c r="E13" s="1">
        <f t="shared" si="0"/>
        <v>12</v>
      </c>
      <c r="F13" s="1" t="s">
        <v>9</v>
      </c>
      <c r="J13" s="1" t="s">
        <v>23</v>
      </c>
      <c r="K13">
        <f t="shared" si="3"/>
        <v>0</v>
      </c>
      <c r="L13">
        <f t="shared" si="1"/>
        <v>0</v>
      </c>
      <c r="M13">
        <f t="shared" si="2"/>
        <v>0</v>
      </c>
      <c r="N13">
        <f t="shared" si="4"/>
        <v>0</v>
      </c>
      <c r="O13" s="5">
        <f t="shared" si="5"/>
        <v>0</v>
      </c>
    </row>
    <row r="14" spans="1:16" ht="30">
      <c r="B14" s="1">
        <v>75</v>
      </c>
      <c r="C14" s="1">
        <v>180</v>
      </c>
      <c r="D14" s="1">
        <v>192</v>
      </c>
      <c r="E14" s="1">
        <f t="shared" si="0"/>
        <v>12</v>
      </c>
      <c r="F14" s="1" t="s">
        <v>13</v>
      </c>
      <c r="J14" s="1" t="s">
        <v>14</v>
      </c>
      <c r="K14">
        <f t="shared" si="3"/>
        <v>0</v>
      </c>
      <c r="L14">
        <f t="shared" si="1"/>
        <v>0</v>
      </c>
      <c r="M14">
        <f t="shared" si="2"/>
        <v>0</v>
      </c>
      <c r="N14">
        <f t="shared" si="4"/>
        <v>0</v>
      </c>
      <c r="O14" s="5">
        <f t="shared" si="5"/>
        <v>0</v>
      </c>
    </row>
    <row r="15" spans="1:16" ht="45">
      <c r="B15" s="1">
        <v>76</v>
      </c>
      <c r="C15" s="1">
        <v>192</v>
      </c>
      <c r="D15" s="1">
        <v>195</v>
      </c>
      <c r="E15" s="1">
        <f t="shared" si="0"/>
        <v>3</v>
      </c>
      <c r="F15" s="1" t="s">
        <v>11</v>
      </c>
      <c r="J15" s="1" t="s">
        <v>19</v>
      </c>
      <c r="K15">
        <f t="shared" si="3"/>
        <v>0</v>
      </c>
      <c r="L15">
        <f t="shared" si="1"/>
        <v>0</v>
      </c>
      <c r="M15">
        <f t="shared" si="2"/>
        <v>0</v>
      </c>
      <c r="N15">
        <f t="shared" si="4"/>
        <v>0</v>
      </c>
      <c r="O15" s="5">
        <f t="shared" si="5"/>
        <v>0</v>
      </c>
    </row>
    <row r="16" spans="1:16" ht="30">
      <c r="B16" s="1">
        <v>77</v>
      </c>
      <c r="C16" s="1">
        <v>195</v>
      </c>
      <c r="D16" s="1">
        <v>202</v>
      </c>
      <c r="E16" s="1">
        <f t="shared" si="0"/>
        <v>7</v>
      </c>
      <c r="F16" s="1" t="s">
        <v>9</v>
      </c>
      <c r="J16" s="1" t="s">
        <v>21</v>
      </c>
      <c r="K16">
        <f t="shared" si="3"/>
        <v>0</v>
      </c>
      <c r="L16">
        <f t="shared" si="1"/>
        <v>0</v>
      </c>
      <c r="M16">
        <f t="shared" si="2"/>
        <v>0</v>
      </c>
      <c r="N16">
        <f t="shared" si="4"/>
        <v>0</v>
      </c>
      <c r="O16" s="5">
        <f t="shared" si="5"/>
        <v>0</v>
      </c>
    </row>
    <row r="17" spans="2:15" ht="30">
      <c r="B17" s="1">
        <v>78</v>
      </c>
      <c r="C17" s="1">
        <v>202</v>
      </c>
      <c r="D17" s="1">
        <v>213</v>
      </c>
      <c r="E17" s="1">
        <f t="shared" si="0"/>
        <v>11</v>
      </c>
      <c r="F17" s="1" t="s">
        <v>8</v>
      </c>
      <c r="J17" s="1" t="s">
        <v>20</v>
      </c>
      <c r="K17">
        <f t="shared" si="3"/>
        <v>0</v>
      </c>
      <c r="L17">
        <f t="shared" si="1"/>
        <v>0</v>
      </c>
      <c r="M17">
        <f t="shared" si="2"/>
        <v>0</v>
      </c>
      <c r="N17">
        <f t="shared" si="4"/>
        <v>0</v>
      </c>
      <c r="O17" s="5">
        <f t="shared" si="5"/>
        <v>0</v>
      </c>
    </row>
    <row r="18" spans="2:15">
      <c r="B18" s="1">
        <v>79</v>
      </c>
      <c r="C18" s="1">
        <v>213</v>
      </c>
      <c r="D18" s="1">
        <v>220</v>
      </c>
      <c r="E18" s="1">
        <f t="shared" si="0"/>
        <v>7</v>
      </c>
      <c r="F18" s="1" t="s">
        <v>10</v>
      </c>
      <c r="J18" s="4" t="s">
        <v>17</v>
      </c>
      <c r="K18" s="1">
        <f>SUM(K4:K17)</f>
        <v>25</v>
      </c>
      <c r="L18" s="1">
        <f>SUM(E4:E31)</f>
        <v>341</v>
      </c>
    </row>
    <row r="19" spans="2:15">
      <c r="B19" s="1">
        <v>80</v>
      </c>
      <c r="C19" s="1">
        <v>220</v>
      </c>
      <c r="D19" s="1">
        <v>222</v>
      </c>
      <c r="E19" s="1">
        <f t="shared" si="0"/>
        <v>2</v>
      </c>
      <c r="F19" s="1" t="s">
        <v>9</v>
      </c>
      <c r="J19" s="4" t="s">
        <v>18</v>
      </c>
      <c r="K19" s="1">
        <f>AVERAGEIF(K4:K17,"&gt;0")</f>
        <v>3.125</v>
      </c>
      <c r="L19" s="1">
        <f>AVERAGE(E4:E31)</f>
        <v>13.64</v>
      </c>
    </row>
    <row r="20" spans="2:15">
      <c r="B20" s="1">
        <v>81</v>
      </c>
      <c r="C20" s="1">
        <v>222</v>
      </c>
      <c r="D20" s="1">
        <v>256</v>
      </c>
      <c r="E20" s="1">
        <f t="shared" si="0"/>
        <v>34</v>
      </c>
      <c r="F20" s="1" t="s">
        <v>10</v>
      </c>
    </row>
    <row r="21" spans="2:15" ht="45">
      <c r="B21" s="1">
        <v>82</v>
      </c>
      <c r="C21" s="1">
        <v>256</v>
      </c>
      <c r="D21" s="1">
        <v>261</v>
      </c>
      <c r="E21" s="1">
        <f t="shared" si="0"/>
        <v>5</v>
      </c>
      <c r="F21" s="1" t="s">
        <v>11</v>
      </c>
    </row>
    <row r="22" spans="2:15">
      <c r="B22" s="1">
        <v>83</v>
      </c>
      <c r="C22" s="1">
        <v>261</v>
      </c>
      <c r="D22" s="1">
        <v>270</v>
      </c>
      <c r="E22" s="1">
        <f t="shared" si="0"/>
        <v>9</v>
      </c>
      <c r="F22" s="1" t="s">
        <v>9</v>
      </c>
    </row>
    <row r="23" spans="2:15">
      <c r="B23" s="1">
        <v>84</v>
      </c>
      <c r="C23" s="1">
        <v>270</v>
      </c>
      <c r="D23" s="1">
        <v>281</v>
      </c>
      <c r="E23" s="1">
        <f t="shared" si="0"/>
        <v>11</v>
      </c>
      <c r="F23" s="1" t="s">
        <v>8</v>
      </c>
    </row>
    <row r="24" spans="2:15">
      <c r="B24" s="1">
        <v>85</v>
      </c>
      <c r="C24" s="1">
        <v>281</v>
      </c>
      <c r="D24" s="1">
        <v>287</v>
      </c>
      <c r="E24" s="1">
        <f t="shared" si="0"/>
        <v>6</v>
      </c>
      <c r="F24" s="1" t="s">
        <v>10</v>
      </c>
    </row>
    <row r="25" spans="2:15">
      <c r="B25" s="1">
        <v>86</v>
      </c>
      <c r="C25" s="1">
        <v>292</v>
      </c>
      <c r="D25" s="1">
        <v>318</v>
      </c>
      <c r="E25" s="1">
        <f t="shared" si="0"/>
        <v>26</v>
      </c>
      <c r="F25" s="1" t="s">
        <v>10</v>
      </c>
    </row>
    <row r="26" spans="2:15" ht="45">
      <c r="B26" s="1">
        <v>87</v>
      </c>
      <c r="C26" s="1">
        <v>318</v>
      </c>
      <c r="D26" s="1">
        <v>321</v>
      </c>
      <c r="E26" s="1">
        <f t="shared" si="0"/>
        <v>3</v>
      </c>
      <c r="F26" s="1" t="s">
        <v>11</v>
      </c>
    </row>
    <row r="27" spans="2:15">
      <c r="B27" s="1">
        <v>88</v>
      </c>
      <c r="C27" s="1">
        <v>321</v>
      </c>
      <c r="D27" s="1">
        <v>345</v>
      </c>
      <c r="E27" s="1">
        <f t="shared" si="0"/>
        <v>24</v>
      </c>
      <c r="F27" s="1" t="s">
        <v>10</v>
      </c>
    </row>
    <row r="28" spans="2:15">
      <c r="B28" s="1">
        <v>169</v>
      </c>
      <c r="C28" s="1">
        <v>287</v>
      </c>
      <c r="D28" s="1">
        <v>292</v>
      </c>
      <c r="E28" s="1">
        <f t="shared" si="0"/>
        <v>5</v>
      </c>
      <c r="F28" s="1" t="s">
        <v>24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O4" sqref="O4"/>
    </sheetView>
  </sheetViews>
  <sheetFormatPr defaultRowHeight="15"/>
  <cols>
    <col min="1" max="1" width="15.85546875" customWidth="1"/>
    <col min="2" max="2" width="9" customWidth="1"/>
    <col min="3" max="3" width="11.5703125" customWidth="1"/>
    <col min="6" max="6" width="22" customWidth="1"/>
    <col min="10" max="10" width="22.5703125" customWidth="1"/>
    <col min="11" max="11" width="18.85546875" customWidth="1"/>
    <col min="12" max="12" width="15.7109375" customWidth="1"/>
    <col min="13" max="14" width="17.140625" customWidth="1"/>
    <col min="15" max="15" width="13" customWidth="1"/>
    <col min="16" max="16" width="12" customWidth="1"/>
  </cols>
  <sheetData>
    <row r="1" spans="1:16">
      <c r="A1" s="3" t="s">
        <v>0</v>
      </c>
      <c r="B1" s="1"/>
      <c r="C1" s="1"/>
      <c r="D1" s="1"/>
      <c r="E1" s="1"/>
      <c r="F1" s="1"/>
    </row>
    <row r="2" spans="1:16">
      <c r="A2" s="3" t="s">
        <v>28</v>
      </c>
      <c r="B2" s="1"/>
      <c r="C2" s="1"/>
      <c r="D2" s="1"/>
      <c r="E2" s="1"/>
      <c r="F2" s="1"/>
      <c r="J2" s="1" t="s">
        <v>15</v>
      </c>
      <c r="K2" s="1"/>
      <c r="L2" s="1"/>
      <c r="M2" s="1"/>
    </row>
    <row r="3" spans="1:16" ht="30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J3" s="1" t="s">
        <v>5</v>
      </c>
      <c r="K3" s="1" t="s">
        <v>16</v>
      </c>
      <c r="L3" s="1" t="s">
        <v>6</v>
      </c>
      <c r="M3" s="1" t="s">
        <v>25</v>
      </c>
      <c r="N3" s="1" t="s">
        <v>34</v>
      </c>
      <c r="O3" s="1" t="s">
        <v>50</v>
      </c>
      <c r="P3" s="1" t="s">
        <v>32</v>
      </c>
    </row>
    <row r="4" spans="1:16">
      <c r="A4" s="1"/>
      <c r="B4" s="1">
        <v>119</v>
      </c>
      <c r="C4" s="1">
        <v>130</v>
      </c>
      <c r="D4" s="1">
        <v>131</v>
      </c>
      <c r="E4" s="1">
        <f>D4-C4</f>
        <v>1</v>
      </c>
      <c r="F4" s="1" t="s">
        <v>22</v>
      </c>
      <c r="J4" s="1" t="s">
        <v>22</v>
      </c>
      <c r="K4">
        <f>SUMPRODUCT(--($F$4:$F$47=J4))</f>
        <v>2</v>
      </c>
      <c r="L4">
        <f t="shared" ref="L4:L17" si="0">SUMIF($F$4:$F$47,J4,$E$4:$E$47)</f>
        <v>3</v>
      </c>
      <c r="M4">
        <f t="shared" ref="M4:M16" si="1">IF(K4=0,0,L4/K4)</f>
        <v>1.5</v>
      </c>
      <c r="N4">
        <f>(L4/$P$4)*100</f>
        <v>1.2605042016806722</v>
      </c>
      <c r="O4" s="5">
        <f>(K4/$K$18)*100</f>
        <v>4.5454545454545459</v>
      </c>
      <c r="P4">
        <f>MAX(D4:D200)-MIN(C4:C200)</f>
        <v>238</v>
      </c>
    </row>
    <row r="5" spans="1:16">
      <c r="A5" s="1"/>
      <c r="B5" s="1">
        <v>123</v>
      </c>
      <c r="C5" s="1">
        <v>144</v>
      </c>
      <c r="D5" s="1">
        <v>146</v>
      </c>
      <c r="E5" s="1">
        <f t="shared" ref="E5:E47" si="2">D5-C5</f>
        <v>2</v>
      </c>
      <c r="F5" s="1" t="s">
        <v>22</v>
      </c>
      <c r="J5" s="1" t="s">
        <v>13</v>
      </c>
      <c r="K5">
        <f t="shared" ref="K5:K17" si="3">SUMPRODUCT(--($F$4:$F$47=J5))</f>
        <v>8</v>
      </c>
      <c r="L5">
        <f t="shared" si="0"/>
        <v>49</v>
      </c>
      <c r="M5">
        <f t="shared" si="1"/>
        <v>6.125</v>
      </c>
      <c r="N5">
        <f t="shared" ref="N5:N17" si="4">(L5/$P$4)*100</f>
        <v>20.588235294117645</v>
      </c>
      <c r="O5" s="5">
        <f t="shared" ref="O5:O17" si="5">(K5/$K$18)*100</f>
        <v>18.181818181818183</v>
      </c>
    </row>
    <row r="6" spans="1:16" ht="30">
      <c r="A6" s="1"/>
      <c r="B6" s="1">
        <v>104</v>
      </c>
      <c r="C6" s="1">
        <v>47</v>
      </c>
      <c r="D6" s="1">
        <v>49</v>
      </c>
      <c r="E6" s="1">
        <f t="shared" si="2"/>
        <v>2</v>
      </c>
      <c r="F6" s="1" t="s">
        <v>13</v>
      </c>
      <c r="J6" s="1" t="s">
        <v>7</v>
      </c>
      <c r="K6">
        <f t="shared" si="3"/>
        <v>2</v>
      </c>
      <c r="L6">
        <f t="shared" si="0"/>
        <v>25</v>
      </c>
      <c r="M6">
        <f t="shared" si="1"/>
        <v>12.5</v>
      </c>
      <c r="N6">
        <f t="shared" si="4"/>
        <v>10.504201680672269</v>
      </c>
      <c r="O6" s="5">
        <f t="shared" si="5"/>
        <v>4.5454545454545459</v>
      </c>
    </row>
    <row r="7" spans="1:16">
      <c r="A7" s="1"/>
      <c r="B7" s="1">
        <v>106</v>
      </c>
      <c r="C7" s="1">
        <v>50</v>
      </c>
      <c r="D7" s="1">
        <v>56</v>
      </c>
      <c r="E7" s="1">
        <f t="shared" si="2"/>
        <v>6</v>
      </c>
      <c r="F7" s="1" t="s">
        <v>13</v>
      </c>
      <c r="J7" s="1" t="s">
        <v>9</v>
      </c>
      <c r="K7">
        <f t="shared" si="3"/>
        <v>2</v>
      </c>
      <c r="L7">
        <f t="shared" si="0"/>
        <v>13</v>
      </c>
      <c r="M7">
        <f t="shared" si="1"/>
        <v>6.5</v>
      </c>
      <c r="N7">
        <f t="shared" si="4"/>
        <v>5.46218487394958</v>
      </c>
      <c r="O7" s="5">
        <f t="shared" si="5"/>
        <v>4.5454545454545459</v>
      </c>
    </row>
    <row r="8" spans="1:16">
      <c r="A8" s="1"/>
      <c r="B8" s="1">
        <v>110</v>
      </c>
      <c r="C8" s="1">
        <v>64</v>
      </c>
      <c r="D8" s="1">
        <v>85</v>
      </c>
      <c r="E8" s="1">
        <f t="shared" si="2"/>
        <v>21</v>
      </c>
      <c r="F8" s="1" t="s">
        <v>13</v>
      </c>
      <c r="J8" s="1" t="s">
        <v>8</v>
      </c>
      <c r="K8">
        <f t="shared" si="3"/>
        <v>12</v>
      </c>
      <c r="L8">
        <f t="shared" si="0"/>
        <v>89</v>
      </c>
      <c r="M8">
        <f t="shared" si="1"/>
        <v>7.416666666666667</v>
      </c>
      <c r="N8">
        <f t="shared" si="4"/>
        <v>37.394957983193279</v>
      </c>
      <c r="O8" s="5">
        <f t="shared" si="5"/>
        <v>27.27272727272727</v>
      </c>
    </row>
    <row r="9" spans="1:16" ht="30">
      <c r="A9" s="1"/>
      <c r="B9" s="1">
        <v>115</v>
      </c>
      <c r="C9" s="1">
        <v>102</v>
      </c>
      <c r="D9" s="1">
        <v>105</v>
      </c>
      <c r="E9" s="1">
        <f t="shared" si="2"/>
        <v>3</v>
      </c>
      <c r="F9" s="1" t="s">
        <v>13</v>
      </c>
      <c r="J9" s="1" t="s">
        <v>12</v>
      </c>
      <c r="K9">
        <f t="shared" si="3"/>
        <v>5</v>
      </c>
      <c r="L9">
        <f t="shared" si="0"/>
        <v>28</v>
      </c>
      <c r="M9">
        <f t="shared" si="1"/>
        <v>5.6</v>
      </c>
      <c r="N9">
        <f t="shared" si="4"/>
        <v>11.76470588235294</v>
      </c>
      <c r="O9" s="5">
        <f t="shared" si="5"/>
        <v>11.363636363636363</v>
      </c>
    </row>
    <row r="10" spans="1:16" ht="30">
      <c r="A10" s="1"/>
      <c r="B10" s="1">
        <v>117</v>
      </c>
      <c r="C10" s="1">
        <v>112</v>
      </c>
      <c r="D10" s="1">
        <v>115</v>
      </c>
      <c r="E10" s="1">
        <f t="shared" si="2"/>
        <v>3</v>
      </c>
      <c r="F10" s="1" t="s">
        <v>13</v>
      </c>
      <c r="J10" s="1" t="s">
        <v>11</v>
      </c>
      <c r="K10">
        <f t="shared" si="3"/>
        <v>3</v>
      </c>
      <c r="L10">
        <f t="shared" si="0"/>
        <v>10</v>
      </c>
      <c r="M10">
        <f t="shared" si="1"/>
        <v>3.3333333333333335</v>
      </c>
      <c r="N10">
        <f t="shared" si="4"/>
        <v>4.2016806722689077</v>
      </c>
      <c r="O10" s="5">
        <f t="shared" si="5"/>
        <v>6.8181818181818175</v>
      </c>
    </row>
    <row r="11" spans="1:16">
      <c r="A11" s="1"/>
      <c r="B11" s="1">
        <v>121</v>
      </c>
      <c r="C11" s="1">
        <v>135</v>
      </c>
      <c r="D11" s="1">
        <v>142</v>
      </c>
      <c r="E11" s="1">
        <f t="shared" si="2"/>
        <v>7</v>
      </c>
      <c r="F11" s="1" t="s">
        <v>13</v>
      </c>
      <c r="J11" s="1" t="s">
        <v>10</v>
      </c>
      <c r="K11">
        <f t="shared" si="3"/>
        <v>0</v>
      </c>
      <c r="L11">
        <f t="shared" si="0"/>
        <v>0</v>
      </c>
      <c r="M11">
        <f t="shared" si="1"/>
        <v>0</v>
      </c>
      <c r="N11">
        <f t="shared" si="4"/>
        <v>0</v>
      </c>
      <c r="O11" s="5">
        <f t="shared" si="5"/>
        <v>0</v>
      </c>
    </row>
    <row r="12" spans="1:16">
      <c r="A12" s="1"/>
      <c r="B12" s="1">
        <v>126</v>
      </c>
      <c r="C12" s="1">
        <v>157</v>
      </c>
      <c r="D12" s="1">
        <v>161</v>
      </c>
      <c r="E12" s="1">
        <f t="shared" si="2"/>
        <v>4</v>
      </c>
      <c r="F12" s="1" t="s">
        <v>13</v>
      </c>
      <c r="J12" s="1" t="s">
        <v>24</v>
      </c>
      <c r="K12">
        <f t="shared" si="3"/>
        <v>0</v>
      </c>
      <c r="L12">
        <f t="shared" si="0"/>
        <v>0</v>
      </c>
      <c r="M12">
        <f t="shared" si="1"/>
        <v>0</v>
      </c>
      <c r="N12">
        <f t="shared" si="4"/>
        <v>0</v>
      </c>
      <c r="O12" s="5">
        <f t="shared" si="5"/>
        <v>0</v>
      </c>
    </row>
    <row r="13" spans="1:16">
      <c r="A13" s="1"/>
      <c r="B13" s="1">
        <v>128</v>
      </c>
      <c r="C13" s="1">
        <v>163</v>
      </c>
      <c r="D13" s="1">
        <v>166</v>
      </c>
      <c r="E13" s="1">
        <f t="shared" si="2"/>
        <v>3</v>
      </c>
      <c r="F13" s="1" t="s">
        <v>13</v>
      </c>
      <c r="J13" s="1" t="s">
        <v>23</v>
      </c>
      <c r="K13">
        <f t="shared" si="3"/>
        <v>2</v>
      </c>
      <c r="L13">
        <f t="shared" si="0"/>
        <v>6</v>
      </c>
      <c r="M13">
        <f t="shared" si="1"/>
        <v>3</v>
      </c>
      <c r="N13">
        <f t="shared" si="4"/>
        <v>2.5210084033613445</v>
      </c>
      <c r="O13" s="5">
        <f t="shared" si="5"/>
        <v>4.5454545454545459</v>
      </c>
    </row>
    <row r="14" spans="1:16" ht="30">
      <c r="A14" s="1"/>
      <c r="B14" s="1">
        <v>98</v>
      </c>
      <c r="C14" s="1">
        <v>0</v>
      </c>
      <c r="D14" s="1">
        <v>5</v>
      </c>
      <c r="E14" s="1">
        <f t="shared" si="2"/>
        <v>5</v>
      </c>
      <c r="F14" s="1" t="s">
        <v>7</v>
      </c>
      <c r="J14" s="1" t="s">
        <v>14</v>
      </c>
      <c r="K14">
        <f t="shared" si="3"/>
        <v>0</v>
      </c>
      <c r="L14">
        <f t="shared" si="0"/>
        <v>0</v>
      </c>
      <c r="M14">
        <f t="shared" si="1"/>
        <v>0</v>
      </c>
      <c r="N14">
        <f t="shared" si="4"/>
        <v>0</v>
      </c>
      <c r="O14" s="5">
        <f t="shared" si="5"/>
        <v>0</v>
      </c>
    </row>
    <row r="15" spans="1:16" ht="30">
      <c r="A15" s="1"/>
      <c r="B15" s="1">
        <v>100</v>
      </c>
      <c r="C15" s="1">
        <v>6</v>
      </c>
      <c r="D15" s="1">
        <v>26</v>
      </c>
      <c r="E15" s="1">
        <f t="shared" si="2"/>
        <v>20</v>
      </c>
      <c r="F15" s="1" t="s">
        <v>7</v>
      </c>
      <c r="J15" s="1" t="s">
        <v>19</v>
      </c>
      <c r="K15">
        <f t="shared" si="3"/>
        <v>0</v>
      </c>
      <c r="L15">
        <f t="shared" si="0"/>
        <v>0</v>
      </c>
      <c r="M15">
        <f t="shared" si="1"/>
        <v>0</v>
      </c>
      <c r="N15">
        <f t="shared" si="4"/>
        <v>0</v>
      </c>
      <c r="O15" s="5">
        <f t="shared" si="5"/>
        <v>0</v>
      </c>
    </row>
    <row r="16" spans="1:16" ht="30">
      <c r="A16" s="1"/>
      <c r="B16" s="1">
        <v>137</v>
      </c>
      <c r="C16" s="1">
        <v>216</v>
      </c>
      <c r="D16" s="1">
        <v>227</v>
      </c>
      <c r="E16" s="1">
        <f t="shared" si="2"/>
        <v>11</v>
      </c>
      <c r="F16" s="1" t="s">
        <v>9</v>
      </c>
      <c r="J16" s="1" t="s">
        <v>21</v>
      </c>
      <c r="K16">
        <f t="shared" si="3"/>
        <v>0</v>
      </c>
      <c r="L16">
        <f t="shared" si="0"/>
        <v>0</v>
      </c>
      <c r="M16">
        <f t="shared" si="1"/>
        <v>0</v>
      </c>
      <c r="N16">
        <f t="shared" si="4"/>
        <v>0</v>
      </c>
      <c r="O16" s="5">
        <f t="shared" si="5"/>
        <v>0</v>
      </c>
    </row>
    <row r="17" spans="1:15">
      <c r="A17" s="1"/>
      <c r="B17" s="1">
        <v>217</v>
      </c>
      <c r="C17" s="1">
        <v>115</v>
      </c>
      <c r="D17" s="1">
        <v>117</v>
      </c>
      <c r="E17" s="1">
        <f t="shared" si="2"/>
        <v>2</v>
      </c>
      <c r="F17" s="1" t="s">
        <v>9</v>
      </c>
      <c r="J17" s="1" t="s">
        <v>20</v>
      </c>
      <c r="K17">
        <f t="shared" si="3"/>
        <v>8</v>
      </c>
      <c r="L17">
        <f t="shared" si="0"/>
        <v>13</v>
      </c>
      <c r="M17">
        <f>IF(K17=0,0,L17/K17)</f>
        <v>1.625</v>
      </c>
      <c r="N17">
        <f t="shared" si="4"/>
        <v>5.46218487394958</v>
      </c>
      <c r="O17" s="5">
        <f t="shared" si="5"/>
        <v>18.181818181818183</v>
      </c>
    </row>
    <row r="18" spans="1:15">
      <c r="A18" s="1"/>
      <c r="B18" s="1">
        <v>103</v>
      </c>
      <c r="C18" s="1">
        <v>41</v>
      </c>
      <c r="D18" s="1">
        <v>47</v>
      </c>
      <c r="E18" s="1">
        <f t="shared" si="2"/>
        <v>6</v>
      </c>
      <c r="F18" s="1" t="s">
        <v>8</v>
      </c>
      <c r="J18" s="4" t="s">
        <v>17</v>
      </c>
      <c r="K18" s="1">
        <f>SUM(K4:K17)</f>
        <v>44</v>
      </c>
      <c r="L18" s="1">
        <f>SUM(E4:E47)</f>
        <v>236</v>
      </c>
    </row>
    <row r="19" spans="1:15">
      <c r="A19" s="1"/>
      <c r="B19" s="1">
        <v>107</v>
      </c>
      <c r="C19" s="1">
        <v>56</v>
      </c>
      <c r="D19" s="1">
        <v>61</v>
      </c>
      <c r="E19" s="1">
        <f t="shared" si="2"/>
        <v>5</v>
      </c>
      <c r="F19" s="1" t="s">
        <v>8</v>
      </c>
      <c r="J19" s="4" t="s">
        <v>18</v>
      </c>
      <c r="K19" s="1">
        <f>AVERAGEIF(K4:K17,"&gt;0")</f>
        <v>4.8888888888888893</v>
      </c>
      <c r="L19" s="1">
        <f>AVERAGE(E4:E47)</f>
        <v>5.3636363636363633</v>
      </c>
    </row>
    <row r="20" spans="1:15">
      <c r="A20" s="1"/>
      <c r="B20" s="1">
        <v>109</v>
      </c>
      <c r="C20" s="1">
        <v>62</v>
      </c>
      <c r="D20" s="1">
        <v>64</v>
      </c>
      <c r="E20" s="1">
        <f t="shared" si="2"/>
        <v>2</v>
      </c>
      <c r="F20" s="1" t="s">
        <v>8</v>
      </c>
    </row>
    <row r="21" spans="1:15">
      <c r="A21" s="1"/>
      <c r="B21" s="1">
        <v>111</v>
      </c>
      <c r="C21" s="1">
        <v>85</v>
      </c>
      <c r="D21" s="1">
        <v>91</v>
      </c>
      <c r="E21" s="1">
        <f t="shared" si="2"/>
        <v>6</v>
      </c>
      <c r="F21" s="1" t="s">
        <v>8</v>
      </c>
    </row>
    <row r="22" spans="1:15">
      <c r="A22" s="1"/>
      <c r="B22" s="1">
        <v>114</v>
      </c>
      <c r="C22" s="1">
        <v>97</v>
      </c>
      <c r="D22" s="1">
        <v>102</v>
      </c>
      <c r="E22" s="1">
        <f t="shared" si="2"/>
        <v>5</v>
      </c>
      <c r="F22" s="1" t="s">
        <v>8</v>
      </c>
    </row>
    <row r="23" spans="1:15">
      <c r="A23" s="1"/>
      <c r="B23" s="1">
        <v>116</v>
      </c>
      <c r="C23" s="1">
        <v>105</v>
      </c>
      <c r="D23" s="1">
        <v>112</v>
      </c>
      <c r="E23" s="1">
        <f t="shared" si="2"/>
        <v>7</v>
      </c>
      <c r="F23" s="1" t="s">
        <v>8</v>
      </c>
    </row>
    <row r="24" spans="1:15">
      <c r="A24" s="1"/>
      <c r="B24" s="1">
        <v>118</v>
      </c>
      <c r="C24" s="1">
        <v>123</v>
      </c>
      <c r="D24" s="1">
        <v>129</v>
      </c>
      <c r="E24" s="1">
        <f t="shared" si="2"/>
        <v>6</v>
      </c>
      <c r="F24" s="1" t="s">
        <v>8</v>
      </c>
    </row>
    <row r="25" spans="1:15">
      <c r="A25" s="1"/>
      <c r="B25" s="1">
        <v>122</v>
      </c>
      <c r="C25" s="1">
        <v>142</v>
      </c>
      <c r="D25" s="1">
        <v>144</v>
      </c>
      <c r="E25" s="1">
        <f t="shared" si="2"/>
        <v>2</v>
      </c>
      <c r="F25" s="1" t="s">
        <v>8</v>
      </c>
    </row>
    <row r="26" spans="1:15">
      <c r="A26" s="1"/>
      <c r="B26" s="1">
        <v>125</v>
      </c>
      <c r="C26" s="1">
        <v>148</v>
      </c>
      <c r="D26" s="1">
        <v>157</v>
      </c>
      <c r="E26" s="1">
        <f t="shared" si="2"/>
        <v>9</v>
      </c>
      <c r="F26" s="1" t="s">
        <v>8</v>
      </c>
    </row>
    <row r="27" spans="1:15">
      <c r="A27" s="1"/>
      <c r="B27" s="1">
        <v>130</v>
      </c>
      <c r="C27" s="1">
        <v>166</v>
      </c>
      <c r="D27" s="1">
        <v>169</v>
      </c>
      <c r="E27" s="1">
        <f t="shared" si="2"/>
        <v>3</v>
      </c>
      <c r="F27" s="1" t="s">
        <v>8</v>
      </c>
    </row>
    <row r="28" spans="1:15">
      <c r="A28" s="1"/>
      <c r="B28" s="1">
        <v>135</v>
      </c>
      <c r="C28" s="1">
        <v>184</v>
      </c>
      <c r="D28" s="1">
        <v>214</v>
      </c>
      <c r="E28" s="1">
        <f t="shared" si="2"/>
        <v>30</v>
      </c>
      <c r="F28" s="1" t="s">
        <v>8</v>
      </c>
    </row>
    <row r="29" spans="1:15">
      <c r="A29" s="1"/>
      <c r="B29" s="1">
        <v>140</v>
      </c>
      <c r="C29" s="1">
        <v>230</v>
      </c>
      <c r="D29" s="1">
        <v>238</v>
      </c>
      <c r="E29" s="1">
        <f t="shared" si="2"/>
        <v>8</v>
      </c>
      <c r="F29" s="1" t="s">
        <v>8</v>
      </c>
    </row>
    <row r="30" spans="1:15" ht="30">
      <c r="A30" s="1"/>
      <c r="B30" s="1">
        <v>102</v>
      </c>
      <c r="C30" s="1">
        <v>29</v>
      </c>
      <c r="D30" s="1">
        <v>41</v>
      </c>
      <c r="E30" s="1">
        <f t="shared" si="2"/>
        <v>12</v>
      </c>
      <c r="F30" s="1" t="s">
        <v>12</v>
      </c>
    </row>
    <row r="31" spans="1:15" ht="30">
      <c r="A31" s="1"/>
      <c r="B31" s="1">
        <v>120</v>
      </c>
      <c r="C31" s="1">
        <v>131</v>
      </c>
      <c r="D31" s="1">
        <v>135</v>
      </c>
      <c r="E31" s="1">
        <f t="shared" si="2"/>
        <v>4</v>
      </c>
      <c r="F31" s="1" t="s">
        <v>12</v>
      </c>
    </row>
    <row r="32" spans="1:15" ht="30">
      <c r="A32" s="1"/>
      <c r="B32" s="1">
        <v>132</v>
      </c>
      <c r="C32" s="1">
        <v>170</v>
      </c>
      <c r="D32" s="1">
        <v>175</v>
      </c>
      <c r="E32" s="1">
        <f t="shared" si="2"/>
        <v>5</v>
      </c>
      <c r="F32" s="1" t="s">
        <v>12</v>
      </c>
    </row>
    <row r="33" spans="1:6" ht="30">
      <c r="A33" s="1"/>
      <c r="B33" s="1">
        <v>138</v>
      </c>
      <c r="C33" s="1">
        <v>227</v>
      </c>
      <c r="D33" s="1">
        <v>228</v>
      </c>
      <c r="E33" s="1">
        <f t="shared" si="2"/>
        <v>1</v>
      </c>
      <c r="F33" s="1" t="s">
        <v>12</v>
      </c>
    </row>
    <row r="34" spans="1:6" ht="30">
      <c r="A34" s="1"/>
      <c r="B34" s="1">
        <v>218</v>
      </c>
      <c r="C34" s="1">
        <v>117</v>
      </c>
      <c r="D34" s="1">
        <v>123</v>
      </c>
      <c r="E34" s="1">
        <f t="shared" si="2"/>
        <v>6</v>
      </c>
      <c r="F34" s="1" t="s">
        <v>12</v>
      </c>
    </row>
    <row r="35" spans="1:6" ht="45">
      <c r="A35" s="1"/>
      <c r="B35" s="1">
        <v>112</v>
      </c>
      <c r="C35" s="1">
        <v>91</v>
      </c>
      <c r="D35" s="1">
        <v>93</v>
      </c>
      <c r="E35" s="1">
        <f t="shared" si="2"/>
        <v>2</v>
      </c>
      <c r="F35" s="1" t="s">
        <v>11</v>
      </c>
    </row>
    <row r="36" spans="1:6" ht="45">
      <c r="A36" s="1"/>
      <c r="B36" s="1">
        <v>124</v>
      </c>
      <c r="C36" s="1">
        <v>146</v>
      </c>
      <c r="D36" s="1">
        <v>148</v>
      </c>
      <c r="E36" s="1">
        <f t="shared" si="2"/>
        <v>2</v>
      </c>
      <c r="F36" s="1" t="s">
        <v>11</v>
      </c>
    </row>
    <row r="37" spans="1:6" ht="45">
      <c r="A37" s="1"/>
      <c r="B37" s="1">
        <v>133</v>
      </c>
      <c r="C37" s="1">
        <v>175</v>
      </c>
      <c r="D37" s="1">
        <v>181</v>
      </c>
      <c r="E37" s="1">
        <f t="shared" si="2"/>
        <v>6</v>
      </c>
      <c r="F37" s="1" t="s">
        <v>11</v>
      </c>
    </row>
    <row r="38" spans="1:6">
      <c r="A38" s="1"/>
      <c r="B38" s="1">
        <v>113</v>
      </c>
      <c r="C38" s="1">
        <v>93</v>
      </c>
      <c r="D38" s="1">
        <v>97</v>
      </c>
      <c r="E38" s="1">
        <f t="shared" si="2"/>
        <v>4</v>
      </c>
      <c r="F38" s="1" t="s">
        <v>23</v>
      </c>
    </row>
    <row r="39" spans="1:6">
      <c r="A39" s="1"/>
      <c r="B39" s="1">
        <v>134</v>
      </c>
      <c r="C39" s="1">
        <v>182</v>
      </c>
      <c r="D39" s="1">
        <v>184</v>
      </c>
      <c r="E39" s="1">
        <f t="shared" si="2"/>
        <v>2</v>
      </c>
      <c r="F39" s="1" t="s">
        <v>23</v>
      </c>
    </row>
    <row r="40" spans="1:6">
      <c r="A40" s="1"/>
      <c r="B40" s="1">
        <v>99</v>
      </c>
      <c r="C40" s="1">
        <v>5</v>
      </c>
      <c r="D40" s="1">
        <v>6</v>
      </c>
      <c r="E40" s="1">
        <f t="shared" si="2"/>
        <v>1</v>
      </c>
      <c r="F40" s="1" t="s">
        <v>20</v>
      </c>
    </row>
    <row r="41" spans="1:6">
      <c r="A41" s="1"/>
      <c r="B41" s="1">
        <v>101</v>
      </c>
      <c r="C41" s="1">
        <v>26</v>
      </c>
      <c r="D41" s="1">
        <v>29</v>
      </c>
      <c r="E41" s="1">
        <f t="shared" si="2"/>
        <v>3</v>
      </c>
      <c r="F41" s="1" t="s">
        <v>20</v>
      </c>
    </row>
    <row r="42" spans="1:6">
      <c r="A42" s="1"/>
      <c r="B42" s="1">
        <v>105</v>
      </c>
      <c r="C42" s="1">
        <v>49</v>
      </c>
      <c r="D42" s="1">
        <v>50</v>
      </c>
      <c r="E42" s="1">
        <f t="shared" si="2"/>
        <v>1</v>
      </c>
      <c r="F42" s="1" t="s">
        <v>20</v>
      </c>
    </row>
    <row r="43" spans="1:6">
      <c r="A43" s="1"/>
      <c r="B43" s="1">
        <v>108</v>
      </c>
      <c r="C43" s="1">
        <v>61</v>
      </c>
      <c r="D43" s="1">
        <v>62</v>
      </c>
      <c r="E43" s="1">
        <f t="shared" si="2"/>
        <v>1</v>
      </c>
      <c r="F43" s="1" t="s">
        <v>20</v>
      </c>
    </row>
    <row r="44" spans="1:6">
      <c r="A44" s="1"/>
      <c r="B44" s="1">
        <v>127</v>
      </c>
      <c r="C44" s="1">
        <v>161</v>
      </c>
      <c r="D44" s="1">
        <v>163</v>
      </c>
      <c r="E44" s="1">
        <f t="shared" si="2"/>
        <v>2</v>
      </c>
      <c r="F44" s="1" t="s">
        <v>20</v>
      </c>
    </row>
    <row r="45" spans="1:6">
      <c r="A45" s="1"/>
      <c r="B45" s="1">
        <v>131</v>
      </c>
      <c r="C45" s="1">
        <v>169</v>
      </c>
      <c r="D45" s="1">
        <v>170</v>
      </c>
      <c r="E45" s="1">
        <f t="shared" si="2"/>
        <v>1</v>
      </c>
      <c r="F45" s="1" t="s">
        <v>20</v>
      </c>
    </row>
    <row r="46" spans="1:6">
      <c r="A46" s="1"/>
      <c r="B46" s="1">
        <v>136</v>
      </c>
      <c r="C46" s="1">
        <v>214</v>
      </c>
      <c r="D46" s="1">
        <v>216</v>
      </c>
      <c r="E46" s="1">
        <f t="shared" si="2"/>
        <v>2</v>
      </c>
      <c r="F46" s="1" t="s">
        <v>20</v>
      </c>
    </row>
    <row r="47" spans="1:6">
      <c r="A47" s="1"/>
      <c r="B47" s="1">
        <v>139</v>
      </c>
      <c r="C47" s="1">
        <v>228</v>
      </c>
      <c r="D47" s="1">
        <v>230</v>
      </c>
      <c r="E47" s="1">
        <f t="shared" si="2"/>
        <v>2</v>
      </c>
      <c r="F47" s="1" t="s">
        <v>20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O3" sqref="O3"/>
    </sheetView>
  </sheetViews>
  <sheetFormatPr defaultRowHeight="15"/>
  <cols>
    <col min="5" max="5" width="10.7109375" customWidth="1"/>
    <col min="6" max="6" width="19.140625" customWidth="1"/>
    <col min="10" max="10" width="19" customWidth="1"/>
    <col min="11" max="11" width="20.85546875" customWidth="1"/>
    <col min="12" max="12" width="15.140625" customWidth="1"/>
    <col min="13" max="13" width="17.42578125" customWidth="1"/>
    <col min="14" max="14" width="18" customWidth="1"/>
    <col min="15" max="15" width="14.5703125" customWidth="1"/>
    <col min="16" max="16" width="12.5703125" customWidth="1"/>
  </cols>
  <sheetData>
    <row r="1" spans="1:16" ht="3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>
      <c r="A2" s="3" t="s">
        <v>27</v>
      </c>
      <c r="B2" s="1"/>
      <c r="C2" s="1"/>
      <c r="D2" s="1"/>
      <c r="E2" s="1"/>
      <c r="F2" s="1"/>
      <c r="G2" s="1"/>
      <c r="H2" s="1"/>
      <c r="I2" s="1"/>
      <c r="J2" s="1" t="s">
        <v>15</v>
      </c>
      <c r="K2" s="1"/>
      <c r="L2" s="1"/>
      <c r="M2" s="1"/>
    </row>
    <row r="3" spans="1:16" ht="30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/>
      <c r="H3" s="1"/>
      <c r="I3" s="1"/>
      <c r="J3" s="1" t="s">
        <v>5</v>
      </c>
      <c r="K3" s="1" t="s">
        <v>16</v>
      </c>
      <c r="L3" s="1" t="s">
        <v>6</v>
      </c>
      <c r="M3" s="1" t="s">
        <v>25</v>
      </c>
      <c r="N3" s="1" t="s">
        <v>34</v>
      </c>
      <c r="O3" s="3" t="s">
        <v>51</v>
      </c>
      <c r="P3" s="1" t="s">
        <v>32</v>
      </c>
    </row>
    <row r="4" spans="1:16" ht="30">
      <c r="A4" s="1"/>
      <c r="B4" s="1">
        <v>95</v>
      </c>
      <c r="C4" s="1">
        <v>1</v>
      </c>
      <c r="D4" s="1">
        <v>8</v>
      </c>
      <c r="E4">
        <f>D4-C4</f>
        <v>7</v>
      </c>
      <c r="F4" s="1" t="s">
        <v>7</v>
      </c>
      <c r="G4" s="1"/>
      <c r="H4" s="1"/>
      <c r="I4" s="1"/>
      <c r="J4" s="1" t="s">
        <v>22</v>
      </c>
      <c r="K4">
        <f>SUMPRODUCT(--($F$4:$F$47=J4))</f>
        <v>2</v>
      </c>
      <c r="L4">
        <f t="shared" ref="L4:L17" si="0">SUMIF($F$4:$F$47,J4,$E$4:$E$47)</f>
        <v>3</v>
      </c>
      <c r="M4">
        <f t="shared" ref="M4:M17" si="1">IF(K4=0,0,L4/K4)</f>
        <v>1.5</v>
      </c>
      <c r="N4">
        <f>(L4/$P$4)*100</f>
        <v>1.153846153846154</v>
      </c>
      <c r="O4" s="5">
        <f>(K4/$K$18)*100</f>
        <v>7.4074074074074066</v>
      </c>
      <c r="P4">
        <f>MAX(D4:D200)-MIN(C4:C200)</f>
        <v>260</v>
      </c>
    </row>
    <row r="5" spans="1:16" ht="30">
      <c r="A5" s="1"/>
      <c r="B5" s="1">
        <v>96</v>
      </c>
      <c r="C5" s="1">
        <v>8</v>
      </c>
      <c r="D5" s="1">
        <v>11</v>
      </c>
      <c r="E5">
        <f t="shared" ref="E5:E30" si="2">D5-C5</f>
        <v>3</v>
      </c>
      <c r="F5" s="1" t="s">
        <v>21</v>
      </c>
      <c r="G5" s="1"/>
      <c r="H5" s="1"/>
      <c r="I5" s="1"/>
      <c r="J5" s="1" t="s">
        <v>13</v>
      </c>
      <c r="K5">
        <f t="shared" ref="K5:K17" si="3">SUMPRODUCT(--($F$4:$F$47=J5))</f>
        <v>1</v>
      </c>
      <c r="L5">
        <f t="shared" si="0"/>
        <v>3</v>
      </c>
      <c r="M5">
        <f t="shared" si="1"/>
        <v>3</v>
      </c>
      <c r="N5">
        <f t="shared" ref="N5:N17" si="4">(L5/$P$4)*100</f>
        <v>1.153846153846154</v>
      </c>
      <c r="O5" s="5">
        <f t="shared" ref="O5:O17" si="5">(K5/$K$18)*100</f>
        <v>3.7037037037037033</v>
      </c>
    </row>
    <row r="6" spans="1:16" ht="30">
      <c r="A6" s="1"/>
      <c r="B6" s="1">
        <v>97</v>
      </c>
      <c r="C6" s="1">
        <v>11</v>
      </c>
      <c r="D6" s="1">
        <v>28</v>
      </c>
      <c r="E6">
        <f t="shared" si="2"/>
        <v>17</v>
      </c>
      <c r="F6" s="1" t="s">
        <v>7</v>
      </c>
      <c r="G6" s="1"/>
      <c r="H6" s="1"/>
      <c r="I6" s="1"/>
      <c r="J6" s="1" t="s">
        <v>7</v>
      </c>
      <c r="K6">
        <f t="shared" si="3"/>
        <v>2</v>
      </c>
      <c r="L6">
        <f t="shared" si="0"/>
        <v>24</v>
      </c>
      <c r="M6">
        <f t="shared" si="1"/>
        <v>12</v>
      </c>
      <c r="N6">
        <f t="shared" si="4"/>
        <v>9.2307692307692317</v>
      </c>
      <c r="O6" s="5">
        <f t="shared" si="5"/>
        <v>7.4074074074074066</v>
      </c>
    </row>
    <row r="7" spans="1:16" ht="30">
      <c r="A7" s="1"/>
      <c r="B7" s="1">
        <v>98</v>
      </c>
      <c r="C7" s="1">
        <v>28</v>
      </c>
      <c r="D7" s="1">
        <v>63</v>
      </c>
      <c r="E7">
        <f t="shared" si="2"/>
        <v>35</v>
      </c>
      <c r="F7" s="1" t="s">
        <v>8</v>
      </c>
      <c r="G7" s="1"/>
      <c r="H7" s="1"/>
      <c r="I7" s="1"/>
      <c r="J7" s="1" t="s">
        <v>9</v>
      </c>
      <c r="K7">
        <f t="shared" si="3"/>
        <v>7</v>
      </c>
      <c r="L7">
        <f t="shared" si="0"/>
        <v>51</v>
      </c>
      <c r="M7">
        <f t="shared" si="1"/>
        <v>7.2857142857142856</v>
      </c>
      <c r="N7">
        <f t="shared" si="4"/>
        <v>19.615384615384617</v>
      </c>
      <c r="O7" s="5">
        <f t="shared" si="5"/>
        <v>25.925925925925924</v>
      </c>
    </row>
    <row r="8" spans="1:16" ht="30">
      <c r="A8" s="1"/>
      <c r="B8" s="1">
        <v>99</v>
      </c>
      <c r="C8" s="1">
        <v>63</v>
      </c>
      <c r="D8" s="1">
        <v>69</v>
      </c>
      <c r="E8">
        <f t="shared" si="2"/>
        <v>6</v>
      </c>
      <c r="F8" s="1" t="s">
        <v>9</v>
      </c>
      <c r="G8" s="1"/>
      <c r="H8" s="1"/>
      <c r="I8" s="1"/>
      <c r="J8" s="1" t="s">
        <v>8</v>
      </c>
      <c r="K8">
        <f t="shared" si="3"/>
        <v>10</v>
      </c>
      <c r="L8">
        <f t="shared" si="0"/>
        <v>139</v>
      </c>
      <c r="M8">
        <f t="shared" si="1"/>
        <v>13.9</v>
      </c>
      <c r="N8">
        <f t="shared" si="4"/>
        <v>53.46153846153846</v>
      </c>
      <c r="O8" s="5">
        <f t="shared" si="5"/>
        <v>37.037037037037038</v>
      </c>
    </row>
    <row r="9" spans="1:16" ht="45">
      <c r="A9" s="1"/>
      <c r="B9" s="1">
        <v>100</v>
      </c>
      <c r="C9" s="1">
        <v>69</v>
      </c>
      <c r="D9" s="1">
        <v>79</v>
      </c>
      <c r="E9">
        <f t="shared" si="2"/>
        <v>10</v>
      </c>
      <c r="F9" s="1" t="s">
        <v>8</v>
      </c>
      <c r="G9" s="1"/>
      <c r="H9" s="1"/>
      <c r="I9" s="1"/>
      <c r="J9" s="1" t="s">
        <v>12</v>
      </c>
      <c r="K9">
        <f t="shared" si="3"/>
        <v>0</v>
      </c>
      <c r="L9">
        <f t="shared" si="0"/>
        <v>0</v>
      </c>
      <c r="M9">
        <f t="shared" si="1"/>
        <v>0</v>
      </c>
      <c r="N9">
        <f t="shared" si="4"/>
        <v>0</v>
      </c>
      <c r="O9" s="5">
        <f t="shared" si="5"/>
        <v>0</v>
      </c>
    </row>
    <row r="10" spans="1:16" ht="45">
      <c r="A10" s="1"/>
      <c r="B10" s="1">
        <v>101</v>
      </c>
      <c r="C10" s="1">
        <v>79</v>
      </c>
      <c r="D10" s="1">
        <v>81</v>
      </c>
      <c r="E10">
        <f t="shared" si="2"/>
        <v>2</v>
      </c>
      <c r="F10" s="1" t="s">
        <v>9</v>
      </c>
      <c r="G10" s="1"/>
      <c r="H10" s="1"/>
      <c r="I10" s="1"/>
      <c r="J10" s="1" t="s">
        <v>11</v>
      </c>
      <c r="K10">
        <f t="shared" si="3"/>
        <v>1</v>
      </c>
      <c r="L10">
        <f t="shared" si="0"/>
        <v>1</v>
      </c>
      <c r="M10">
        <f t="shared" si="1"/>
        <v>1</v>
      </c>
      <c r="N10">
        <f t="shared" si="4"/>
        <v>0.38461538461538464</v>
      </c>
      <c r="O10" s="5">
        <f t="shared" si="5"/>
        <v>3.7037037037037033</v>
      </c>
    </row>
    <row r="11" spans="1:16">
      <c r="A11" s="1"/>
      <c r="B11" s="1">
        <v>102</v>
      </c>
      <c r="C11" s="1">
        <v>81</v>
      </c>
      <c r="D11" s="1">
        <v>95</v>
      </c>
      <c r="E11">
        <f t="shared" si="2"/>
        <v>14</v>
      </c>
      <c r="F11" s="1" t="s">
        <v>8</v>
      </c>
      <c r="G11" s="1"/>
      <c r="H11" s="1"/>
      <c r="I11" s="1"/>
      <c r="J11" s="1" t="s">
        <v>10</v>
      </c>
      <c r="K11">
        <f t="shared" si="3"/>
        <v>3</v>
      </c>
      <c r="L11">
        <f t="shared" si="0"/>
        <v>36</v>
      </c>
      <c r="M11">
        <f t="shared" si="1"/>
        <v>12</v>
      </c>
      <c r="N11">
        <f t="shared" si="4"/>
        <v>13.846153846153847</v>
      </c>
      <c r="O11" s="5">
        <f t="shared" si="5"/>
        <v>11.111111111111111</v>
      </c>
    </row>
    <row r="12" spans="1:16" ht="30">
      <c r="A12" s="1"/>
      <c r="B12" s="1">
        <v>103</v>
      </c>
      <c r="C12" s="1">
        <v>95</v>
      </c>
      <c r="D12" s="1">
        <v>111</v>
      </c>
      <c r="E12">
        <f t="shared" si="2"/>
        <v>16</v>
      </c>
      <c r="F12" s="1" t="s">
        <v>9</v>
      </c>
      <c r="G12" s="1"/>
      <c r="H12" s="1"/>
      <c r="I12" s="1"/>
      <c r="J12" s="1" t="s">
        <v>24</v>
      </c>
      <c r="K12">
        <f t="shared" si="3"/>
        <v>0</v>
      </c>
      <c r="L12">
        <f t="shared" si="0"/>
        <v>0</v>
      </c>
      <c r="M12">
        <f t="shared" si="1"/>
        <v>0</v>
      </c>
      <c r="N12">
        <f t="shared" si="4"/>
        <v>0</v>
      </c>
      <c r="O12" s="5">
        <f t="shared" si="5"/>
        <v>0</v>
      </c>
    </row>
    <row r="13" spans="1:16">
      <c r="A13" s="1"/>
      <c r="B13" s="1">
        <v>104</v>
      </c>
      <c r="C13" s="1">
        <v>111</v>
      </c>
      <c r="D13" s="1">
        <v>117</v>
      </c>
      <c r="E13">
        <f t="shared" si="2"/>
        <v>6</v>
      </c>
      <c r="F13" s="1" t="s">
        <v>8</v>
      </c>
      <c r="G13" s="1"/>
      <c r="H13" s="1"/>
      <c r="I13" s="1"/>
      <c r="J13" s="1" t="s">
        <v>23</v>
      </c>
      <c r="K13">
        <f t="shared" si="3"/>
        <v>0</v>
      </c>
      <c r="L13">
        <f t="shared" si="0"/>
        <v>0</v>
      </c>
      <c r="M13">
        <f t="shared" si="1"/>
        <v>0</v>
      </c>
      <c r="N13">
        <f t="shared" si="4"/>
        <v>0</v>
      </c>
      <c r="O13" s="5">
        <f t="shared" si="5"/>
        <v>0</v>
      </c>
    </row>
    <row r="14" spans="1:16" ht="30">
      <c r="A14" s="1"/>
      <c r="B14" s="1">
        <v>105</v>
      </c>
      <c r="C14" s="1">
        <v>117</v>
      </c>
      <c r="D14" s="1">
        <v>125</v>
      </c>
      <c r="E14">
        <f t="shared" si="2"/>
        <v>8</v>
      </c>
      <c r="F14" s="1" t="s">
        <v>9</v>
      </c>
      <c r="G14" s="1"/>
      <c r="H14" s="1"/>
      <c r="I14" s="1"/>
      <c r="J14" s="1" t="s">
        <v>14</v>
      </c>
      <c r="K14">
        <f t="shared" si="3"/>
        <v>0</v>
      </c>
      <c r="L14">
        <f t="shared" si="0"/>
        <v>0</v>
      </c>
      <c r="M14">
        <f t="shared" si="1"/>
        <v>0</v>
      </c>
      <c r="N14">
        <f t="shared" si="4"/>
        <v>0</v>
      </c>
      <c r="O14" s="5">
        <f t="shared" si="5"/>
        <v>0</v>
      </c>
    </row>
    <row r="15" spans="1:16" ht="30">
      <c r="A15" s="1"/>
      <c r="B15" s="1">
        <v>106</v>
      </c>
      <c r="C15" s="1">
        <v>125</v>
      </c>
      <c r="D15" s="1">
        <v>132</v>
      </c>
      <c r="E15">
        <f t="shared" si="2"/>
        <v>7</v>
      </c>
      <c r="F15" s="1" t="s">
        <v>8</v>
      </c>
      <c r="G15" s="1"/>
      <c r="H15" s="1"/>
      <c r="I15" s="1"/>
      <c r="J15" s="1" t="s">
        <v>19</v>
      </c>
      <c r="K15">
        <f t="shared" si="3"/>
        <v>0</v>
      </c>
      <c r="L15">
        <f t="shared" si="0"/>
        <v>0</v>
      </c>
      <c r="M15">
        <f t="shared" si="1"/>
        <v>0</v>
      </c>
      <c r="N15">
        <f t="shared" si="4"/>
        <v>0</v>
      </c>
      <c r="O15" s="5">
        <f t="shared" si="5"/>
        <v>0</v>
      </c>
    </row>
    <row r="16" spans="1:16" ht="30">
      <c r="A16" s="1"/>
      <c r="B16" s="1">
        <v>107</v>
      </c>
      <c r="C16" s="1">
        <v>132</v>
      </c>
      <c r="D16" s="1">
        <v>134</v>
      </c>
      <c r="E16">
        <f t="shared" si="2"/>
        <v>2</v>
      </c>
      <c r="F16" s="1" t="s">
        <v>22</v>
      </c>
      <c r="G16" s="1"/>
      <c r="H16" s="1"/>
      <c r="I16" s="1"/>
      <c r="J16" s="1" t="s">
        <v>21</v>
      </c>
      <c r="K16">
        <f t="shared" si="3"/>
        <v>1</v>
      </c>
      <c r="L16">
        <f t="shared" si="0"/>
        <v>3</v>
      </c>
      <c r="M16">
        <f t="shared" si="1"/>
        <v>3</v>
      </c>
      <c r="N16">
        <f t="shared" si="4"/>
        <v>1.153846153846154</v>
      </c>
      <c r="O16" s="5">
        <f t="shared" si="5"/>
        <v>3.7037037037037033</v>
      </c>
    </row>
    <row r="17" spans="1:15" ht="30">
      <c r="A17" s="1"/>
      <c r="B17" s="1">
        <v>108</v>
      </c>
      <c r="C17" s="1">
        <v>134</v>
      </c>
      <c r="D17" s="1">
        <v>138</v>
      </c>
      <c r="E17">
        <f t="shared" si="2"/>
        <v>4</v>
      </c>
      <c r="F17" s="1" t="s">
        <v>8</v>
      </c>
      <c r="G17" s="1"/>
      <c r="H17" s="1"/>
      <c r="I17" s="1"/>
      <c r="J17" s="1" t="s">
        <v>20</v>
      </c>
      <c r="K17">
        <f t="shared" si="3"/>
        <v>0</v>
      </c>
      <c r="L17">
        <f t="shared" si="0"/>
        <v>0</v>
      </c>
      <c r="M17">
        <f t="shared" si="1"/>
        <v>0</v>
      </c>
      <c r="N17">
        <f t="shared" si="4"/>
        <v>0</v>
      </c>
      <c r="O17" s="5">
        <f t="shared" si="5"/>
        <v>0</v>
      </c>
    </row>
    <row r="18" spans="1:15" ht="30">
      <c r="A18" s="1"/>
      <c r="B18" s="1">
        <v>109</v>
      </c>
      <c r="C18" s="1">
        <v>138</v>
      </c>
      <c r="D18" s="1">
        <v>145</v>
      </c>
      <c r="E18">
        <f t="shared" si="2"/>
        <v>7</v>
      </c>
      <c r="F18" s="1" t="s">
        <v>9</v>
      </c>
      <c r="G18" s="1"/>
      <c r="H18" s="1"/>
      <c r="I18" s="1"/>
      <c r="J18" s="4" t="s">
        <v>17</v>
      </c>
      <c r="K18" s="1">
        <f>SUM(K4:K17)</f>
        <v>27</v>
      </c>
      <c r="L18" s="1">
        <f>SUM(E4:E47)</f>
        <v>260</v>
      </c>
    </row>
    <row r="19" spans="1:15">
      <c r="A19" s="1"/>
      <c r="B19" s="1">
        <v>110</v>
      </c>
      <c r="C19" s="1">
        <v>145</v>
      </c>
      <c r="D19" s="1">
        <v>161</v>
      </c>
      <c r="E19">
        <f t="shared" si="2"/>
        <v>16</v>
      </c>
      <c r="F19" s="1" t="s">
        <v>8</v>
      </c>
      <c r="G19" s="1"/>
      <c r="H19" s="1"/>
      <c r="I19" s="1"/>
      <c r="J19" s="4" t="s">
        <v>18</v>
      </c>
      <c r="K19" s="1">
        <f>AVERAGEIF(K4:K17,"&gt;0")</f>
        <v>3.375</v>
      </c>
      <c r="L19" s="1">
        <f>AVERAGE(E4:E47)</f>
        <v>9.6296296296296298</v>
      </c>
    </row>
    <row r="20" spans="1:15" ht="30">
      <c r="A20" s="1"/>
      <c r="B20" s="1">
        <v>111</v>
      </c>
      <c r="C20" s="1">
        <v>161</v>
      </c>
      <c r="D20" s="1">
        <v>168</v>
      </c>
      <c r="E20">
        <f t="shared" si="2"/>
        <v>7</v>
      </c>
      <c r="F20" s="1" t="s">
        <v>9</v>
      </c>
      <c r="G20" s="1"/>
      <c r="H20" s="1"/>
      <c r="I20" s="1"/>
      <c r="J20" s="1"/>
      <c r="K20" s="1"/>
      <c r="L20" s="1"/>
    </row>
    <row r="21" spans="1:15">
      <c r="A21" s="1"/>
      <c r="B21" s="1">
        <v>112</v>
      </c>
      <c r="C21" s="1">
        <v>168</v>
      </c>
      <c r="D21" s="1">
        <v>178</v>
      </c>
      <c r="E21">
        <f t="shared" si="2"/>
        <v>10</v>
      </c>
      <c r="F21" s="1" t="s">
        <v>8</v>
      </c>
      <c r="G21" s="1"/>
      <c r="H21" s="1"/>
      <c r="I21" s="1"/>
      <c r="J21" s="1"/>
      <c r="K21" s="1"/>
      <c r="L21" s="1"/>
    </row>
    <row r="22" spans="1:15">
      <c r="A22" s="1"/>
      <c r="B22" s="1">
        <v>113</v>
      </c>
      <c r="C22" s="1">
        <v>178</v>
      </c>
      <c r="D22" s="1">
        <v>179</v>
      </c>
      <c r="E22">
        <f t="shared" si="2"/>
        <v>1</v>
      </c>
      <c r="F22" s="1" t="s">
        <v>22</v>
      </c>
      <c r="G22" s="1"/>
      <c r="H22" s="1"/>
      <c r="I22" s="1"/>
      <c r="J22" s="1"/>
      <c r="K22" s="1"/>
      <c r="L22" s="1"/>
    </row>
    <row r="23" spans="1:15">
      <c r="A23" s="1"/>
      <c r="B23" s="1">
        <v>114</v>
      </c>
      <c r="C23" s="1">
        <v>179</v>
      </c>
      <c r="D23" s="1">
        <v>182</v>
      </c>
      <c r="E23">
        <f t="shared" si="2"/>
        <v>3</v>
      </c>
      <c r="F23" s="1" t="s">
        <v>13</v>
      </c>
      <c r="G23" s="1"/>
      <c r="H23" s="1"/>
      <c r="I23" s="1"/>
      <c r="J23" s="1"/>
      <c r="K23" s="1"/>
      <c r="L23" s="1"/>
    </row>
    <row r="24" spans="1:15" ht="45">
      <c r="A24" s="1"/>
      <c r="B24" s="1">
        <v>115</v>
      </c>
      <c r="C24" s="1">
        <v>182</v>
      </c>
      <c r="D24" s="1">
        <v>183</v>
      </c>
      <c r="E24">
        <f t="shared" si="2"/>
        <v>1</v>
      </c>
      <c r="F24" s="1" t="s">
        <v>11</v>
      </c>
      <c r="G24" s="1"/>
      <c r="H24" s="1"/>
      <c r="I24" s="1"/>
      <c r="J24" s="1"/>
      <c r="K24" s="1"/>
      <c r="L24" s="1"/>
    </row>
    <row r="25" spans="1:15">
      <c r="A25" s="1"/>
      <c r="B25" s="1">
        <v>116</v>
      </c>
      <c r="C25" s="1">
        <v>183</v>
      </c>
      <c r="D25" s="1">
        <v>217</v>
      </c>
      <c r="E25">
        <f t="shared" si="2"/>
        <v>34</v>
      </c>
      <c r="F25" s="1" t="s">
        <v>8</v>
      </c>
      <c r="G25" s="1"/>
      <c r="H25" s="1"/>
      <c r="I25" s="1"/>
      <c r="J25" s="1"/>
      <c r="K25" s="1"/>
      <c r="L25" s="1"/>
    </row>
    <row r="26" spans="1:15">
      <c r="A26" s="1"/>
      <c r="B26" s="1">
        <v>117</v>
      </c>
      <c r="C26" s="1">
        <v>217</v>
      </c>
      <c r="D26" s="1">
        <v>229</v>
      </c>
      <c r="E26">
        <f t="shared" si="2"/>
        <v>12</v>
      </c>
      <c r="F26" s="1" t="s">
        <v>10</v>
      </c>
      <c r="G26" s="1"/>
      <c r="H26" s="1"/>
      <c r="I26" s="1"/>
      <c r="J26" s="1"/>
      <c r="K26" s="1"/>
      <c r="L26" s="1"/>
    </row>
    <row r="27" spans="1:15">
      <c r="A27" s="1"/>
      <c r="B27" s="1">
        <v>118</v>
      </c>
      <c r="C27" s="1">
        <v>229</v>
      </c>
      <c r="D27" s="1">
        <v>232</v>
      </c>
      <c r="E27">
        <f t="shared" si="2"/>
        <v>3</v>
      </c>
      <c r="F27" s="1" t="s">
        <v>8</v>
      </c>
      <c r="G27" s="1"/>
      <c r="H27" s="1"/>
      <c r="I27" s="1"/>
      <c r="J27" s="1"/>
      <c r="K27" s="1"/>
      <c r="L27" s="1"/>
    </row>
    <row r="28" spans="1:15">
      <c r="A28" s="1"/>
      <c r="B28" s="1">
        <v>119</v>
      </c>
      <c r="C28" s="1">
        <v>232</v>
      </c>
      <c r="D28" s="1">
        <v>242</v>
      </c>
      <c r="E28">
        <f t="shared" si="2"/>
        <v>10</v>
      </c>
      <c r="F28" s="1" t="s">
        <v>10</v>
      </c>
      <c r="G28" s="1"/>
      <c r="H28" s="1"/>
      <c r="I28" s="1"/>
      <c r="J28" s="1"/>
      <c r="K28" s="1"/>
      <c r="L28" s="1"/>
    </row>
    <row r="29" spans="1:15">
      <c r="A29" s="1"/>
      <c r="B29" s="1">
        <v>120</v>
      </c>
      <c r="C29" s="1">
        <v>242</v>
      </c>
      <c r="D29" s="1">
        <v>256</v>
      </c>
      <c r="E29">
        <f t="shared" si="2"/>
        <v>14</v>
      </c>
      <c r="F29" s="1" t="s">
        <v>10</v>
      </c>
      <c r="G29" s="1"/>
      <c r="H29" s="1"/>
      <c r="I29" s="1"/>
      <c r="J29" s="1"/>
      <c r="K29" s="1"/>
      <c r="L29" s="1"/>
    </row>
    <row r="30" spans="1:15" ht="30">
      <c r="A30" s="1"/>
      <c r="B30" s="1">
        <v>121</v>
      </c>
      <c r="C30" s="1">
        <v>256</v>
      </c>
      <c r="D30" s="1">
        <v>261</v>
      </c>
      <c r="E30">
        <f t="shared" si="2"/>
        <v>5</v>
      </c>
      <c r="F30" s="1" t="s">
        <v>9</v>
      </c>
      <c r="G30" s="1"/>
      <c r="H30" s="1"/>
      <c r="I30" s="1"/>
      <c r="J30" s="1"/>
      <c r="K30" s="1"/>
      <c r="L30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O4" sqref="O4"/>
    </sheetView>
  </sheetViews>
  <sheetFormatPr defaultRowHeight="15"/>
  <cols>
    <col min="1" max="1" width="17.28515625" customWidth="1"/>
    <col min="3" max="3" width="13.5703125" customWidth="1"/>
    <col min="6" max="6" width="31.140625" customWidth="1"/>
    <col min="10" max="10" width="20.42578125" customWidth="1"/>
    <col min="11" max="11" width="19.28515625" customWidth="1"/>
    <col min="12" max="12" width="15.28515625" customWidth="1"/>
    <col min="13" max="13" width="17.140625" customWidth="1"/>
    <col min="14" max="14" width="19.28515625" customWidth="1"/>
    <col min="15" max="15" width="14.140625" customWidth="1"/>
    <col min="16" max="16" width="13.7109375" customWidth="1"/>
  </cols>
  <sheetData>
    <row r="1" spans="1:17">
      <c r="A1" s="1" t="s">
        <v>0</v>
      </c>
      <c r="B1" s="1"/>
      <c r="C1" s="1"/>
      <c r="D1" s="1"/>
      <c r="E1" s="1"/>
      <c r="F1" s="1"/>
    </row>
    <row r="2" spans="1:17">
      <c r="A2" s="3" t="s">
        <v>26</v>
      </c>
      <c r="B2" s="1"/>
      <c r="C2" s="1"/>
      <c r="D2" s="1"/>
      <c r="E2" s="1"/>
      <c r="F2" s="1"/>
      <c r="J2" s="1" t="s">
        <v>15</v>
      </c>
      <c r="K2" s="1"/>
      <c r="L2" s="1"/>
      <c r="M2" s="1"/>
    </row>
    <row r="3" spans="1:17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J3" s="1" t="s">
        <v>5</v>
      </c>
      <c r="K3" s="1" t="s">
        <v>16</v>
      </c>
      <c r="L3" s="1" t="s">
        <v>6</v>
      </c>
      <c r="M3" s="1" t="s">
        <v>25</v>
      </c>
      <c r="N3" s="1" t="s">
        <v>33</v>
      </c>
      <c r="O3" s="3" t="s">
        <v>51</v>
      </c>
      <c r="P3" s="1" t="s">
        <v>32</v>
      </c>
      <c r="Q3" s="1"/>
    </row>
    <row r="4" spans="1:17">
      <c r="B4" s="1">
        <v>90</v>
      </c>
      <c r="C4" s="1">
        <v>1</v>
      </c>
      <c r="D4" s="1">
        <v>6</v>
      </c>
      <c r="E4">
        <f>D4-C4</f>
        <v>5</v>
      </c>
      <c r="F4" s="1" t="s">
        <v>7</v>
      </c>
      <c r="J4" s="1" t="s">
        <v>22</v>
      </c>
      <c r="K4">
        <f>SUMPRODUCT(--($F$4:$F$47=J4))</f>
        <v>4</v>
      </c>
      <c r="L4">
        <f t="shared" ref="L4:L17" si="0">SUMIF($F$4:$F$47,J4,$E$4:$E$47)</f>
        <v>10</v>
      </c>
      <c r="M4">
        <f>IF(K4=0,0,L4/K4)</f>
        <v>2.5</v>
      </c>
      <c r="N4">
        <f t="shared" ref="N4:N17" si="1">(L4/$P$4)*100</f>
        <v>4.1322314049586781</v>
      </c>
      <c r="O4" s="5">
        <f>(K4/$K$18)*100</f>
        <v>17.391304347826086</v>
      </c>
      <c r="P4">
        <f>MAX(D4:D200)-MIN(C4:C200)</f>
        <v>242</v>
      </c>
    </row>
    <row r="5" spans="1:17">
      <c r="B5" s="1">
        <v>91</v>
      </c>
      <c r="C5" s="1">
        <v>6</v>
      </c>
      <c r="D5" s="1">
        <v>15</v>
      </c>
      <c r="E5">
        <f t="shared" ref="E5:E26" si="2">D5-C5</f>
        <v>9</v>
      </c>
      <c r="F5" s="1" t="s">
        <v>8</v>
      </c>
      <c r="J5" s="1" t="s">
        <v>13</v>
      </c>
      <c r="K5">
        <f t="shared" ref="K5:K17" si="3">SUMPRODUCT(--($F$4:$F$47=J5))</f>
        <v>1</v>
      </c>
      <c r="L5">
        <f t="shared" si="0"/>
        <v>26</v>
      </c>
      <c r="M5">
        <f t="shared" ref="M5:M17" si="4">IF(K5=0,0,L5/K5)</f>
        <v>26</v>
      </c>
      <c r="N5">
        <f t="shared" si="1"/>
        <v>10.743801652892563</v>
      </c>
      <c r="O5" s="5">
        <f t="shared" ref="O5:O17" si="5">(K5/$K$18)*100</f>
        <v>4.3478260869565215</v>
      </c>
    </row>
    <row r="6" spans="1:17" ht="30">
      <c r="B6" s="1">
        <v>92</v>
      </c>
      <c r="C6" s="1">
        <v>15</v>
      </c>
      <c r="D6" s="1">
        <v>20</v>
      </c>
      <c r="E6">
        <f t="shared" si="2"/>
        <v>5</v>
      </c>
      <c r="F6" s="1" t="s">
        <v>9</v>
      </c>
      <c r="J6" s="1" t="s">
        <v>7</v>
      </c>
      <c r="K6">
        <f t="shared" si="3"/>
        <v>1</v>
      </c>
      <c r="L6">
        <f t="shared" si="0"/>
        <v>5</v>
      </c>
      <c r="M6">
        <f t="shared" si="4"/>
        <v>5</v>
      </c>
      <c r="N6">
        <f>(L6/$P$4)*100</f>
        <v>2.0661157024793391</v>
      </c>
      <c r="O6" s="5">
        <f t="shared" si="5"/>
        <v>4.3478260869565215</v>
      </c>
    </row>
    <row r="7" spans="1:17" ht="30">
      <c r="B7" s="1">
        <v>93</v>
      </c>
      <c r="C7" s="1">
        <v>20</v>
      </c>
      <c r="D7" s="1">
        <v>65</v>
      </c>
      <c r="E7">
        <f t="shared" si="2"/>
        <v>45</v>
      </c>
      <c r="F7" s="1" t="s">
        <v>8</v>
      </c>
      <c r="J7" s="1" t="s">
        <v>9</v>
      </c>
      <c r="K7">
        <f t="shared" si="3"/>
        <v>4</v>
      </c>
      <c r="L7">
        <f t="shared" si="0"/>
        <v>18</v>
      </c>
      <c r="M7">
        <f t="shared" si="4"/>
        <v>4.5</v>
      </c>
      <c r="N7">
        <f t="shared" si="1"/>
        <v>7.4380165289256199</v>
      </c>
      <c r="O7" s="5">
        <f t="shared" si="5"/>
        <v>17.391304347826086</v>
      </c>
    </row>
    <row r="8" spans="1:17">
      <c r="B8" s="1">
        <v>94</v>
      </c>
      <c r="C8" s="1">
        <v>65</v>
      </c>
      <c r="D8" s="1">
        <v>68</v>
      </c>
      <c r="E8">
        <f t="shared" si="2"/>
        <v>3</v>
      </c>
      <c r="F8" s="1" t="s">
        <v>22</v>
      </c>
      <c r="J8" s="1" t="s">
        <v>8</v>
      </c>
      <c r="K8">
        <f t="shared" si="3"/>
        <v>10</v>
      </c>
      <c r="L8">
        <f t="shared" si="0"/>
        <v>161</v>
      </c>
      <c r="M8">
        <f t="shared" si="4"/>
        <v>16.100000000000001</v>
      </c>
      <c r="N8">
        <f t="shared" si="1"/>
        <v>66.528925619834709</v>
      </c>
      <c r="O8" s="5">
        <f t="shared" si="5"/>
        <v>43.478260869565219</v>
      </c>
    </row>
    <row r="9" spans="1:17" ht="45">
      <c r="B9" s="1">
        <v>95</v>
      </c>
      <c r="C9" s="1">
        <v>68</v>
      </c>
      <c r="D9" s="1">
        <v>80</v>
      </c>
      <c r="E9">
        <f t="shared" si="2"/>
        <v>12</v>
      </c>
      <c r="F9" s="1" t="s">
        <v>8</v>
      </c>
      <c r="J9" s="1" t="s">
        <v>12</v>
      </c>
      <c r="K9">
        <f t="shared" si="3"/>
        <v>0</v>
      </c>
      <c r="L9">
        <f t="shared" si="0"/>
        <v>0</v>
      </c>
      <c r="M9">
        <f t="shared" si="4"/>
        <v>0</v>
      </c>
      <c r="N9">
        <f t="shared" si="1"/>
        <v>0</v>
      </c>
      <c r="O9" s="5">
        <f t="shared" si="5"/>
        <v>0</v>
      </c>
    </row>
    <row r="10" spans="1:17" ht="45">
      <c r="B10" s="1">
        <v>96</v>
      </c>
      <c r="C10" s="1">
        <v>80</v>
      </c>
      <c r="D10" s="1">
        <v>82</v>
      </c>
      <c r="E10">
        <f t="shared" si="2"/>
        <v>2</v>
      </c>
      <c r="F10" s="1" t="s">
        <v>22</v>
      </c>
      <c r="J10" s="1" t="s">
        <v>11</v>
      </c>
      <c r="K10">
        <f t="shared" si="3"/>
        <v>3</v>
      </c>
      <c r="L10">
        <f t="shared" si="0"/>
        <v>22</v>
      </c>
      <c r="M10">
        <f t="shared" si="4"/>
        <v>7.333333333333333</v>
      </c>
      <c r="N10">
        <f t="shared" si="1"/>
        <v>9.0909090909090917</v>
      </c>
      <c r="O10" s="5">
        <f t="shared" si="5"/>
        <v>13.043478260869565</v>
      </c>
    </row>
    <row r="11" spans="1:17">
      <c r="B11" s="1">
        <v>97</v>
      </c>
      <c r="C11" s="1">
        <v>82</v>
      </c>
      <c r="D11" s="1">
        <v>89</v>
      </c>
      <c r="E11">
        <f t="shared" si="2"/>
        <v>7</v>
      </c>
      <c r="F11" s="1" t="s">
        <v>8</v>
      </c>
      <c r="J11" s="1" t="s">
        <v>10</v>
      </c>
      <c r="K11">
        <f t="shared" si="3"/>
        <v>0</v>
      </c>
      <c r="L11">
        <f t="shared" si="0"/>
        <v>0</v>
      </c>
      <c r="M11">
        <f t="shared" si="4"/>
        <v>0</v>
      </c>
      <c r="N11">
        <f t="shared" si="1"/>
        <v>0</v>
      </c>
      <c r="O11" s="5">
        <f t="shared" si="5"/>
        <v>0</v>
      </c>
    </row>
    <row r="12" spans="1:17">
      <c r="B12" s="1">
        <v>98</v>
      </c>
      <c r="C12" s="1">
        <v>89</v>
      </c>
      <c r="D12" s="1">
        <v>91</v>
      </c>
      <c r="E12">
        <f t="shared" si="2"/>
        <v>2</v>
      </c>
      <c r="F12" s="1" t="s">
        <v>22</v>
      </c>
      <c r="J12" s="1" t="s">
        <v>24</v>
      </c>
      <c r="K12">
        <f t="shared" si="3"/>
        <v>0</v>
      </c>
      <c r="L12">
        <f t="shared" si="0"/>
        <v>0</v>
      </c>
      <c r="M12">
        <f t="shared" si="4"/>
        <v>0</v>
      </c>
      <c r="N12">
        <f t="shared" si="1"/>
        <v>0</v>
      </c>
      <c r="O12" s="5">
        <f t="shared" si="5"/>
        <v>0</v>
      </c>
    </row>
    <row r="13" spans="1:17">
      <c r="B13" s="1">
        <v>99</v>
      </c>
      <c r="C13" s="1">
        <v>91</v>
      </c>
      <c r="D13" s="1">
        <v>109</v>
      </c>
      <c r="E13">
        <f t="shared" si="2"/>
        <v>18</v>
      </c>
      <c r="F13" s="1" t="s">
        <v>8</v>
      </c>
      <c r="J13" s="1" t="s">
        <v>23</v>
      </c>
      <c r="K13">
        <f t="shared" si="3"/>
        <v>0</v>
      </c>
      <c r="L13">
        <f t="shared" si="0"/>
        <v>0</v>
      </c>
      <c r="M13">
        <f t="shared" si="4"/>
        <v>0</v>
      </c>
      <c r="N13">
        <f t="shared" si="1"/>
        <v>0</v>
      </c>
      <c r="O13" s="5">
        <f t="shared" si="5"/>
        <v>0</v>
      </c>
    </row>
    <row r="14" spans="1:17" ht="30">
      <c r="B14" s="1">
        <v>100</v>
      </c>
      <c r="C14" s="1">
        <v>109</v>
      </c>
      <c r="D14" s="1">
        <v>111</v>
      </c>
      <c r="E14">
        <f t="shared" si="2"/>
        <v>2</v>
      </c>
      <c r="F14" s="1" t="s">
        <v>9</v>
      </c>
      <c r="J14" s="1" t="s">
        <v>14</v>
      </c>
      <c r="K14">
        <f t="shared" si="3"/>
        <v>0</v>
      </c>
      <c r="L14">
        <f t="shared" si="0"/>
        <v>0</v>
      </c>
      <c r="M14">
        <f t="shared" si="4"/>
        <v>0</v>
      </c>
      <c r="N14">
        <f t="shared" si="1"/>
        <v>0</v>
      </c>
      <c r="O14" s="5">
        <f t="shared" si="5"/>
        <v>0</v>
      </c>
    </row>
    <row r="15" spans="1:17" ht="30">
      <c r="B15" s="1">
        <v>101</v>
      </c>
      <c r="C15" s="1">
        <v>111</v>
      </c>
      <c r="D15" s="1">
        <v>125</v>
      </c>
      <c r="E15">
        <f t="shared" si="2"/>
        <v>14</v>
      </c>
      <c r="F15" s="1" t="s">
        <v>8</v>
      </c>
      <c r="J15" s="1" t="s">
        <v>19</v>
      </c>
      <c r="K15">
        <f t="shared" si="3"/>
        <v>0</v>
      </c>
      <c r="L15">
        <f t="shared" si="0"/>
        <v>0</v>
      </c>
      <c r="M15">
        <f t="shared" si="4"/>
        <v>0</v>
      </c>
      <c r="N15">
        <f t="shared" si="1"/>
        <v>0</v>
      </c>
      <c r="O15" s="5">
        <f t="shared" si="5"/>
        <v>0</v>
      </c>
    </row>
    <row r="16" spans="1:17" ht="30">
      <c r="B16" s="1">
        <v>102</v>
      </c>
      <c r="C16" s="1">
        <v>125</v>
      </c>
      <c r="D16" s="1">
        <v>134</v>
      </c>
      <c r="E16">
        <f t="shared" si="2"/>
        <v>9</v>
      </c>
      <c r="F16" s="1" t="s">
        <v>11</v>
      </c>
      <c r="J16" s="1" t="s">
        <v>21</v>
      </c>
      <c r="K16">
        <f t="shared" si="3"/>
        <v>0</v>
      </c>
      <c r="L16">
        <f t="shared" si="0"/>
        <v>0</v>
      </c>
      <c r="M16">
        <f t="shared" si="4"/>
        <v>0</v>
      </c>
      <c r="N16">
        <f t="shared" si="1"/>
        <v>0</v>
      </c>
      <c r="O16" s="5">
        <f t="shared" si="5"/>
        <v>0</v>
      </c>
    </row>
    <row r="17" spans="2:15">
      <c r="B17" s="1">
        <v>103</v>
      </c>
      <c r="C17" s="1">
        <v>134</v>
      </c>
      <c r="D17" s="1">
        <v>151</v>
      </c>
      <c r="E17">
        <f t="shared" si="2"/>
        <v>17</v>
      </c>
      <c r="F17" s="1" t="s">
        <v>8</v>
      </c>
      <c r="J17" s="1" t="s">
        <v>20</v>
      </c>
      <c r="K17">
        <f t="shared" si="3"/>
        <v>0</v>
      </c>
      <c r="L17">
        <f t="shared" si="0"/>
        <v>0</v>
      </c>
      <c r="M17">
        <f t="shared" si="4"/>
        <v>0</v>
      </c>
      <c r="N17">
        <f t="shared" si="1"/>
        <v>0</v>
      </c>
      <c r="O17" s="5">
        <f t="shared" si="5"/>
        <v>0</v>
      </c>
    </row>
    <row r="18" spans="2:15">
      <c r="B18" s="1">
        <v>104</v>
      </c>
      <c r="C18" s="1">
        <v>151</v>
      </c>
      <c r="D18" s="1">
        <v>177</v>
      </c>
      <c r="E18">
        <f t="shared" si="2"/>
        <v>26</v>
      </c>
      <c r="F18" s="1" t="s">
        <v>13</v>
      </c>
      <c r="J18" s="4" t="s">
        <v>17</v>
      </c>
      <c r="K18" s="1">
        <f>SUM(K4:K17)</f>
        <v>23</v>
      </c>
      <c r="L18" s="1">
        <f>SUM(E4:E47)</f>
        <v>242</v>
      </c>
    </row>
    <row r="19" spans="2:15">
      <c r="B19" s="1">
        <v>105</v>
      </c>
      <c r="C19" s="1">
        <v>177</v>
      </c>
      <c r="D19" s="1">
        <v>183</v>
      </c>
      <c r="E19">
        <f t="shared" si="2"/>
        <v>6</v>
      </c>
      <c r="F19" s="1" t="s">
        <v>8</v>
      </c>
      <c r="J19" s="4" t="s">
        <v>18</v>
      </c>
      <c r="K19" s="1">
        <f>AVERAGEIF(K4:K17,"&gt;0")</f>
        <v>3.8333333333333335</v>
      </c>
      <c r="L19" s="1">
        <f>AVERAGE(E4:E47)</f>
        <v>10.521739130434783</v>
      </c>
    </row>
    <row r="20" spans="2:15">
      <c r="B20" s="1">
        <v>106</v>
      </c>
      <c r="C20" s="1">
        <v>183</v>
      </c>
      <c r="D20" s="1">
        <v>186</v>
      </c>
      <c r="E20">
        <f t="shared" si="2"/>
        <v>3</v>
      </c>
      <c r="F20" s="1" t="s">
        <v>22</v>
      </c>
    </row>
    <row r="21" spans="2:15">
      <c r="B21" s="1">
        <v>107</v>
      </c>
      <c r="C21" s="1">
        <v>186</v>
      </c>
      <c r="D21" s="1">
        <v>203</v>
      </c>
      <c r="E21">
        <f t="shared" si="2"/>
        <v>17</v>
      </c>
      <c r="F21" s="1" t="s">
        <v>8</v>
      </c>
    </row>
    <row r="22" spans="2:15" ht="30">
      <c r="B22" s="1">
        <v>108</v>
      </c>
      <c r="C22" s="1">
        <v>203</v>
      </c>
      <c r="D22" s="1">
        <v>206</v>
      </c>
      <c r="E22">
        <f t="shared" si="2"/>
        <v>3</v>
      </c>
      <c r="F22" s="1" t="s">
        <v>11</v>
      </c>
    </row>
    <row r="23" spans="2:15">
      <c r="B23" s="1">
        <v>109</v>
      </c>
      <c r="C23" s="1">
        <v>206</v>
      </c>
      <c r="D23" s="1">
        <v>222</v>
      </c>
      <c r="E23">
        <f t="shared" si="2"/>
        <v>16</v>
      </c>
      <c r="F23" s="1" t="s">
        <v>8</v>
      </c>
    </row>
    <row r="24" spans="2:15">
      <c r="B24" s="1">
        <v>110</v>
      </c>
      <c r="C24" s="1">
        <v>222</v>
      </c>
      <c r="D24" s="1">
        <v>227</v>
      </c>
      <c r="E24">
        <f t="shared" si="2"/>
        <v>5</v>
      </c>
      <c r="F24" s="1" t="s">
        <v>9</v>
      </c>
    </row>
    <row r="25" spans="2:15" ht="30">
      <c r="B25" s="1">
        <v>111</v>
      </c>
      <c r="C25" s="1">
        <v>227</v>
      </c>
      <c r="D25" s="1">
        <v>237</v>
      </c>
      <c r="E25">
        <f t="shared" si="2"/>
        <v>10</v>
      </c>
      <c r="F25" s="1" t="s">
        <v>11</v>
      </c>
    </row>
    <row r="26" spans="2:15">
      <c r="B26" s="1">
        <v>112</v>
      </c>
      <c r="C26" s="1">
        <v>237</v>
      </c>
      <c r="D26" s="1">
        <v>243</v>
      </c>
      <c r="E26">
        <f t="shared" si="2"/>
        <v>6</v>
      </c>
      <c r="F26" s="1" t="s">
        <v>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J2:P19"/>
  <sheetViews>
    <sheetView topLeftCell="C1" workbookViewId="0">
      <selection activeCell="F7" sqref="F7"/>
    </sheetView>
  </sheetViews>
  <sheetFormatPr defaultRowHeight="15"/>
  <cols>
    <col min="10" max="10" width="19.42578125" customWidth="1"/>
    <col min="11" max="11" width="18.7109375" customWidth="1"/>
    <col min="12" max="12" width="15.140625" customWidth="1"/>
    <col min="13" max="13" width="17.140625" customWidth="1"/>
    <col min="14" max="14" width="16.5703125" customWidth="1"/>
    <col min="15" max="15" width="13.28515625" customWidth="1"/>
    <col min="16" max="16" width="11.7109375" customWidth="1"/>
  </cols>
  <sheetData>
    <row r="2" spans="10:16">
      <c r="J2" t="s">
        <v>48</v>
      </c>
    </row>
    <row r="3" spans="10:16" ht="30">
      <c r="J3" s="1" t="s">
        <v>5</v>
      </c>
      <c r="K3" s="1" t="s">
        <v>16</v>
      </c>
      <c r="L3" s="1" t="s">
        <v>6</v>
      </c>
      <c r="M3" s="1" t="s">
        <v>25</v>
      </c>
      <c r="N3" s="1" t="s">
        <v>34</v>
      </c>
      <c r="O3" s="1" t="s">
        <v>49</v>
      </c>
      <c r="P3" s="1" t="s">
        <v>32</v>
      </c>
    </row>
    <row r="4" spans="10:16">
      <c r="J4" s="1" t="s">
        <v>22</v>
      </c>
      <c r="K4">
        <f>SUM(Sheet1!K4, Sheet2!K4, Sheet3!K4, Sheet4!K4, Sheet5!K4, Sheet6!K4)</f>
        <v>9</v>
      </c>
      <c r="L4">
        <f>SUM(Sheet1!L4,Sheet2!L4,Sheet3!L4,Sheet4!L4,Sheet5!L4,Sheet6!L4)</f>
        <v>23</v>
      </c>
      <c r="M4" s="5">
        <f>IF(K4=0,0,L4/K4)</f>
        <v>2.5555555555555554</v>
      </c>
      <c r="N4" s="5">
        <f>(L4/$P$4)*100</f>
        <v>1.4339152119700749</v>
      </c>
      <c r="O4" s="5">
        <f>(K4/$K$18)*100</f>
        <v>5.2631578947368416</v>
      </c>
      <c r="P4">
        <f>SUM(Sheet1!P4,Sheet2!P4,Sheet3!P4,Sheet4!P4,Sheet5!P4,Sheet6!P4)</f>
        <v>1604</v>
      </c>
    </row>
    <row r="5" spans="10:16">
      <c r="J5" s="1" t="s">
        <v>13</v>
      </c>
      <c r="K5">
        <f>SUM(Sheet1!K5, Sheet2!K5, Sheet3!K5, Sheet4!K5, Sheet5!K5, Sheet6!K5)</f>
        <v>21</v>
      </c>
      <c r="L5">
        <f>SUM(Sheet1!L5,Sheet2!L5,Sheet3!L5,Sheet4!L5,Sheet5!L5,Sheet6!L5)</f>
        <v>157</v>
      </c>
      <c r="M5" s="5">
        <f t="shared" ref="M5:M17" si="0">IF(K5=0,0,L5/K5)</f>
        <v>7.4761904761904763</v>
      </c>
      <c r="N5" s="5">
        <f t="shared" ref="N5:N17" si="1">(L5/$P$4)*100</f>
        <v>9.7880299251870326</v>
      </c>
      <c r="O5" s="5">
        <f t="shared" ref="O5:O17" si="2">(K5/$K$18)*100</f>
        <v>12.280701754385964</v>
      </c>
      <c r="P5">
        <f>AVERAGE(Sheet1!P4,Sheet2!P4,Sheet3!P4,Sheet4!P4,Sheet5!P4,Sheet6!P4)</f>
        <v>267.33333333333331</v>
      </c>
    </row>
    <row r="6" spans="10:16" ht="30">
      <c r="J6" s="1" t="s">
        <v>7</v>
      </c>
      <c r="K6">
        <f>SUM(Sheet1!K6, Sheet2!K6, Sheet3!K6, Sheet4!K6, Sheet5!K6, Sheet6!K6)</f>
        <v>8</v>
      </c>
      <c r="L6">
        <f>SUM(Sheet1!L6,Sheet2!L6,Sheet3!L6,Sheet4!L6,Sheet5!L6,Sheet6!L6)</f>
        <v>149</v>
      </c>
      <c r="M6" s="5">
        <f t="shared" si="0"/>
        <v>18.625</v>
      </c>
      <c r="N6" s="5">
        <f t="shared" si="1"/>
        <v>9.2892768079800501</v>
      </c>
      <c r="O6" s="5">
        <f t="shared" si="2"/>
        <v>4.6783625730994149</v>
      </c>
    </row>
    <row r="7" spans="10:16" ht="30">
      <c r="J7" s="1" t="s">
        <v>9</v>
      </c>
      <c r="K7">
        <f>SUM(Sheet1!K7, Sheet2!K7, Sheet3!K7, Sheet4!K7, Sheet5!K7, Sheet6!K7)</f>
        <v>28</v>
      </c>
      <c r="L7">
        <f>SUM(Sheet1!L7,Sheet2!L7,Sheet3!L7,Sheet4!L7,Sheet5!L7,Sheet6!L7)</f>
        <v>160</v>
      </c>
      <c r="M7" s="5">
        <f t="shared" si="0"/>
        <v>5.7142857142857144</v>
      </c>
      <c r="N7" s="5">
        <f t="shared" si="1"/>
        <v>9.9750623441396513</v>
      </c>
      <c r="O7" s="5">
        <f t="shared" si="2"/>
        <v>16.374269005847953</v>
      </c>
    </row>
    <row r="8" spans="10:16">
      <c r="J8" s="1" t="s">
        <v>8</v>
      </c>
      <c r="K8">
        <f>SUM(Sheet1!K8, Sheet2!K8, Sheet3!K8, Sheet4!K8, Sheet5!K8, Sheet6!K8)</f>
        <v>53</v>
      </c>
      <c r="L8">
        <f>SUM(Sheet1!L8,Sheet2!L8,Sheet3!L8,Sheet4!L8,Sheet5!L8,Sheet6!L8)</f>
        <v>769</v>
      </c>
      <c r="M8" s="5">
        <f t="shared" si="0"/>
        <v>14.509433962264151</v>
      </c>
      <c r="N8" s="5">
        <f t="shared" si="1"/>
        <v>47.942643391521194</v>
      </c>
      <c r="O8" s="5">
        <f t="shared" si="2"/>
        <v>30.994152046783626</v>
      </c>
    </row>
    <row r="9" spans="10:16" ht="45">
      <c r="J9" s="1" t="s">
        <v>12</v>
      </c>
      <c r="K9">
        <f>SUM(Sheet1!K9, Sheet2!K9, Sheet3!K9, Sheet4!K9, Sheet5!K9, Sheet6!K9)</f>
        <v>6</v>
      </c>
      <c r="L9">
        <f>SUM(Sheet1!L9,Sheet2!L9,Sheet3!L9,Sheet4!L9,Sheet5!L9,Sheet6!L9)</f>
        <v>30</v>
      </c>
      <c r="M9" s="5">
        <f t="shared" si="0"/>
        <v>5</v>
      </c>
      <c r="N9" s="5">
        <f t="shared" si="1"/>
        <v>1.8703241895261846</v>
      </c>
      <c r="O9" s="5">
        <f t="shared" si="2"/>
        <v>3.5087719298245612</v>
      </c>
    </row>
    <row r="10" spans="10:16" ht="45">
      <c r="J10" s="1" t="s">
        <v>11</v>
      </c>
      <c r="K10">
        <f>SUM(Sheet1!K10, Sheet2!K10, Sheet3!K10, Sheet4!K10, Sheet5!K10, Sheet6!K10)</f>
        <v>17</v>
      </c>
      <c r="L10">
        <f>SUM(Sheet1!L10,Sheet2!L10,Sheet3!L10,Sheet4!L10,Sheet5!L10,Sheet6!L10)</f>
        <v>77</v>
      </c>
      <c r="M10" s="5">
        <f t="shared" si="0"/>
        <v>4.5294117647058822</v>
      </c>
      <c r="N10" s="5">
        <f t="shared" si="1"/>
        <v>4.800498753117207</v>
      </c>
      <c r="O10" s="5">
        <f t="shared" si="2"/>
        <v>9.9415204678362574</v>
      </c>
    </row>
    <row r="11" spans="10:16">
      <c r="J11" s="1" t="s">
        <v>10</v>
      </c>
      <c r="K11">
        <f>SUM(Sheet1!K11, Sheet2!K11, Sheet3!K11, Sheet4!K11, Sheet5!K11, Sheet6!K11)</f>
        <v>14</v>
      </c>
      <c r="L11">
        <f>SUM(Sheet1!L11,Sheet2!L11,Sheet3!L11,Sheet4!L11,Sheet5!L11,Sheet6!L11)</f>
        <v>193</v>
      </c>
      <c r="M11" s="5">
        <f t="shared" si="0"/>
        <v>13.785714285714286</v>
      </c>
      <c r="N11" s="5">
        <f t="shared" si="1"/>
        <v>12.032418952618453</v>
      </c>
      <c r="O11" s="5">
        <f t="shared" si="2"/>
        <v>8.1871345029239766</v>
      </c>
    </row>
    <row r="12" spans="10:16">
      <c r="J12" s="1" t="s">
        <v>24</v>
      </c>
      <c r="K12">
        <f>SUM(Sheet1!K12, Sheet2!K12, Sheet3!K12, Sheet4!K12, Sheet5!K12, Sheet6!K12)</f>
        <v>1</v>
      </c>
      <c r="L12">
        <f>SUM(Sheet1!L12,Sheet2!L12,Sheet3!L12,Sheet4!L12,Sheet5!L12,Sheet6!L12)</f>
        <v>5</v>
      </c>
      <c r="M12" s="5">
        <f t="shared" si="0"/>
        <v>5</v>
      </c>
      <c r="N12" s="5">
        <f t="shared" si="1"/>
        <v>0.3117206982543641</v>
      </c>
      <c r="O12" s="5">
        <f t="shared" si="2"/>
        <v>0.58479532163742687</v>
      </c>
    </row>
    <row r="13" spans="10:16">
      <c r="J13" s="1" t="s">
        <v>23</v>
      </c>
      <c r="K13">
        <f>SUM(Sheet1!K13, Sheet2!K13, Sheet3!K13, Sheet4!K13, Sheet5!K13, Sheet6!K13)</f>
        <v>2</v>
      </c>
      <c r="L13">
        <f>SUM(Sheet1!L13,Sheet2!L13,Sheet3!L13,Sheet4!L13,Sheet5!L13,Sheet6!L13)</f>
        <v>6</v>
      </c>
      <c r="M13" s="5">
        <f t="shared" si="0"/>
        <v>3</v>
      </c>
      <c r="N13" s="5">
        <f>(L13/$P$4)*100</f>
        <v>0.37406483790523692</v>
      </c>
      <c r="O13" s="5">
        <f t="shared" si="2"/>
        <v>1.1695906432748537</v>
      </c>
    </row>
    <row r="14" spans="10:16" ht="30">
      <c r="J14" s="1" t="s">
        <v>14</v>
      </c>
      <c r="K14">
        <f>SUM(Sheet1!K14, Sheet2!K14, Sheet3!K14, Sheet4!K14, Sheet5!K14, Sheet6!K14)</f>
        <v>3</v>
      </c>
      <c r="L14">
        <f>SUM(Sheet1!L14,Sheet2!L14,Sheet3!L14,Sheet4!L14,Sheet5!L14,Sheet6!L14)</f>
        <v>15</v>
      </c>
      <c r="M14" s="5">
        <f t="shared" si="0"/>
        <v>5</v>
      </c>
      <c r="N14" s="5">
        <f t="shared" si="1"/>
        <v>0.93516209476309231</v>
      </c>
      <c r="O14" s="5">
        <f t="shared" si="2"/>
        <v>1.7543859649122806</v>
      </c>
    </row>
    <row r="15" spans="10:16" ht="30">
      <c r="J15" s="1" t="s">
        <v>19</v>
      </c>
      <c r="K15">
        <f>SUM(Sheet1!K15, Sheet2!K15, Sheet3!K15, Sheet4!K15, Sheet5!K15, Sheet6!K15)</f>
        <v>0</v>
      </c>
      <c r="L15">
        <f>SUM(Sheet1!L15,Sheet2!L15,Sheet3!L15,Sheet4!L15,Sheet5!L15,Sheet6!L15)</f>
        <v>0</v>
      </c>
      <c r="M15" s="5">
        <f t="shared" si="0"/>
        <v>0</v>
      </c>
      <c r="N15" s="5">
        <f t="shared" si="1"/>
        <v>0</v>
      </c>
      <c r="O15" s="5">
        <f t="shared" si="2"/>
        <v>0</v>
      </c>
    </row>
    <row r="16" spans="10:16" ht="30">
      <c r="J16" s="1" t="s">
        <v>21</v>
      </c>
      <c r="K16">
        <f>SUM(Sheet1!K16, Sheet2!K16, Sheet3!K16, Sheet4!K16, Sheet5!K16, Sheet6!K16)</f>
        <v>1</v>
      </c>
      <c r="L16">
        <f>SUM(Sheet1!L16,Sheet2!L16,Sheet3!L16,Sheet4!L16,Sheet5!L16,Sheet6!L16)</f>
        <v>3</v>
      </c>
      <c r="M16" s="5">
        <f t="shared" si="0"/>
        <v>3</v>
      </c>
      <c r="N16" s="5">
        <f t="shared" si="1"/>
        <v>0.18703241895261846</v>
      </c>
      <c r="O16" s="5">
        <f t="shared" si="2"/>
        <v>0.58479532163742687</v>
      </c>
    </row>
    <row r="17" spans="10:15" ht="30">
      <c r="J17" s="1" t="s">
        <v>20</v>
      </c>
      <c r="K17">
        <f>SUM(Sheet1!K17, Sheet2!K17, Sheet3!K17, Sheet4!K17, Sheet5!K17, Sheet6!K17)</f>
        <v>8</v>
      </c>
      <c r="L17">
        <f>SUM(Sheet1!L17,Sheet2!L17,Sheet3!L17,Sheet4!L17,Sheet5!L17,Sheet6!L17)</f>
        <v>13</v>
      </c>
      <c r="M17" s="5">
        <f t="shared" si="0"/>
        <v>1.625</v>
      </c>
      <c r="N17" s="5">
        <f t="shared" si="1"/>
        <v>0.81047381546134667</v>
      </c>
      <c r="O17" s="5">
        <f t="shared" si="2"/>
        <v>4.6783625730994149</v>
      </c>
    </row>
    <row r="18" spans="10:15">
      <c r="J18" s="4" t="s">
        <v>17</v>
      </c>
      <c r="K18">
        <f>SUM(K4:K17)</f>
        <v>171</v>
      </c>
      <c r="L18">
        <f>SUM(L4:L17)</f>
        <v>1600</v>
      </c>
      <c r="M18" s="5">
        <f>SUM(M4:M17)</f>
        <v>89.820591758716077</v>
      </c>
      <c r="N18" s="5">
        <f>SUM(N4:N17)</f>
        <v>99.750623441396513</v>
      </c>
      <c r="O18" s="5">
        <f>SUM(O4:O17)</f>
        <v>100.00000000000001</v>
      </c>
    </row>
    <row r="19" spans="10:15">
      <c r="J19" s="4" t="s">
        <v>18</v>
      </c>
      <c r="K19" s="1"/>
      <c r="L19">
        <f>L18/K18</f>
        <v>9.3567251461988299</v>
      </c>
      <c r="M19" s="5">
        <f>AVERAGEIF(M4:M17,"&gt;0")</f>
        <v>6.9092762891320056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W3:W16"/>
  <sheetViews>
    <sheetView topLeftCell="A19" workbookViewId="0">
      <selection activeCell="O120" sqref="O120"/>
    </sheetView>
  </sheetViews>
  <sheetFormatPr defaultRowHeight="15"/>
  <cols>
    <col min="23" max="23" width="42" customWidth="1"/>
  </cols>
  <sheetData>
    <row r="3" spans="23:23">
      <c r="W3" s="3" t="s">
        <v>35</v>
      </c>
    </row>
    <row r="4" spans="23:23">
      <c r="W4" s="3" t="s">
        <v>36</v>
      </c>
    </row>
    <row r="5" spans="23:23">
      <c r="W5" s="3" t="s">
        <v>37</v>
      </c>
    </row>
    <row r="6" spans="23:23">
      <c r="W6" s="3" t="s">
        <v>38</v>
      </c>
    </row>
    <row r="7" spans="23:23">
      <c r="W7" s="3" t="s">
        <v>39</v>
      </c>
    </row>
    <row r="8" spans="23:23">
      <c r="W8" s="3" t="s">
        <v>40</v>
      </c>
    </row>
    <row r="9" spans="23:23">
      <c r="W9" s="3" t="s">
        <v>41</v>
      </c>
    </row>
    <row r="10" spans="23:23">
      <c r="W10" s="3" t="s">
        <v>42</v>
      </c>
    </row>
    <row r="11" spans="23:23">
      <c r="W11" s="3" t="s">
        <v>52</v>
      </c>
    </row>
    <row r="12" spans="23:23">
      <c r="W12" s="3" t="s">
        <v>43</v>
      </c>
    </row>
    <row r="13" spans="23:23">
      <c r="W13" s="3" t="s">
        <v>44</v>
      </c>
    </row>
    <row r="14" spans="23:23">
      <c r="W14" s="3" t="s">
        <v>45</v>
      </c>
    </row>
    <row r="15" spans="23:23">
      <c r="W15" s="3" t="s">
        <v>46</v>
      </c>
    </row>
    <row r="16" spans="23:23">
      <c r="W16" s="3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Sheet8</vt:lpstr>
      <vt:lpstr>Sheet7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Martin</dc:creator>
  <cp:lastModifiedBy>Matthew Martin</cp:lastModifiedBy>
  <dcterms:created xsi:type="dcterms:W3CDTF">2015-03-15T21:34:40Z</dcterms:created>
  <dcterms:modified xsi:type="dcterms:W3CDTF">2015-05-04T14:55:17Z</dcterms:modified>
</cp:coreProperties>
</file>